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sp0002armi-nas\shared\accounting\Acshare\STAT\CORP20\2022\"/>
    </mc:Choice>
  </mc:AlternateContent>
  <xr:revisionPtr revIDLastSave="0" documentId="8_{9EF0E71D-8597-453A-9DC4-A8E2EC8196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MICNC_22A_SCDPT1" sheetId="1" r:id="rId1"/>
    <sheet name="GMICNC_22A_SCDPT1F" sheetId="2" r:id="rId2"/>
    <sheet name="GMICNC_22A_SCDPT2SN1" sheetId="3" r:id="rId3"/>
    <sheet name="GMICNC_22A_SCDPT2SN1F" sheetId="4" r:id="rId4"/>
    <sheet name="GMICNC_22A_SCDPT2SN2" sheetId="5" r:id="rId5"/>
    <sheet name="GMICNC_22A_SCDPT2SN2F" sheetId="6" r:id="rId6"/>
    <sheet name="GMICNC_22A_SCDPT3" sheetId="7" r:id="rId7"/>
    <sheet name="GMICNC_22A_SCDPT4" sheetId="8" r:id="rId8"/>
    <sheet name="GMICNC_22A_SCDPT5" sheetId="9" r:id="rId9"/>
  </sheets>
  <definedNames>
    <definedName name="SCDPT1_0010000000_Range" localSheetId="0">GMICNC_22A_SCDPT1!$B$7:$AN$19</definedName>
    <definedName name="SCDPT1_0010000001_1" localSheetId="0">GMICNC_22A_SCDPT1!$C$8</definedName>
    <definedName name="SCDPT1_0010000001_10" localSheetId="0">GMICNC_22A_SCDPT1!$N$8</definedName>
    <definedName name="SCDPT1_0010000001_11" localSheetId="0">GMICNC_22A_SCDPT1!$O$8</definedName>
    <definedName name="SCDPT1_0010000001_12" localSheetId="0">GMICNC_22A_SCDPT1!$P$8</definedName>
    <definedName name="SCDPT1_0010000001_13" localSheetId="0">GMICNC_22A_SCDPT1!$Q$8</definedName>
    <definedName name="SCDPT1_0010000001_14" localSheetId="0">GMICNC_22A_SCDPT1!$R$8</definedName>
    <definedName name="SCDPT1_0010000001_15" localSheetId="0">GMICNC_22A_SCDPT1!$S$8</definedName>
    <definedName name="SCDPT1_0010000001_16" localSheetId="0">GMICNC_22A_SCDPT1!$T$8</definedName>
    <definedName name="SCDPT1_0010000001_17" localSheetId="0">GMICNC_22A_SCDPT1!$U$8</definedName>
    <definedName name="SCDPT1_0010000001_18" localSheetId="0">GMICNC_22A_SCDPT1!$V$8</definedName>
    <definedName name="SCDPT1_0010000001_19" localSheetId="0">GMICNC_22A_SCDPT1!$W$8</definedName>
    <definedName name="SCDPT1_0010000001_2" localSheetId="0">GMICNC_22A_SCDPT1!$D$8</definedName>
    <definedName name="SCDPT1_0010000001_20" localSheetId="0">GMICNC_22A_SCDPT1!$X$8</definedName>
    <definedName name="SCDPT1_0010000001_21" localSheetId="0">GMICNC_22A_SCDPT1!$Y$8</definedName>
    <definedName name="SCDPT1_0010000001_22" localSheetId="0">GMICNC_22A_SCDPT1!$Z$8</definedName>
    <definedName name="SCDPT1_0010000001_24" localSheetId="0">GMICNC_22A_SCDPT1!$AB$8</definedName>
    <definedName name="SCDPT1_0010000001_25" localSheetId="0">GMICNC_22A_SCDPT1!$AC$8</definedName>
    <definedName name="SCDPT1_0010000001_27" localSheetId="0">GMICNC_22A_SCDPT1!$AE$8</definedName>
    <definedName name="SCDPT1_0010000001_28" localSheetId="0">GMICNC_22A_SCDPT1!$AF$8</definedName>
    <definedName name="SCDPT1_0010000001_29" localSheetId="0">GMICNC_22A_SCDPT1!$AG$8</definedName>
    <definedName name="SCDPT1_0010000001_3" localSheetId="0">GMICNC_22A_SCDPT1!$E$8</definedName>
    <definedName name="SCDPT1_0010000001_30" localSheetId="0">GMICNC_22A_SCDPT1!$AH$8</definedName>
    <definedName name="SCDPT1_0010000001_31" localSheetId="0">GMICNC_22A_SCDPT1!$AI$8</definedName>
    <definedName name="SCDPT1_0010000001_32" localSheetId="0">GMICNC_22A_SCDPT1!$AJ$8</definedName>
    <definedName name="SCDPT1_0010000001_33" localSheetId="0">GMICNC_22A_SCDPT1!$AK$8</definedName>
    <definedName name="SCDPT1_0010000001_34" localSheetId="0">GMICNC_22A_SCDPT1!$AL$8</definedName>
    <definedName name="SCDPT1_0010000001_35" localSheetId="0">GMICNC_22A_SCDPT1!$AM$8</definedName>
    <definedName name="SCDPT1_0010000001_36" localSheetId="0">GMICNC_22A_SCDPT1!$AN$8</definedName>
    <definedName name="SCDPT1_0010000001_4" localSheetId="0">GMICNC_22A_SCDPT1!$F$8</definedName>
    <definedName name="SCDPT1_0010000001_5" localSheetId="0">GMICNC_22A_SCDPT1!$G$8</definedName>
    <definedName name="SCDPT1_0010000001_6.01" localSheetId="0">GMICNC_22A_SCDPT1!$H$8</definedName>
    <definedName name="SCDPT1_0010000001_6.02" localSheetId="0">GMICNC_22A_SCDPT1!$I$8</definedName>
    <definedName name="SCDPT1_0010000001_6.03" localSheetId="0">GMICNC_22A_SCDPT1!$J$8</definedName>
    <definedName name="SCDPT1_0010000001_7" localSheetId="0">GMICNC_22A_SCDPT1!$K$8</definedName>
    <definedName name="SCDPT1_0010000001_8" localSheetId="0">GMICNC_22A_SCDPT1!$L$8</definedName>
    <definedName name="SCDPT1_0010000001_9" localSheetId="0">GMICNC_22A_SCDPT1!$M$8</definedName>
    <definedName name="SCDPT1_0019999999_10" localSheetId="0">GMICNC_22A_SCDPT1!$N$20</definedName>
    <definedName name="SCDPT1_0019999999_11" localSheetId="0">GMICNC_22A_SCDPT1!$O$20</definedName>
    <definedName name="SCDPT1_0019999999_12" localSheetId="0">GMICNC_22A_SCDPT1!$P$20</definedName>
    <definedName name="SCDPT1_0019999999_13" localSheetId="0">GMICNC_22A_SCDPT1!$Q$20</definedName>
    <definedName name="SCDPT1_0019999999_14" localSheetId="0">GMICNC_22A_SCDPT1!$R$20</definedName>
    <definedName name="SCDPT1_0019999999_15" localSheetId="0">GMICNC_22A_SCDPT1!$S$20</definedName>
    <definedName name="SCDPT1_0019999999_19" localSheetId="0">GMICNC_22A_SCDPT1!$W$20</definedName>
    <definedName name="SCDPT1_0019999999_20" localSheetId="0">GMICNC_22A_SCDPT1!$X$20</definedName>
    <definedName name="SCDPT1_0019999999_7" localSheetId="0">GMICNC_22A_SCDPT1!$K$20</definedName>
    <definedName name="SCDPT1_0019999999_9" localSheetId="0">GMICNC_22A_SCDPT1!$M$20</definedName>
    <definedName name="SCDPT1_001BEGINNG_1" localSheetId="0">GMICNC_22A_SCDPT1!$C$7</definedName>
    <definedName name="SCDPT1_001BEGINNG_10" localSheetId="0">GMICNC_22A_SCDPT1!$N$7</definedName>
    <definedName name="SCDPT1_001BEGINNG_11" localSheetId="0">GMICNC_22A_SCDPT1!$O$7</definedName>
    <definedName name="SCDPT1_001BEGINNG_12" localSheetId="0">GMICNC_22A_SCDPT1!$P$7</definedName>
    <definedName name="SCDPT1_001BEGINNG_13" localSheetId="0">GMICNC_22A_SCDPT1!$Q$7</definedName>
    <definedName name="SCDPT1_001BEGINNG_14" localSheetId="0">GMICNC_22A_SCDPT1!$R$7</definedName>
    <definedName name="SCDPT1_001BEGINNG_15" localSheetId="0">GMICNC_22A_SCDPT1!$S$7</definedName>
    <definedName name="SCDPT1_001BEGINNG_16" localSheetId="0">GMICNC_22A_SCDPT1!$T$7</definedName>
    <definedName name="SCDPT1_001BEGINNG_17" localSheetId="0">GMICNC_22A_SCDPT1!$U$7</definedName>
    <definedName name="SCDPT1_001BEGINNG_18" localSheetId="0">GMICNC_22A_SCDPT1!$V$7</definedName>
    <definedName name="SCDPT1_001BEGINNG_19" localSheetId="0">GMICNC_22A_SCDPT1!$W$7</definedName>
    <definedName name="SCDPT1_001BEGINNG_2" localSheetId="0">GMICNC_22A_SCDPT1!$D$7</definedName>
    <definedName name="SCDPT1_001BEGINNG_20" localSheetId="0">GMICNC_22A_SCDPT1!$X$7</definedName>
    <definedName name="SCDPT1_001BEGINNG_21" localSheetId="0">GMICNC_22A_SCDPT1!$Y$7</definedName>
    <definedName name="SCDPT1_001BEGINNG_22" localSheetId="0">GMICNC_22A_SCDPT1!$Z$7</definedName>
    <definedName name="SCDPT1_001BEGINNG_23" localSheetId="0">GMICNC_22A_SCDPT1!$AA$7</definedName>
    <definedName name="SCDPT1_001BEGINNG_24" localSheetId="0">GMICNC_22A_SCDPT1!$AB$7</definedName>
    <definedName name="SCDPT1_001BEGINNG_25" localSheetId="0">GMICNC_22A_SCDPT1!$AC$7</definedName>
    <definedName name="SCDPT1_001BEGINNG_26" localSheetId="0">GMICNC_22A_SCDPT1!$AD$7</definedName>
    <definedName name="SCDPT1_001BEGINNG_27" localSheetId="0">GMICNC_22A_SCDPT1!$AE$7</definedName>
    <definedName name="SCDPT1_001BEGINNG_28" localSheetId="0">GMICNC_22A_SCDPT1!$AF$7</definedName>
    <definedName name="SCDPT1_001BEGINNG_29" localSheetId="0">GMICNC_22A_SCDPT1!$AG$7</definedName>
    <definedName name="SCDPT1_001BEGINNG_3" localSheetId="0">GMICNC_22A_SCDPT1!$E$7</definedName>
    <definedName name="SCDPT1_001BEGINNG_30" localSheetId="0">GMICNC_22A_SCDPT1!$AH$7</definedName>
    <definedName name="SCDPT1_001BEGINNG_31" localSheetId="0">GMICNC_22A_SCDPT1!$AI$7</definedName>
    <definedName name="SCDPT1_001BEGINNG_32" localSheetId="0">GMICNC_22A_SCDPT1!$AJ$7</definedName>
    <definedName name="SCDPT1_001BEGINNG_33" localSheetId="0">GMICNC_22A_SCDPT1!$AK$7</definedName>
    <definedName name="SCDPT1_001BEGINNG_34" localSheetId="0">GMICNC_22A_SCDPT1!$AL$7</definedName>
    <definedName name="SCDPT1_001BEGINNG_35" localSheetId="0">GMICNC_22A_SCDPT1!$AM$7</definedName>
    <definedName name="SCDPT1_001BEGINNG_36" localSheetId="0">GMICNC_22A_SCDPT1!$AN$7</definedName>
    <definedName name="SCDPT1_001BEGINNG_4" localSheetId="0">GMICNC_22A_SCDPT1!$F$7</definedName>
    <definedName name="SCDPT1_001BEGINNG_5" localSheetId="0">GMICNC_22A_SCDPT1!$G$7</definedName>
    <definedName name="SCDPT1_001BEGINNG_6.01" localSheetId="0">GMICNC_22A_SCDPT1!$H$7</definedName>
    <definedName name="SCDPT1_001BEGINNG_6.02" localSheetId="0">GMICNC_22A_SCDPT1!$I$7</definedName>
    <definedName name="SCDPT1_001BEGINNG_6.03" localSheetId="0">GMICNC_22A_SCDPT1!$J$7</definedName>
    <definedName name="SCDPT1_001BEGINNG_7" localSheetId="0">GMICNC_22A_SCDPT1!$K$7</definedName>
    <definedName name="SCDPT1_001BEGINNG_8" localSheetId="0">GMICNC_22A_SCDPT1!$L$7</definedName>
    <definedName name="SCDPT1_001BEGINNG_9" localSheetId="0">GMICNC_22A_SCDPT1!$M$7</definedName>
    <definedName name="SCDPT1_001ENDINGG_10" localSheetId="0">GMICNC_22A_SCDPT1!$N$19</definedName>
    <definedName name="SCDPT1_001ENDINGG_11" localSheetId="0">GMICNC_22A_SCDPT1!$O$19</definedName>
    <definedName name="SCDPT1_001ENDINGG_12" localSheetId="0">GMICNC_22A_SCDPT1!$P$19</definedName>
    <definedName name="SCDPT1_001ENDINGG_13" localSheetId="0">GMICNC_22A_SCDPT1!$Q$19</definedName>
    <definedName name="SCDPT1_001ENDINGG_14" localSheetId="0">GMICNC_22A_SCDPT1!$R$19</definedName>
    <definedName name="SCDPT1_001ENDINGG_15" localSheetId="0">GMICNC_22A_SCDPT1!$S$19</definedName>
    <definedName name="SCDPT1_001ENDINGG_16" localSheetId="0">GMICNC_22A_SCDPT1!$T$19</definedName>
    <definedName name="SCDPT1_001ENDINGG_17" localSheetId="0">GMICNC_22A_SCDPT1!$U$19</definedName>
    <definedName name="SCDPT1_001ENDINGG_18" localSheetId="0">GMICNC_22A_SCDPT1!$V$19</definedName>
    <definedName name="SCDPT1_001ENDINGG_19" localSheetId="0">GMICNC_22A_SCDPT1!$W$19</definedName>
    <definedName name="SCDPT1_001ENDINGG_2" localSheetId="0">GMICNC_22A_SCDPT1!$D$19</definedName>
    <definedName name="SCDPT1_001ENDINGG_20" localSheetId="0">GMICNC_22A_SCDPT1!$X$19</definedName>
    <definedName name="SCDPT1_001ENDINGG_21" localSheetId="0">GMICNC_22A_SCDPT1!$Y$19</definedName>
    <definedName name="SCDPT1_001ENDINGG_22" localSheetId="0">GMICNC_22A_SCDPT1!$Z$19</definedName>
    <definedName name="SCDPT1_001ENDINGG_23" localSheetId="0">GMICNC_22A_SCDPT1!$AA$19</definedName>
    <definedName name="SCDPT1_001ENDINGG_24" localSheetId="0">GMICNC_22A_SCDPT1!$AB$19</definedName>
    <definedName name="SCDPT1_001ENDINGG_25" localSheetId="0">GMICNC_22A_SCDPT1!$AC$19</definedName>
    <definedName name="SCDPT1_001ENDINGG_26" localSheetId="0">GMICNC_22A_SCDPT1!$AD$19</definedName>
    <definedName name="SCDPT1_001ENDINGG_27" localSheetId="0">GMICNC_22A_SCDPT1!$AE$19</definedName>
    <definedName name="SCDPT1_001ENDINGG_28" localSheetId="0">GMICNC_22A_SCDPT1!$AF$19</definedName>
    <definedName name="SCDPT1_001ENDINGG_29" localSheetId="0">GMICNC_22A_SCDPT1!$AG$19</definedName>
    <definedName name="SCDPT1_001ENDINGG_3" localSheetId="0">GMICNC_22A_SCDPT1!$E$19</definedName>
    <definedName name="SCDPT1_001ENDINGG_30" localSheetId="0">GMICNC_22A_SCDPT1!$AH$19</definedName>
    <definedName name="SCDPT1_001ENDINGG_31" localSheetId="0">GMICNC_22A_SCDPT1!$AI$19</definedName>
    <definedName name="SCDPT1_001ENDINGG_32" localSheetId="0">GMICNC_22A_SCDPT1!$AJ$19</definedName>
    <definedName name="SCDPT1_001ENDINGG_33" localSheetId="0">GMICNC_22A_SCDPT1!$AK$19</definedName>
    <definedName name="SCDPT1_001ENDINGG_34" localSheetId="0">GMICNC_22A_SCDPT1!$AL$19</definedName>
    <definedName name="SCDPT1_001ENDINGG_35" localSheetId="0">GMICNC_22A_SCDPT1!$AM$19</definedName>
    <definedName name="SCDPT1_001ENDINGG_36" localSheetId="0">GMICNC_22A_SCDPT1!$AN$19</definedName>
    <definedName name="SCDPT1_001ENDINGG_4" localSheetId="0">GMICNC_22A_SCDPT1!$F$19</definedName>
    <definedName name="SCDPT1_001ENDINGG_5" localSheetId="0">GMICNC_22A_SCDPT1!$G$19</definedName>
    <definedName name="SCDPT1_001ENDINGG_6.01" localSheetId="0">GMICNC_22A_SCDPT1!$H$19</definedName>
    <definedName name="SCDPT1_001ENDINGG_6.02" localSheetId="0">GMICNC_22A_SCDPT1!$I$19</definedName>
    <definedName name="SCDPT1_001ENDINGG_6.03" localSheetId="0">GMICNC_22A_SCDPT1!$J$19</definedName>
    <definedName name="SCDPT1_001ENDINGG_7" localSheetId="0">GMICNC_22A_SCDPT1!$K$19</definedName>
    <definedName name="SCDPT1_001ENDINGG_8" localSheetId="0">GMICNC_22A_SCDPT1!$L$19</definedName>
    <definedName name="SCDPT1_001ENDINGG_9" localSheetId="0">GMICNC_22A_SCDPT1!$M$19</definedName>
    <definedName name="SCDPT1_0020000000_Range" localSheetId="0">GMICNC_22A_SCDPT1!$B$21:$AN$23</definedName>
    <definedName name="SCDPT1_0029999999_10" localSheetId="0">GMICNC_22A_SCDPT1!$N$24</definedName>
    <definedName name="SCDPT1_0029999999_11" localSheetId="0">GMICNC_22A_SCDPT1!$O$24</definedName>
    <definedName name="SCDPT1_0029999999_12" localSheetId="0">GMICNC_22A_SCDPT1!$P$24</definedName>
    <definedName name="SCDPT1_0029999999_13" localSheetId="0">GMICNC_22A_SCDPT1!$Q$24</definedName>
    <definedName name="SCDPT1_0029999999_14" localSheetId="0">GMICNC_22A_SCDPT1!$R$24</definedName>
    <definedName name="SCDPT1_0029999999_15" localSheetId="0">GMICNC_22A_SCDPT1!$S$24</definedName>
    <definedName name="SCDPT1_0029999999_19" localSheetId="0">GMICNC_22A_SCDPT1!$W$24</definedName>
    <definedName name="SCDPT1_0029999999_20" localSheetId="0">GMICNC_22A_SCDPT1!$X$24</definedName>
    <definedName name="SCDPT1_0029999999_7" localSheetId="0">GMICNC_22A_SCDPT1!$K$24</definedName>
    <definedName name="SCDPT1_0029999999_9" localSheetId="0">GMICNC_22A_SCDPT1!$M$24</definedName>
    <definedName name="SCDPT1_002BEGINNG_1" localSheetId="0">GMICNC_22A_SCDPT1!$C$21</definedName>
    <definedName name="SCDPT1_002BEGINNG_10" localSheetId="0">GMICNC_22A_SCDPT1!$N$21</definedName>
    <definedName name="SCDPT1_002BEGINNG_11" localSheetId="0">GMICNC_22A_SCDPT1!$O$21</definedName>
    <definedName name="SCDPT1_002BEGINNG_12" localSheetId="0">GMICNC_22A_SCDPT1!$P$21</definedName>
    <definedName name="SCDPT1_002BEGINNG_13" localSheetId="0">GMICNC_22A_SCDPT1!$Q$21</definedName>
    <definedName name="SCDPT1_002BEGINNG_14" localSheetId="0">GMICNC_22A_SCDPT1!$R$21</definedName>
    <definedName name="SCDPT1_002BEGINNG_15" localSheetId="0">GMICNC_22A_SCDPT1!$S$21</definedName>
    <definedName name="SCDPT1_002BEGINNG_16" localSheetId="0">GMICNC_22A_SCDPT1!$T$21</definedName>
    <definedName name="SCDPT1_002BEGINNG_17" localSheetId="0">GMICNC_22A_SCDPT1!$U$21</definedName>
    <definedName name="SCDPT1_002BEGINNG_18" localSheetId="0">GMICNC_22A_SCDPT1!$V$21</definedName>
    <definedName name="SCDPT1_002BEGINNG_19" localSheetId="0">GMICNC_22A_SCDPT1!$W$21</definedName>
    <definedName name="SCDPT1_002BEGINNG_2" localSheetId="0">GMICNC_22A_SCDPT1!$D$21</definedName>
    <definedName name="SCDPT1_002BEGINNG_20" localSheetId="0">GMICNC_22A_SCDPT1!$X$21</definedName>
    <definedName name="SCDPT1_002BEGINNG_21" localSheetId="0">GMICNC_22A_SCDPT1!$Y$21</definedName>
    <definedName name="SCDPT1_002BEGINNG_22" localSheetId="0">GMICNC_22A_SCDPT1!$Z$21</definedName>
    <definedName name="SCDPT1_002BEGINNG_23" localSheetId="0">GMICNC_22A_SCDPT1!$AA$21</definedName>
    <definedName name="SCDPT1_002BEGINNG_24" localSheetId="0">GMICNC_22A_SCDPT1!$AB$21</definedName>
    <definedName name="SCDPT1_002BEGINNG_25" localSheetId="0">GMICNC_22A_SCDPT1!$AC$21</definedName>
    <definedName name="SCDPT1_002BEGINNG_26" localSheetId="0">GMICNC_22A_SCDPT1!$AD$21</definedName>
    <definedName name="SCDPT1_002BEGINNG_27" localSheetId="0">GMICNC_22A_SCDPT1!$AE$21</definedName>
    <definedName name="SCDPT1_002BEGINNG_28" localSheetId="0">GMICNC_22A_SCDPT1!$AF$21</definedName>
    <definedName name="SCDPT1_002BEGINNG_29" localSheetId="0">GMICNC_22A_SCDPT1!$AG$21</definedName>
    <definedName name="SCDPT1_002BEGINNG_3" localSheetId="0">GMICNC_22A_SCDPT1!$E$21</definedName>
    <definedName name="SCDPT1_002BEGINNG_30" localSheetId="0">GMICNC_22A_SCDPT1!$AH$21</definedName>
    <definedName name="SCDPT1_002BEGINNG_31" localSheetId="0">GMICNC_22A_SCDPT1!$AI$21</definedName>
    <definedName name="SCDPT1_002BEGINNG_32" localSheetId="0">GMICNC_22A_SCDPT1!$AJ$21</definedName>
    <definedName name="SCDPT1_002BEGINNG_33" localSheetId="0">GMICNC_22A_SCDPT1!$AK$21</definedName>
    <definedName name="SCDPT1_002BEGINNG_34" localSheetId="0">GMICNC_22A_SCDPT1!$AL$21</definedName>
    <definedName name="SCDPT1_002BEGINNG_35" localSheetId="0">GMICNC_22A_SCDPT1!$AM$21</definedName>
    <definedName name="SCDPT1_002BEGINNG_36" localSheetId="0">GMICNC_22A_SCDPT1!$AN$21</definedName>
    <definedName name="SCDPT1_002BEGINNG_4" localSheetId="0">GMICNC_22A_SCDPT1!$F$21</definedName>
    <definedName name="SCDPT1_002BEGINNG_5" localSheetId="0">GMICNC_22A_SCDPT1!$G$21</definedName>
    <definedName name="SCDPT1_002BEGINNG_6.01" localSheetId="0">GMICNC_22A_SCDPT1!$H$21</definedName>
    <definedName name="SCDPT1_002BEGINNG_6.02" localSheetId="0">GMICNC_22A_SCDPT1!$I$21</definedName>
    <definedName name="SCDPT1_002BEGINNG_6.03" localSheetId="0">GMICNC_22A_SCDPT1!$J$21</definedName>
    <definedName name="SCDPT1_002BEGINNG_7" localSheetId="0">GMICNC_22A_SCDPT1!$K$21</definedName>
    <definedName name="SCDPT1_002BEGINNG_8" localSheetId="0">GMICNC_22A_SCDPT1!$L$21</definedName>
    <definedName name="SCDPT1_002BEGINNG_9" localSheetId="0">GMICNC_22A_SCDPT1!$M$21</definedName>
    <definedName name="SCDPT1_002ENDINGG_10" localSheetId="0">GMICNC_22A_SCDPT1!$N$23</definedName>
    <definedName name="SCDPT1_002ENDINGG_11" localSheetId="0">GMICNC_22A_SCDPT1!$O$23</definedName>
    <definedName name="SCDPT1_002ENDINGG_12" localSheetId="0">GMICNC_22A_SCDPT1!$P$23</definedName>
    <definedName name="SCDPT1_002ENDINGG_13" localSheetId="0">GMICNC_22A_SCDPT1!$Q$23</definedName>
    <definedName name="SCDPT1_002ENDINGG_14" localSheetId="0">GMICNC_22A_SCDPT1!$R$23</definedName>
    <definedName name="SCDPT1_002ENDINGG_15" localSheetId="0">GMICNC_22A_SCDPT1!$S$23</definedName>
    <definedName name="SCDPT1_002ENDINGG_16" localSheetId="0">GMICNC_22A_SCDPT1!$T$23</definedName>
    <definedName name="SCDPT1_002ENDINGG_17" localSheetId="0">GMICNC_22A_SCDPT1!$U$23</definedName>
    <definedName name="SCDPT1_002ENDINGG_18" localSheetId="0">GMICNC_22A_SCDPT1!$V$23</definedName>
    <definedName name="SCDPT1_002ENDINGG_19" localSheetId="0">GMICNC_22A_SCDPT1!$W$23</definedName>
    <definedName name="SCDPT1_002ENDINGG_2" localSheetId="0">GMICNC_22A_SCDPT1!$D$23</definedName>
    <definedName name="SCDPT1_002ENDINGG_20" localSheetId="0">GMICNC_22A_SCDPT1!$X$23</definedName>
    <definedName name="SCDPT1_002ENDINGG_21" localSheetId="0">GMICNC_22A_SCDPT1!$Y$23</definedName>
    <definedName name="SCDPT1_002ENDINGG_22" localSheetId="0">GMICNC_22A_SCDPT1!$Z$23</definedName>
    <definedName name="SCDPT1_002ENDINGG_23" localSheetId="0">GMICNC_22A_SCDPT1!$AA$23</definedName>
    <definedName name="SCDPT1_002ENDINGG_24" localSheetId="0">GMICNC_22A_SCDPT1!$AB$23</definedName>
    <definedName name="SCDPT1_002ENDINGG_25" localSheetId="0">GMICNC_22A_SCDPT1!$AC$23</definedName>
    <definedName name="SCDPT1_002ENDINGG_26" localSheetId="0">GMICNC_22A_SCDPT1!$AD$23</definedName>
    <definedName name="SCDPT1_002ENDINGG_27" localSheetId="0">GMICNC_22A_SCDPT1!$AE$23</definedName>
    <definedName name="SCDPT1_002ENDINGG_28" localSheetId="0">GMICNC_22A_SCDPT1!$AF$23</definedName>
    <definedName name="SCDPT1_002ENDINGG_29" localSheetId="0">GMICNC_22A_SCDPT1!$AG$23</definedName>
    <definedName name="SCDPT1_002ENDINGG_3" localSheetId="0">GMICNC_22A_SCDPT1!$E$23</definedName>
    <definedName name="SCDPT1_002ENDINGG_30" localSheetId="0">GMICNC_22A_SCDPT1!$AH$23</definedName>
    <definedName name="SCDPT1_002ENDINGG_31" localSheetId="0">GMICNC_22A_SCDPT1!$AI$23</definedName>
    <definedName name="SCDPT1_002ENDINGG_32" localSheetId="0">GMICNC_22A_SCDPT1!$AJ$23</definedName>
    <definedName name="SCDPT1_002ENDINGG_33" localSheetId="0">GMICNC_22A_SCDPT1!$AK$23</definedName>
    <definedName name="SCDPT1_002ENDINGG_34" localSheetId="0">GMICNC_22A_SCDPT1!$AL$23</definedName>
    <definedName name="SCDPT1_002ENDINGG_35" localSheetId="0">GMICNC_22A_SCDPT1!$AM$23</definedName>
    <definedName name="SCDPT1_002ENDINGG_36" localSheetId="0">GMICNC_22A_SCDPT1!$AN$23</definedName>
    <definedName name="SCDPT1_002ENDINGG_4" localSheetId="0">GMICNC_22A_SCDPT1!$F$23</definedName>
    <definedName name="SCDPT1_002ENDINGG_5" localSheetId="0">GMICNC_22A_SCDPT1!$G$23</definedName>
    <definedName name="SCDPT1_002ENDINGG_6.01" localSheetId="0">GMICNC_22A_SCDPT1!$H$23</definedName>
    <definedName name="SCDPT1_002ENDINGG_6.02" localSheetId="0">GMICNC_22A_SCDPT1!$I$23</definedName>
    <definedName name="SCDPT1_002ENDINGG_6.03" localSheetId="0">GMICNC_22A_SCDPT1!$J$23</definedName>
    <definedName name="SCDPT1_002ENDINGG_7" localSheetId="0">GMICNC_22A_SCDPT1!$K$23</definedName>
    <definedName name="SCDPT1_002ENDINGG_8" localSheetId="0">GMICNC_22A_SCDPT1!$L$23</definedName>
    <definedName name="SCDPT1_002ENDINGG_9" localSheetId="0">GMICNC_22A_SCDPT1!$M$23</definedName>
    <definedName name="SCDPT1_0030000000_Range" localSheetId="0">GMICNC_22A_SCDPT1!$B$25:$AN$27</definedName>
    <definedName name="SCDPT1_0039999999_10" localSheetId="0">GMICNC_22A_SCDPT1!$N$28</definedName>
    <definedName name="SCDPT1_0039999999_11" localSheetId="0">GMICNC_22A_SCDPT1!$O$28</definedName>
    <definedName name="SCDPT1_0039999999_12" localSheetId="0">GMICNC_22A_SCDPT1!$P$28</definedName>
    <definedName name="SCDPT1_0039999999_13" localSheetId="0">GMICNC_22A_SCDPT1!$Q$28</definedName>
    <definedName name="SCDPT1_0039999999_14" localSheetId="0">GMICNC_22A_SCDPT1!$R$28</definedName>
    <definedName name="SCDPT1_0039999999_15" localSheetId="0">GMICNC_22A_SCDPT1!$S$28</definedName>
    <definedName name="SCDPT1_0039999999_19" localSheetId="0">GMICNC_22A_SCDPT1!$W$28</definedName>
    <definedName name="SCDPT1_0039999999_20" localSheetId="0">GMICNC_22A_SCDPT1!$X$28</definedName>
    <definedName name="SCDPT1_0039999999_7" localSheetId="0">GMICNC_22A_SCDPT1!$K$28</definedName>
    <definedName name="SCDPT1_0039999999_9" localSheetId="0">GMICNC_22A_SCDPT1!$M$28</definedName>
    <definedName name="SCDPT1_003BEGINNG_1" localSheetId="0">GMICNC_22A_SCDPT1!$C$25</definedName>
    <definedName name="SCDPT1_003BEGINNG_10" localSheetId="0">GMICNC_22A_SCDPT1!$N$25</definedName>
    <definedName name="SCDPT1_003BEGINNG_11" localSheetId="0">GMICNC_22A_SCDPT1!$O$25</definedName>
    <definedName name="SCDPT1_003BEGINNG_12" localSheetId="0">GMICNC_22A_SCDPT1!$P$25</definedName>
    <definedName name="SCDPT1_003BEGINNG_13" localSheetId="0">GMICNC_22A_SCDPT1!$Q$25</definedName>
    <definedName name="SCDPT1_003BEGINNG_14" localSheetId="0">GMICNC_22A_SCDPT1!$R$25</definedName>
    <definedName name="SCDPT1_003BEGINNG_15" localSheetId="0">GMICNC_22A_SCDPT1!$S$25</definedName>
    <definedName name="SCDPT1_003BEGINNG_16" localSheetId="0">GMICNC_22A_SCDPT1!$T$25</definedName>
    <definedName name="SCDPT1_003BEGINNG_17" localSheetId="0">GMICNC_22A_SCDPT1!$U$25</definedName>
    <definedName name="SCDPT1_003BEGINNG_18" localSheetId="0">GMICNC_22A_SCDPT1!$V$25</definedName>
    <definedName name="SCDPT1_003BEGINNG_19" localSheetId="0">GMICNC_22A_SCDPT1!$W$25</definedName>
    <definedName name="SCDPT1_003BEGINNG_2" localSheetId="0">GMICNC_22A_SCDPT1!$D$25</definedName>
    <definedName name="SCDPT1_003BEGINNG_20" localSheetId="0">GMICNC_22A_SCDPT1!$X$25</definedName>
    <definedName name="SCDPT1_003BEGINNG_21" localSheetId="0">GMICNC_22A_SCDPT1!$Y$25</definedName>
    <definedName name="SCDPT1_003BEGINNG_22" localSheetId="0">GMICNC_22A_SCDPT1!$Z$25</definedName>
    <definedName name="SCDPT1_003BEGINNG_23" localSheetId="0">GMICNC_22A_SCDPT1!$AA$25</definedName>
    <definedName name="SCDPT1_003BEGINNG_24" localSheetId="0">GMICNC_22A_SCDPT1!$AB$25</definedName>
    <definedName name="SCDPT1_003BEGINNG_25" localSheetId="0">GMICNC_22A_SCDPT1!$AC$25</definedName>
    <definedName name="SCDPT1_003BEGINNG_26" localSheetId="0">GMICNC_22A_SCDPT1!$AD$25</definedName>
    <definedName name="SCDPT1_003BEGINNG_27" localSheetId="0">GMICNC_22A_SCDPT1!$AE$25</definedName>
    <definedName name="SCDPT1_003BEGINNG_28" localSheetId="0">GMICNC_22A_SCDPT1!$AF$25</definedName>
    <definedName name="SCDPT1_003BEGINNG_29" localSheetId="0">GMICNC_22A_SCDPT1!$AG$25</definedName>
    <definedName name="SCDPT1_003BEGINNG_3" localSheetId="0">GMICNC_22A_SCDPT1!$E$25</definedName>
    <definedName name="SCDPT1_003BEGINNG_30" localSheetId="0">GMICNC_22A_SCDPT1!$AH$25</definedName>
    <definedName name="SCDPT1_003BEGINNG_31" localSheetId="0">GMICNC_22A_SCDPT1!$AI$25</definedName>
    <definedName name="SCDPT1_003BEGINNG_32" localSheetId="0">GMICNC_22A_SCDPT1!$AJ$25</definedName>
    <definedName name="SCDPT1_003BEGINNG_33" localSheetId="0">GMICNC_22A_SCDPT1!$AK$25</definedName>
    <definedName name="SCDPT1_003BEGINNG_34" localSheetId="0">GMICNC_22A_SCDPT1!$AL$25</definedName>
    <definedName name="SCDPT1_003BEGINNG_35" localSheetId="0">GMICNC_22A_SCDPT1!$AM$25</definedName>
    <definedName name="SCDPT1_003BEGINNG_36" localSheetId="0">GMICNC_22A_SCDPT1!$AN$25</definedName>
    <definedName name="SCDPT1_003BEGINNG_4" localSheetId="0">GMICNC_22A_SCDPT1!$F$25</definedName>
    <definedName name="SCDPT1_003BEGINNG_5" localSheetId="0">GMICNC_22A_SCDPT1!$G$25</definedName>
    <definedName name="SCDPT1_003BEGINNG_6.01" localSheetId="0">GMICNC_22A_SCDPT1!$H$25</definedName>
    <definedName name="SCDPT1_003BEGINNG_6.02" localSheetId="0">GMICNC_22A_SCDPT1!$I$25</definedName>
    <definedName name="SCDPT1_003BEGINNG_6.03" localSheetId="0">GMICNC_22A_SCDPT1!$J$25</definedName>
    <definedName name="SCDPT1_003BEGINNG_7" localSheetId="0">GMICNC_22A_SCDPT1!$K$25</definedName>
    <definedName name="SCDPT1_003BEGINNG_8" localSheetId="0">GMICNC_22A_SCDPT1!$L$25</definedName>
    <definedName name="SCDPT1_003BEGINNG_9" localSheetId="0">GMICNC_22A_SCDPT1!$M$25</definedName>
    <definedName name="SCDPT1_003ENDINGG_10" localSheetId="0">GMICNC_22A_SCDPT1!$N$27</definedName>
    <definedName name="SCDPT1_003ENDINGG_11" localSheetId="0">GMICNC_22A_SCDPT1!$O$27</definedName>
    <definedName name="SCDPT1_003ENDINGG_12" localSheetId="0">GMICNC_22A_SCDPT1!$P$27</definedName>
    <definedName name="SCDPT1_003ENDINGG_13" localSheetId="0">GMICNC_22A_SCDPT1!$Q$27</definedName>
    <definedName name="SCDPT1_003ENDINGG_14" localSheetId="0">GMICNC_22A_SCDPT1!$R$27</definedName>
    <definedName name="SCDPT1_003ENDINGG_15" localSheetId="0">GMICNC_22A_SCDPT1!$S$27</definedName>
    <definedName name="SCDPT1_003ENDINGG_16" localSheetId="0">GMICNC_22A_SCDPT1!$T$27</definedName>
    <definedName name="SCDPT1_003ENDINGG_17" localSheetId="0">GMICNC_22A_SCDPT1!$U$27</definedName>
    <definedName name="SCDPT1_003ENDINGG_18" localSheetId="0">GMICNC_22A_SCDPT1!$V$27</definedName>
    <definedName name="SCDPT1_003ENDINGG_19" localSheetId="0">GMICNC_22A_SCDPT1!$W$27</definedName>
    <definedName name="SCDPT1_003ENDINGG_2" localSheetId="0">GMICNC_22A_SCDPT1!$D$27</definedName>
    <definedName name="SCDPT1_003ENDINGG_20" localSheetId="0">GMICNC_22A_SCDPT1!$X$27</definedName>
    <definedName name="SCDPT1_003ENDINGG_21" localSheetId="0">GMICNC_22A_SCDPT1!$Y$27</definedName>
    <definedName name="SCDPT1_003ENDINGG_22" localSheetId="0">GMICNC_22A_SCDPT1!$Z$27</definedName>
    <definedName name="SCDPT1_003ENDINGG_23" localSheetId="0">GMICNC_22A_SCDPT1!$AA$27</definedName>
    <definedName name="SCDPT1_003ENDINGG_24" localSheetId="0">GMICNC_22A_SCDPT1!$AB$27</definedName>
    <definedName name="SCDPT1_003ENDINGG_25" localSheetId="0">GMICNC_22A_SCDPT1!$AC$27</definedName>
    <definedName name="SCDPT1_003ENDINGG_26" localSheetId="0">GMICNC_22A_SCDPT1!$AD$27</definedName>
    <definedName name="SCDPT1_003ENDINGG_27" localSheetId="0">GMICNC_22A_SCDPT1!$AE$27</definedName>
    <definedName name="SCDPT1_003ENDINGG_28" localSheetId="0">GMICNC_22A_SCDPT1!$AF$27</definedName>
    <definedName name="SCDPT1_003ENDINGG_29" localSheetId="0">GMICNC_22A_SCDPT1!$AG$27</definedName>
    <definedName name="SCDPT1_003ENDINGG_3" localSheetId="0">GMICNC_22A_SCDPT1!$E$27</definedName>
    <definedName name="SCDPT1_003ENDINGG_30" localSheetId="0">GMICNC_22A_SCDPT1!$AH$27</definedName>
    <definedName name="SCDPT1_003ENDINGG_31" localSheetId="0">GMICNC_22A_SCDPT1!$AI$27</definedName>
    <definedName name="SCDPT1_003ENDINGG_32" localSheetId="0">GMICNC_22A_SCDPT1!$AJ$27</definedName>
    <definedName name="SCDPT1_003ENDINGG_33" localSheetId="0">GMICNC_22A_SCDPT1!$AK$27</definedName>
    <definedName name="SCDPT1_003ENDINGG_34" localSheetId="0">GMICNC_22A_SCDPT1!$AL$27</definedName>
    <definedName name="SCDPT1_003ENDINGG_35" localSheetId="0">GMICNC_22A_SCDPT1!$AM$27</definedName>
    <definedName name="SCDPT1_003ENDINGG_36" localSheetId="0">GMICNC_22A_SCDPT1!$AN$27</definedName>
    <definedName name="SCDPT1_003ENDINGG_4" localSheetId="0">GMICNC_22A_SCDPT1!$F$27</definedName>
    <definedName name="SCDPT1_003ENDINGG_5" localSheetId="0">GMICNC_22A_SCDPT1!$G$27</definedName>
    <definedName name="SCDPT1_003ENDINGG_6.01" localSheetId="0">GMICNC_22A_SCDPT1!$H$27</definedName>
    <definedName name="SCDPT1_003ENDINGG_6.02" localSheetId="0">GMICNC_22A_SCDPT1!$I$27</definedName>
    <definedName name="SCDPT1_003ENDINGG_6.03" localSheetId="0">GMICNC_22A_SCDPT1!$J$27</definedName>
    <definedName name="SCDPT1_003ENDINGG_7" localSheetId="0">GMICNC_22A_SCDPT1!$K$27</definedName>
    <definedName name="SCDPT1_003ENDINGG_8" localSheetId="0">GMICNC_22A_SCDPT1!$L$27</definedName>
    <definedName name="SCDPT1_003ENDINGG_9" localSheetId="0">GMICNC_22A_SCDPT1!$M$27</definedName>
    <definedName name="SCDPT1_0040000000_Range" localSheetId="0">GMICNC_22A_SCDPT1!$B$29:$AN$31</definedName>
    <definedName name="SCDPT1_0049999999_10" localSheetId="0">GMICNC_22A_SCDPT1!$N$32</definedName>
    <definedName name="SCDPT1_0049999999_11" localSheetId="0">GMICNC_22A_SCDPT1!$O$32</definedName>
    <definedName name="SCDPT1_0049999999_12" localSheetId="0">GMICNC_22A_SCDPT1!$P$32</definedName>
    <definedName name="SCDPT1_0049999999_13" localSheetId="0">GMICNC_22A_SCDPT1!$Q$32</definedName>
    <definedName name="SCDPT1_0049999999_14" localSheetId="0">GMICNC_22A_SCDPT1!$R$32</definedName>
    <definedName name="SCDPT1_0049999999_15" localSheetId="0">GMICNC_22A_SCDPT1!$S$32</definedName>
    <definedName name="SCDPT1_0049999999_19" localSheetId="0">GMICNC_22A_SCDPT1!$W$32</definedName>
    <definedName name="SCDPT1_0049999999_20" localSheetId="0">GMICNC_22A_SCDPT1!$X$32</definedName>
    <definedName name="SCDPT1_0049999999_7" localSheetId="0">GMICNC_22A_SCDPT1!$K$32</definedName>
    <definedName name="SCDPT1_0049999999_9" localSheetId="0">GMICNC_22A_SCDPT1!$M$32</definedName>
    <definedName name="SCDPT1_004BEGINNG_1" localSheetId="0">GMICNC_22A_SCDPT1!$C$29</definedName>
    <definedName name="SCDPT1_004BEGINNG_10" localSheetId="0">GMICNC_22A_SCDPT1!$N$29</definedName>
    <definedName name="SCDPT1_004BEGINNG_11" localSheetId="0">GMICNC_22A_SCDPT1!$O$29</definedName>
    <definedName name="SCDPT1_004BEGINNG_12" localSheetId="0">GMICNC_22A_SCDPT1!$P$29</definedName>
    <definedName name="SCDPT1_004BEGINNG_13" localSheetId="0">GMICNC_22A_SCDPT1!$Q$29</definedName>
    <definedName name="SCDPT1_004BEGINNG_14" localSheetId="0">GMICNC_22A_SCDPT1!$R$29</definedName>
    <definedName name="SCDPT1_004BEGINNG_15" localSheetId="0">GMICNC_22A_SCDPT1!$S$29</definedName>
    <definedName name="SCDPT1_004BEGINNG_16" localSheetId="0">GMICNC_22A_SCDPT1!$T$29</definedName>
    <definedName name="SCDPT1_004BEGINNG_17" localSheetId="0">GMICNC_22A_SCDPT1!$U$29</definedName>
    <definedName name="SCDPT1_004BEGINNG_18" localSheetId="0">GMICNC_22A_SCDPT1!$V$29</definedName>
    <definedName name="SCDPT1_004BEGINNG_19" localSheetId="0">GMICNC_22A_SCDPT1!$W$29</definedName>
    <definedName name="SCDPT1_004BEGINNG_2" localSheetId="0">GMICNC_22A_SCDPT1!$D$29</definedName>
    <definedName name="SCDPT1_004BEGINNG_20" localSheetId="0">GMICNC_22A_SCDPT1!$X$29</definedName>
    <definedName name="SCDPT1_004BEGINNG_21" localSheetId="0">GMICNC_22A_SCDPT1!$Y$29</definedName>
    <definedName name="SCDPT1_004BEGINNG_22" localSheetId="0">GMICNC_22A_SCDPT1!$Z$29</definedName>
    <definedName name="SCDPT1_004BEGINNG_23" localSheetId="0">GMICNC_22A_SCDPT1!$AA$29</definedName>
    <definedName name="SCDPT1_004BEGINNG_24" localSheetId="0">GMICNC_22A_SCDPT1!$AB$29</definedName>
    <definedName name="SCDPT1_004BEGINNG_25" localSheetId="0">GMICNC_22A_SCDPT1!$AC$29</definedName>
    <definedName name="SCDPT1_004BEGINNG_26" localSheetId="0">GMICNC_22A_SCDPT1!$AD$29</definedName>
    <definedName name="SCDPT1_004BEGINNG_27" localSheetId="0">GMICNC_22A_SCDPT1!$AE$29</definedName>
    <definedName name="SCDPT1_004BEGINNG_28" localSheetId="0">GMICNC_22A_SCDPT1!$AF$29</definedName>
    <definedName name="SCDPT1_004BEGINNG_29" localSheetId="0">GMICNC_22A_SCDPT1!$AG$29</definedName>
    <definedName name="SCDPT1_004BEGINNG_3" localSheetId="0">GMICNC_22A_SCDPT1!$E$29</definedName>
    <definedName name="SCDPT1_004BEGINNG_30" localSheetId="0">GMICNC_22A_SCDPT1!$AH$29</definedName>
    <definedName name="SCDPT1_004BEGINNG_31" localSheetId="0">GMICNC_22A_SCDPT1!$AI$29</definedName>
    <definedName name="SCDPT1_004BEGINNG_32" localSheetId="0">GMICNC_22A_SCDPT1!$AJ$29</definedName>
    <definedName name="SCDPT1_004BEGINNG_33" localSheetId="0">GMICNC_22A_SCDPT1!$AK$29</definedName>
    <definedName name="SCDPT1_004BEGINNG_34" localSheetId="0">GMICNC_22A_SCDPT1!$AL$29</definedName>
    <definedName name="SCDPT1_004BEGINNG_35" localSheetId="0">GMICNC_22A_SCDPT1!$AM$29</definedName>
    <definedName name="SCDPT1_004BEGINNG_36" localSheetId="0">GMICNC_22A_SCDPT1!$AN$29</definedName>
    <definedName name="SCDPT1_004BEGINNG_4" localSheetId="0">GMICNC_22A_SCDPT1!$F$29</definedName>
    <definedName name="SCDPT1_004BEGINNG_5" localSheetId="0">GMICNC_22A_SCDPT1!$G$29</definedName>
    <definedName name="SCDPT1_004BEGINNG_6.01" localSheetId="0">GMICNC_22A_SCDPT1!$H$29</definedName>
    <definedName name="SCDPT1_004BEGINNG_6.02" localSheetId="0">GMICNC_22A_SCDPT1!$I$29</definedName>
    <definedName name="SCDPT1_004BEGINNG_6.03" localSheetId="0">GMICNC_22A_SCDPT1!$J$29</definedName>
    <definedName name="SCDPT1_004BEGINNG_7" localSheetId="0">GMICNC_22A_SCDPT1!$K$29</definedName>
    <definedName name="SCDPT1_004BEGINNG_8" localSheetId="0">GMICNC_22A_SCDPT1!$L$29</definedName>
    <definedName name="SCDPT1_004BEGINNG_9" localSheetId="0">GMICNC_22A_SCDPT1!$M$29</definedName>
    <definedName name="SCDPT1_004ENDINGG_10" localSheetId="0">GMICNC_22A_SCDPT1!$N$31</definedName>
    <definedName name="SCDPT1_004ENDINGG_11" localSheetId="0">GMICNC_22A_SCDPT1!$O$31</definedName>
    <definedName name="SCDPT1_004ENDINGG_12" localSheetId="0">GMICNC_22A_SCDPT1!$P$31</definedName>
    <definedName name="SCDPT1_004ENDINGG_13" localSheetId="0">GMICNC_22A_SCDPT1!$Q$31</definedName>
    <definedName name="SCDPT1_004ENDINGG_14" localSheetId="0">GMICNC_22A_SCDPT1!$R$31</definedName>
    <definedName name="SCDPT1_004ENDINGG_15" localSheetId="0">GMICNC_22A_SCDPT1!$S$31</definedName>
    <definedName name="SCDPT1_004ENDINGG_16" localSheetId="0">GMICNC_22A_SCDPT1!$T$31</definedName>
    <definedName name="SCDPT1_004ENDINGG_17" localSheetId="0">GMICNC_22A_SCDPT1!$U$31</definedName>
    <definedName name="SCDPT1_004ENDINGG_18" localSheetId="0">GMICNC_22A_SCDPT1!$V$31</definedName>
    <definedName name="SCDPT1_004ENDINGG_19" localSheetId="0">GMICNC_22A_SCDPT1!$W$31</definedName>
    <definedName name="SCDPT1_004ENDINGG_2" localSheetId="0">GMICNC_22A_SCDPT1!$D$31</definedName>
    <definedName name="SCDPT1_004ENDINGG_20" localSheetId="0">GMICNC_22A_SCDPT1!$X$31</definedName>
    <definedName name="SCDPT1_004ENDINGG_21" localSheetId="0">GMICNC_22A_SCDPT1!$Y$31</definedName>
    <definedName name="SCDPT1_004ENDINGG_22" localSheetId="0">GMICNC_22A_SCDPT1!$Z$31</definedName>
    <definedName name="SCDPT1_004ENDINGG_23" localSheetId="0">GMICNC_22A_SCDPT1!$AA$31</definedName>
    <definedName name="SCDPT1_004ENDINGG_24" localSheetId="0">GMICNC_22A_SCDPT1!$AB$31</definedName>
    <definedName name="SCDPT1_004ENDINGG_25" localSheetId="0">GMICNC_22A_SCDPT1!$AC$31</definedName>
    <definedName name="SCDPT1_004ENDINGG_26" localSheetId="0">GMICNC_22A_SCDPT1!$AD$31</definedName>
    <definedName name="SCDPT1_004ENDINGG_27" localSheetId="0">GMICNC_22A_SCDPT1!$AE$31</definedName>
    <definedName name="SCDPT1_004ENDINGG_28" localSheetId="0">GMICNC_22A_SCDPT1!$AF$31</definedName>
    <definedName name="SCDPT1_004ENDINGG_29" localSheetId="0">GMICNC_22A_SCDPT1!$AG$31</definedName>
    <definedName name="SCDPT1_004ENDINGG_3" localSheetId="0">GMICNC_22A_SCDPT1!$E$31</definedName>
    <definedName name="SCDPT1_004ENDINGG_30" localSheetId="0">GMICNC_22A_SCDPT1!$AH$31</definedName>
    <definedName name="SCDPT1_004ENDINGG_31" localSheetId="0">GMICNC_22A_SCDPT1!$AI$31</definedName>
    <definedName name="SCDPT1_004ENDINGG_32" localSheetId="0">GMICNC_22A_SCDPT1!$AJ$31</definedName>
    <definedName name="SCDPT1_004ENDINGG_33" localSheetId="0">GMICNC_22A_SCDPT1!$AK$31</definedName>
    <definedName name="SCDPT1_004ENDINGG_34" localSheetId="0">GMICNC_22A_SCDPT1!$AL$31</definedName>
    <definedName name="SCDPT1_004ENDINGG_35" localSheetId="0">GMICNC_22A_SCDPT1!$AM$31</definedName>
    <definedName name="SCDPT1_004ENDINGG_36" localSheetId="0">GMICNC_22A_SCDPT1!$AN$31</definedName>
    <definedName name="SCDPT1_004ENDINGG_4" localSheetId="0">GMICNC_22A_SCDPT1!$F$31</definedName>
    <definedName name="SCDPT1_004ENDINGG_5" localSheetId="0">GMICNC_22A_SCDPT1!$G$31</definedName>
    <definedName name="SCDPT1_004ENDINGG_6.01" localSheetId="0">GMICNC_22A_SCDPT1!$H$31</definedName>
    <definedName name="SCDPT1_004ENDINGG_6.02" localSheetId="0">GMICNC_22A_SCDPT1!$I$31</definedName>
    <definedName name="SCDPT1_004ENDINGG_6.03" localSheetId="0">GMICNC_22A_SCDPT1!$J$31</definedName>
    <definedName name="SCDPT1_004ENDINGG_7" localSheetId="0">GMICNC_22A_SCDPT1!$K$31</definedName>
    <definedName name="SCDPT1_004ENDINGG_8" localSheetId="0">GMICNC_22A_SCDPT1!$L$31</definedName>
    <definedName name="SCDPT1_004ENDINGG_9" localSheetId="0">GMICNC_22A_SCDPT1!$M$31</definedName>
    <definedName name="SCDPT1_0109999999_10" localSheetId="0">GMICNC_22A_SCDPT1!$N$33</definedName>
    <definedName name="SCDPT1_0109999999_11" localSheetId="0">GMICNC_22A_SCDPT1!$O$33</definedName>
    <definedName name="SCDPT1_0109999999_12" localSheetId="0">GMICNC_22A_SCDPT1!$P$33</definedName>
    <definedName name="SCDPT1_0109999999_13" localSheetId="0">GMICNC_22A_SCDPT1!$Q$33</definedName>
    <definedName name="SCDPT1_0109999999_14" localSheetId="0">GMICNC_22A_SCDPT1!$R$33</definedName>
    <definedName name="SCDPT1_0109999999_15" localSheetId="0">GMICNC_22A_SCDPT1!$S$33</definedName>
    <definedName name="SCDPT1_0109999999_19" localSheetId="0">GMICNC_22A_SCDPT1!$W$33</definedName>
    <definedName name="SCDPT1_0109999999_20" localSheetId="0">GMICNC_22A_SCDPT1!$X$33</definedName>
    <definedName name="SCDPT1_0109999999_7" localSheetId="0">GMICNC_22A_SCDPT1!$K$33</definedName>
    <definedName name="SCDPT1_0109999999_9" localSheetId="0">GMICNC_22A_SCDPT1!$M$33</definedName>
    <definedName name="SCDPT1_0210000000_Range" localSheetId="0">GMICNC_22A_SCDPT1!$B$34:$AN$36</definedName>
    <definedName name="SCDPT1_0219999999_10" localSheetId="0">GMICNC_22A_SCDPT1!$N$37</definedName>
    <definedName name="SCDPT1_0219999999_11" localSheetId="0">GMICNC_22A_SCDPT1!$O$37</definedName>
    <definedName name="SCDPT1_0219999999_12" localSheetId="0">GMICNC_22A_SCDPT1!$P$37</definedName>
    <definedName name="SCDPT1_0219999999_13" localSheetId="0">GMICNC_22A_SCDPT1!$Q$37</definedName>
    <definedName name="SCDPT1_0219999999_14" localSheetId="0">GMICNC_22A_SCDPT1!$R$37</definedName>
    <definedName name="SCDPT1_0219999999_15" localSheetId="0">GMICNC_22A_SCDPT1!$S$37</definedName>
    <definedName name="SCDPT1_0219999999_19" localSheetId="0">GMICNC_22A_SCDPT1!$W$37</definedName>
    <definedName name="SCDPT1_0219999999_20" localSheetId="0">GMICNC_22A_SCDPT1!$X$37</definedName>
    <definedName name="SCDPT1_0219999999_7" localSheetId="0">GMICNC_22A_SCDPT1!$K$37</definedName>
    <definedName name="SCDPT1_0219999999_9" localSheetId="0">GMICNC_22A_SCDPT1!$M$37</definedName>
    <definedName name="SCDPT1_021BEGINNG_1" localSheetId="0">GMICNC_22A_SCDPT1!$C$34</definedName>
    <definedName name="SCDPT1_021BEGINNG_10" localSheetId="0">GMICNC_22A_SCDPT1!$N$34</definedName>
    <definedName name="SCDPT1_021BEGINNG_11" localSheetId="0">GMICNC_22A_SCDPT1!$O$34</definedName>
    <definedName name="SCDPT1_021BEGINNG_12" localSheetId="0">GMICNC_22A_SCDPT1!$P$34</definedName>
    <definedName name="SCDPT1_021BEGINNG_13" localSheetId="0">GMICNC_22A_SCDPT1!$Q$34</definedName>
    <definedName name="SCDPT1_021BEGINNG_14" localSheetId="0">GMICNC_22A_SCDPT1!$R$34</definedName>
    <definedName name="SCDPT1_021BEGINNG_15" localSheetId="0">GMICNC_22A_SCDPT1!$S$34</definedName>
    <definedName name="SCDPT1_021BEGINNG_16" localSheetId="0">GMICNC_22A_SCDPT1!$T$34</definedName>
    <definedName name="SCDPT1_021BEGINNG_17" localSheetId="0">GMICNC_22A_SCDPT1!$U$34</definedName>
    <definedName name="SCDPT1_021BEGINNG_18" localSheetId="0">GMICNC_22A_SCDPT1!$V$34</definedName>
    <definedName name="SCDPT1_021BEGINNG_19" localSheetId="0">GMICNC_22A_SCDPT1!$W$34</definedName>
    <definedName name="SCDPT1_021BEGINNG_2" localSheetId="0">GMICNC_22A_SCDPT1!$D$34</definedName>
    <definedName name="SCDPT1_021BEGINNG_20" localSheetId="0">GMICNC_22A_SCDPT1!$X$34</definedName>
    <definedName name="SCDPT1_021BEGINNG_21" localSheetId="0">GMICNC_22A_SCDPT1!$Y$34</definedName>
    <definedName name="SCDPT1_021BEGINNG_22" localSheetId="0">GMICNC_22A_SCDPT1!$Z$34</definedName>
    <definedName name="SCDPT1_021BEGINNG_23" localSheetId="0">GMICNC_22A_SCDPT1!$AA$34</definedName>
    <definedName name="SCDPT1_021BEGINNG_24" localSheetId="0">GMICNC_22A_SCDPT1!$AB$34</definedName>
    <definedName name="SCDPT1_021BEGINNG_25" localSheetId="0">GMICNC_22A_SCDPT1!$AC$34</definedName>
    <definedName name="SCDPT1_021BEGINNG_26" localSheetId="0">GMICNC_22A_SCDPT1!$AD$34</definedName>
    <definedName name="SCDPT1_021BEGINNG_27" localSheetId="0">GMICNC_22A_SCDPT1!$AE$34</definedName>
    <definedName name="SCDPT1_021BEGINNG_28" localSheetId="0">GMICNC_22A_SCDPT1!$AF$34</definedName>
    <definedName name="SCDPT1_021BEGINNG_29" localSheetId="0">GMICNC_22A_SCDPT1!$AG$34</definedName>
    <definedName name="SCDPT1_021BEGINNG_3" localSheetId="0">GMICNC_22A_SCDPT1!$E$34</definedName>
    <definedName name="SCDPT1_021BEGINNG_30" localSheetId="0">GMICNC_22A_SCDPT1!$AH$34</definedName>
    <definedName name="SCDPT1_021BEGINNG_31" localSheetId="0">GMICNC_22A_SCDPT1!$AI$34</definedName>
    <definedName name="SCDPT1_021BEGINNG_32" localSheetId="0">GMICNC_22A_SCDPT1!$AJ$34</definedName>
    <definedName name="SCDPT1_021BEGINNG_33" localSheetId="0">GMICNC_22A_SCDPT1!$AK$34</definedName>
    <definedName name="SCDPT1_021BEGINNG_34" localSheetId="0">GMICNC_22A_SCDPT1!$AL$34</definedName>
    <definedName name="SCDPT1_021BEGINNG_35" localSheetId="0">GMICNC_22A_SCDPT1!$AM$34</definedName>
    <definedName name="SCDPT1_021BEGINNG_36" localSheetId="0">GMICNC_22A_SCDPT1!$AN$34</definedName>
    <definedName name="SCDPT1_021BEGINNG_4" localSheetId="0">GMICNC_22A_SCDPT1!$F$34</definedName>
    <definedName name="SCDPT1_021BEGINNG_5" localSheetId="0">GMICNC_22A_SCDPT1!$G$34</definedName>
    <definedName name="SCDPT1_021BEGINNG_6.01" localSheetId="0">GMICNC_22A_SCDPT1!$H$34</definedName>
    <definedName name="SCDPT1_021BEGINNG_6.02" localSheetId="0">GMICNC_22A_SCDPT1!$I$34</definedName>
    <definedName name="SCDPT1_021BEGINNG_6.03" localSheetId="0">GMICNC_22A_SCDPT1!$J$34</definedName>
    <definedName name="SCDPT1_021BEGINNG_7" localSheetId="0">GMICNC_22A_SCDPT1!$K$34</definedName>
    <definedName name="SCDPT1_021BEGINNG_8" localSheetId="0">GMICNC_22A_SCDPT1!$L$34</definedName>
    <definedName name="SCDPT1_021BEGINNG_9" localSheetId="0">GMICNC_22A_SCDPT1!$M$34</definedName>
    <definedName name="SCDPT1_021ENDINGG_10" localSheetId="0">GMICNC_22A_SCDPT1!$N$36</definedName>
    <definedName name="SCDPT1_021ENDINGG_11" localSheetId="0">GMICNC_22A_SCDPT1!$O$36</definedName>
    <definedName name="SCDPT1_021ENDINGG_12" localSheetId="0">GMICNC_22A_SCDPT1!$P$36</definedName>
    <definedName name="SCDPT1_021ENDINGG_13" localSheetId="0">GMICNC_22A_SCDPT1!$Q$36</definedName>
    <definedName name="SCDPT1_021ENDINGG_14" localSheetId="0">GMICNC_22A_SCDPT1!$R$36</definedName>
    <definedName name="SCDPT1_021ENDINGG_15" localSheetId="0">GMICNC_22A_SCDPT1!$S$36</definedName>
    <definedName name="SCDPT1_021ENDINGG_16" localSheetId="0">GMICNC_22A_SCDPT1!$T$36</definedName>
    <definedName name="SCDPT1_021ENDINGG_17" localSheetId="0">GMICNC_22A_SCDPT1!$U$36</definedName>
    <definedName name="SCDPT1_021ENDINGG_18" localSheetId="0">GMICNC_22A_SCDPT1!$V$36</definedName>
    <definedName name="SCDPT1_021ENDINGG_19" localSheetId="0">GMICNC_22A_SCDPT1!$W$36</definedName>
    <definedName name="SCDPT1_021ENDINGG_2" localSheetId="0">GMICNC_22A_SCDPT1!$D$36</definedName>
    <definedName name="SCDPT1_021ENDINGG_20" localSheetId="0">GMICNC_22A_SCDPT1!$X$36</definedName>
    <definedName name="SCDPT1_021ENDINGG_21" localSheetId="0">GMICNC_22A_SCDPT1!$Y$36</definedName>
    <definedName name="SCDPT1_021ENDINGG_22" localSheetId="0">GMICNC_22A_SCDPT1!$Z$36</definedName>
    <definedName name="SCDPT1_021ENDINGG_23" localSheetId="0">GMICNC_22A_SCDPT1!$AA$36</definedName>
    <definedName name="SCDPT1_021ENDINGG_24" localSheetId="0">GMICNC_22A_SCDPT1!$AB$36</definedName>
    <definedName name="SCDPT1_021ENDINGG_25" localSheetId="0">GMICNC_22A_SCDPT1!$AC$36</definedName>
    <definedName name="SCDPT1_021ENDINGG_26" localSheetId="0">GMICNC_22A_SCDPT1!$AD$36</definedName>
    <definedName name="SCDPT1_021ENDINGG_27" localSheetId="0">GMICNC_22A_SCDPT1!$AE$36</definedName>
    <definedName name="SCDPT1_021ENDINGG_28" localSheetId="0">GMICNC_22A_SCDPT1!$AF$36</definedName>
    <definedName name="SCDPT1_021ENDINGG_29" localSheetId="0">GMICNC_22A_SCDPT1!$AG$36</definedName>
    <definedName name="SCDPT1_021ENDINGG_3" localSheetId="0">GMICNC_22A_SCDPT1!$E$36</definedName>
    <definedName name="SCDPT1_021ENDINGG_30" localSheetId="0">GMICNC_22A_SCDPT1!$AH$36</definedName>
    <definedName name="SCDPT1_021ENDINGG_31" localSheetId="0">GMICNC_22A_SCDPT1!$AI$36</definedName>
    <definedName name="SCDPT1_021ENDINGG_32" localSheetId="0">GMICNC_22A_SCDPT1!$AJ$36</definedName>
    <definedName name="SCDPT1_021ENDINGG_33" localSheetId="0">GMICNC_22A_SCDPT1!$AK$36</definedName>
    <definedName name="SCDPT1_021ENDINGG_34" localSheetId="0">GMICNC_22A_SCDPT1!$AL$36</definedName>
    <definedName name="SCDPT1_021ENDINGG_35" localSheetId="0">GMICNC_22A_SCDPT1!$AM$36</definedName>
    <definedName name="SCDPT1_021ENDINGG_36" localSheetId="0">GMICNC_22A_SCDPT1!$AN$36</definedName>
    <definedName name="SCDPT1_021ENDINGG_4" localSheetId="0">GMICNC_22A_SCDPT1!$F$36</definedName>
    <definedName name="SCDPT1_021ENDINGG_5" localSheetId="0">GMICNC_22A_SCDPT1!$G$36</definedName>
    <definedName name="SCDPT1_021ENDINGG_6.01" localSheetId="0">GMICNC_22A_SCDPT1!$H$36</definedName>
    <definedName name="SCDPT1_021ENDINGG_6.02" localSheetId="0">GMICNC_22A_SCDPT1!$I$36</definedName>
    <definedName name="SCDPT1_021ENDINGG_6.03" localSheetId="0">GMICNC_22A_SCDPT1!$J$36</definedName>
    <definedName name="SCDPT1_021ENDINGG_7" localSheetId="0">GMICNC_22A_SCDPT1!$K$36</definedName>
    <definedName name="SCDPT1_021ENDINGG_8" localSheetId="0">GMICNC_22A_SCDPT1!$L$36</definedName>
    <definedName name="SCDPT1_021ENDINGG_9" localSheetId="0">GMICNC_22A_SCDPT1!$M$36</definedName>
    <definedName name="SCDPT1_0220000000_Range" localSheetId="0">GMICNC_22A_SCDPT1!$B$38:$AN$40</definedName>
    <definedName name="SCDPT1_0229999999_10" localSheetId="0">GMICNC_22A_SCDPT1!$N$41</definedName>
    <definedName name="SCDPT1_0229999999_11" localSheetId="0">GMICNC_22A_SCDPT1!$O$41</definedName>
    <definedName name="SCDPT1_0229999999_12" localSheetId="0">GMICNC_22A_SCDPT1!$P$41</definedName>
    <definedName name="SCDPT1_0229999999_13" localSheetId="0">GMICNC_22A_SCDPT1!$Q$41</definedName>
    <definedName name="SCDPT1_0229999999_14" localSheetId="0">GMICNC_22A_SCDPT1!$R$41</definedName>
    <definedName name="SCDPT1_0229999999_15" localSheetId="0">GMICNC_22A_SCDPT1!$S$41</definedName>
    <definedName name="SCDPT1_0229999999_19" localSheetId="0">GMICNC_22A_SCDPT1!$W$41</definedName>
    <definedName name="SCDPT1_0229999999_20" localSheetId="0">GMICNC_22A_SCDPT1!$X$41</definedName>
    <definedName name="SCDPT1_0229999999_7" localSheetId="0">GMICNC_22A_SCDPT1!$K$41</definedName>
    <definedName name="SCDPT1_0229999999_9" localSheetId="0">GMICNC_22A_SCDPT1!$M$41</definedName>
    <definedName name="SCDPT1_022BEGINNG_1" localSheetId="0">GMICNC_22A_SCDPT1!$C$38</definedName>
    <definedName name="SCDPT1_022BEGINNG_10" localSheetId="0">GMICNC_22A_SCDPT1!$N$38</definedName>
    <definedName name="SCDPT1_022BEGINNG_11" localSheetId="0">GMICNC_22A_SCDPT1!$O$38</definedName>
    <definedName name="SCDPT1_022BEGINNG_12" localSheetId="0">GMICNC_22A_SCDPT1!$P$38</definedName>
    <definedName name="SCDPT1_022BEGINNG_13" localSheetId="0">GMICNC_22A_SCDPT1!$Q$38</definedName>
    <definedName name="SCDPT1_022BEGINNG_14" localSheetId="0">GMICNC_22A_SCDPT1!$R$38</definedName>
    <definedName name="SCDPT1_022BEGINNG_15" localSheetId="0">GMICNC_22A_SCDPT1!$S$38</definedName>
    <definedName name="SCDPT1_022BEGINNG_16" localSheetId="0">GMICNC_22A_SCDPT1!$T$38</definedName>
    <definedName name="SCDPT1_022BEGINNG_17" localSheetId="0">GMICNC_22A_SCDPT1!$U$38</definedName>
    <definedName name="SCDPT1_022BEGINNG_18" localSheetId="0">GMICNC_22A_SCDPT1!$V$38</definedName>
    <definedName name="SCDPT1_022BEGINNG_19" localSheetId="0">GMICNC_22A_SCDPT1!$W$38</definedName>
    <definedName name="SCDPT1_022BEGINNG_2" localSheetId="0">GMICNC_22A_SCDPT1!$D$38</definedName>
    <definedName name="SCDPT1_022BEGINNG_20" localSheetId="0">GMICNC_22A_SCDPT1!$X$38</definedName>
    <definedName name="SCDPT1_022BEGINNG_21" localSheetId="0">GMICNC_22A_SCDPT1!$Y$38</definedName>
    <definedName name="SCDPT1_022BEGINNG_22" localSheetId="0">GMICNC_22A_SCDPT1!$Z$38</definedName>
    <definedName name="SCDPT1_022BEGINNG_23" localSheetId="0">GMICNC_22A_SCDPT1!$AA$38</definedName>
    <definedName name="SCDPT1_022BEGINNG_24" localSheetId="0">GMICNC_22A_SCDPT1!$AB$38</definedName>
    <definedName name="SCDPT1_022BEGINNG_25" localSheetId="0">GMICNC_22A_SCDPT1!$AC$38</definedName>
    <definedName name="SCDPT1_022BEGINNG_26" localSheetId="0">GMICNC_22A_SCDPT1!$AD$38</definedName>
    <definedName name="SCDPT1_022BEGINNG_27" localSheetId="0">GMICNC_22A_SCDPT1!$AE$38</definedName>
    <definedName name="SCDPT1_022BEGINNG_28" localSheetId="0">GMICNC_22A_SCDPT1!$AF$38</definedName>
    <definedName name="SCDPT1_022BEGINNG_29" localSheetId="0">GMICNC_22A_SCDPT1!$AG$38</definedName>
    <definedName name="SCDPT1_022BEGINNG_3" localSheetId="0">GMICNC_22A_SCDPT1!$E$38</definedName>
    <definedName name="SCDPT1_022BEGINNG_30" localSheetId="0">GMICNC_22A_SCDPT1!$AH$38</definedName>
    <definedName name="SCDPT1_022BEGINNG_31" localSheetId="0">GMICNC_22A_SCDPT1!$AI$38</definedName>
    <definedName name="SCDPT1_022BEGINNG_32" localSheetId="0">GMICNC_22A_SCDPT1!$AJ$38</definedName>
    <definedName name="SCDPT1_022BEGINNG_33" localSheetId="0">GMICNC_22A_SCDPT1!$AK$38</definedName>
    <definedName name="SCDPT1_022BEGINNG_34" localSheetId="0">GMICNC_22A_SCDPT1!$AL$38</definedName>
    <definedName name="SCDPT1_022BEGINNG_35" localSheetId="0">GMICNC_22A_SCDPT1!$AM$38</definedName>
    <definedName name="SCDPT1_022BEGINNG_36" localSheetId="0">GMICNC_22A_SCDPT1!$AN$38</definedName>
    <definedName name="SCDPT1_022BEGINNG_4" localSheetId="0">GMICNC_22A_SCDPT1!$F$38</definedName>
    <definedName name="SCDPT1_022BEGINNG_5" localSheetId="0">GMICNC_22A_SCDPT1!$G$38</definedName>
    <definedName name="SCDPT1_022BEGINNG_6.01" localSheetId="0">GMICNC_22A_SCDPT1!$H$38</definedName>
    <definedName name="SCDPT1_022BEGINNG_6.02" localSheetId="0">GMICNC_22A_SCDPT1!$I$38</definedName>
    <definedName name="SCDPT1_022BEGINNG_6.03" localSheetId="0">GMICNC_22A_SCDPT1!$J$38</definedName>
    <definedName name="SCDPT1_022BEGINNG_7" localSheetId="0">GMICNC_22A_SCDPT1!$K$38</definedName>
    <definedName name="SCDPT1_022BEGINNG_8" localSheetId="0">GMICNC_22A_SCDPT1!$L$38</definedName>
    <definedName name="SCDPT1_022BEGINNG_9" localSheetId="0">GMICNC_22A_SCDPT1!$M$38</definedName>
    <definedName name="SCDPT1_022ENDINGG_10" localSheetId="0">GMICNC_22A_SCDPT1!$N$40</definedName>
    <definedName name="SCDPT1_022ENDINGG_11" localSheetId="0">GMICNC_22A_SCDPT1!$O$40</definedName>
    <definedName name="SCDPT1_022ENDINGG_12" localSheetId="0">GMICNC_22A_SCDPT1!$P$40</definedName>
    <definedName name="SCDPT1_022ENDINGG_13" localSheetId="0">GMICNC_22A_SCDPT1!$Q$40</definedName>
    <definedName name="SCDPT1_022ENDINGG_14" localSheetId="0">GMICNC_22A_SCDPT1!$R$40</definedName>
    <definedName name="SCDPT1_022ENDINGG_15" localSheetId="0">GMICNC_22A_SCDPT1!$S$40</definedName>
    <definedName name="SCDPT1_022ENDINGG_16" localSheetId="0">GMICNC_22A_SCDPT1!$T$40</definedName>
    <definedName name="SCDPT1_022ENDINGG_17" localSheetId="0">GMICNC_22A_SCDPT1!$U$40</definedName>
    <definedName name="SCDPT1_022ENDINGG_18" localSheetId="0">GMICNC_22A_SCDPT1!$V$40</definedName>
    <definedName name="SCDPT1_022ENDINGG_19" localSheetId="0">GMICNC_22A_SCDPT1!$W$40</definedName>
    <definedName name="SCDPT1_022ENDINGG_2" localSheetId="0">GMICNC_22A_SCDPT1!$D$40</definedName>
    <definedName name="SCDPT1_022ENDINGG_20" localSheetId="0">GMICNC_22A_SCDPT1!$X$40</definedName>
    <definedName name="SCDPT1_022ENDINGG_21" localSheetId="0">GMICNC_22A_SCDPT1!$Y$40</definedName>
    <definedName name="SCDPT1_022ENDINGG_22" localSheetId="0">GMICNC_22A_SCDPT1!$Z$40</definedName>
    <definedName name="SCDPT1_022ENDINGG_23" localSheetId="0">GMICNC_22A_SCDPT1!$AA$40</definedName>
    <definedName name="SCDPT1_022ENDINGG_24" localSheetId="0">GMICNC_22A_SCDPT1!$AB$40</definedName>
    <definedName name="SCDPT1_022ENDINGG_25" localSheetId="0">GMICNC_22A_SCDPT1!$AC$40</definedName>
    <definedName name="SCDPT1_022ENDINGG_26" localSheetId="0">GMICNC_22A_SCDPT1!$AD$40</definedName>
    <definedName name="SCDPT1_022ENDINGG_27" localSheetId="0">GMICNC_22A_SCDPT1!$AE$40</definedName>
    <definedName name="SCDPT1_022ENDINGG_28" localSheetId="0">GMICNC_22A_SCDPT1!$AF$40</definedName>
    <definedName name="SCDPT1_022ENDINGG_29" localSheetId="0">GMICNC_22A_SCDPT1!$AG$40</definedName>
    <definedName name="SCDPT1_022ENDINGG_3" localSheetId="0">GMICNC_22A_SCDPT1!$E$40</definedName>
    <definedName name="SCDPT1_022ENDINGG_30" localSheetId="0">GMICNC_22A_SCDPT1!$AH$40</definedName>
    <definedName name="SCDPT1_022ENDINGG_31" localSheetId="0">GMICNC_22A_SCDPT1!$AI$40</definedName>
    <definedName name="SCDPT1_022ENDINGG_32" localSheetId="0">GMICNC_22A_SCDPT1!$AJ$40</definedName>
    <definedName name="SCDPT1_022ENDINGG_33" localSheetId="0">GMICNC_22A_SCDPT1!$AK$40</definedName>
    <definedName name="SCDPT1_022ENDINGG_34" localSheetId="0">GMICNC_22A_SCDPT1!$AL$40</definedName>
    <definedName name="SCDPT1_022ENDINGG_35" localSheetId="0">GMICNC_22A_SCDPT1!$AM$40</definedName>
    <definedName name="SCDPT1_022ENDINGG_36" localSheetId="0">GMICNC_22A_SCDPT1!$AN$40</definedName>
    <definedName name="SCDPT1_022ENDINGG_4" localSheetId="0">GMICNC_22A_SCDPT1!$F$40</definedName>
    <definedName name="SCDPT1_022ENDINGG_5" localSheetId="0">GMICNC_22A_SCDPT1!$G$40</definedName>
    <definedName name="SCDPT1_022ENDINGG_6.01" localSheetId="0">GMICNC_22A_SCDPT1!$H$40</definedName>
    <definedName name="SCDPT1_022ENDINGG_6.02" localSheetId="0">GMICNC_22A_SCDPT1!$I$40</definedName>
    <definedName name="SCDPT1_022ENDINGG_6.03" localSheetId="0">GMICNC_22A_SCDPT1!$J$40</definedName>
    <definedName name="SCDPT1_022ENDINGG_7" localSheetId="0">GMICNC_22A_SCDPT1!$K$40</definedName>
    <definedName name="SCDPT1_022ENDINGG_8" localSheetId="0">GMICNC_22A_SCDPT1!$L$40</definedName>
    <definedName name="SCDPT1_022ENDINGG_9" localSheetId="0">GMICNC_22A_SCDPT1!$M$40</definedName>
    <definedName name="SCDPT1_0230000000_Range" localSheetId="0">GMICNC_22A_SCDPT1!$B$42:$AN$44</definedName>
    <definedName name="SCDPT1_0239999999_10" localSheetId="0">GMICNC_22A_SCDPT1!$N$45</definedName>
    <definedName name="SCDPT1_0239999999_11" localSheetId="0">GMICNC_22A_SCDPT1!$O$45</definedName>
    <definedName name="SCDPT1_0239999999_12" localSheetId="0">GMICNC_22A_SCDPT1!$P$45</definedName>
    <definedName name="SCDPT1_0239999999_13" localSheetId="0">GMICNC_22A_SCDPT1!$Q$45</definedName>
    <definedName name="SCDPT1_0239999999_14" localSheetId="0">GMICNC_22A_SCDPT1!$R$45</definedName>
    <definedName name="SCDPT1_0239999999_15" localSheetId="0">GMICNC_22A_SCDPT1!$S$45</definedName>
    <definedName name="SCDPT1_0239999999_19" localSheetId="0">GMICNC_22A_SCDPT1!$W$45</definedName>
    <definedName name="SCDPT1_0239999999_20" localSheetId="0">GMICNC_22A_SCDPT1!$X$45</definedName>
    <definedName name="SCDPT1_0239999999_7" localSheetId="0">GMICNC_22A_SCDPT1!$K$45</definedName>
    <definedName name="SCDPT1_0239999999_9" localSheetId="0">GMICNC_22A_SCDPT1!$M$45</definedName>
    <definedName name="SCDPT1_023BEGINNG_1" localSheetId="0">GMICNC_22A_SCDPT1!$C$42</definedName>
    <definedName name="SCDPT1_023BEGINNG_10" localSheetId="0">GMICNC_22A_SCDPT1!$N$42</definedName>
    <definedName name="SCDPT1_023BEGINNG_11" localSheetId="0">GMICNC_22A_SCDPT1!$O$42</definedName>
    <definedName name="SCDPT1_023BEGINNG_12" localSheetId="0">GMICNC_22A_SCDPT1!$P$42</definedName>
    <definedName name="SCDPT1_023BEGINNG_13" localSheetId="0">GMICNC_22A_SCDPT1!$Q$42</definedName>
    <definedName name="SCDPT1_023BEGINNG_14" localSheetId="0">GMICNC_22A_SCDPT1!$R$42</definedName>
    <definedName name="SCDPT1_023BEGINNG_15" localSheetId="0">GMICNC_22A_SCDPT1!$S$42</definedName>
    <definedName name="SCDPT1_023BEGINNG_16" localSheetId="0">GMICNC_22A_SCDPT1!$T$42</definedName>
    <definedName name="SCDPT1_023BEGINNG_17" localSheetId="0">GMICNC_22A_SCDPT1!$U$42</definedName>
    <definedName name="SCDPT1_023BEGINNG_18" localSheetId="0">GMICNC_22A_SCDPT1!$V$42</definedName>
    <definedName name="SCDPT1_023BEGINNG_19" localSheetId="0">GMICNC_22A_SCDPT1!$W$42</definedName>
    <definedName name="SCDPT1_023BEGINNG_2" localSheetId="0">GMICNC_22A_SCDPT1!$D$42</definedName>
    <definedName name="SCDPT1_023BEGINNG_20" localSheetId="0">GMICNC_22A_SCDPT1!$X$42</definedName>
    <definedName name="SCDPT1_023BEGINNG_21" localSheetId="0">GMICNC_22A_SCDPT1!$Y$42</definedName>
    <definedName name="SCDPT1_023BEGINNG_22" localSheetId="0">GMICNC_22A_SCDPT1!$Z$42</definedName>
    <definedName name="SCDPT1_023BEGINNG_23" localSheetId="0">GMICNC_22A_SCDPT1!$AA$42</definedName>
    <definedName name="SCDPT1_023BEGINNG_24" localSheetId="0">GMICNC_22A_SCDPT1!$AB$42</definedName>
    <definedName name="SCDPT1_023BEGINNG_25" localSheetId="0">GMICNC_22A_SCDPT1!$AC$42</definedName>
    <definedName name="SCDPT1_023BEGINNG_26" localSheetId="0">GMICNC_22A_SCDPT1!$AD$42</definedName>
    <definedName name="SCDPT1_023BEGINNG_27" localSheetId="0">GMICNC_22A_SCDPT1!$AE$42</definedName>
    <definedName name="SCDPT1_023BEGINNG_28" localSheetId="0">GMICNC_22A_SCDPT1!$AF$42</definedName>
    <definedName name="SCDPT1_023BEGINNG_29" localSheetId="0">GMICNC_22A_SCDPT1!$AG$42</definedName>
    <definedName name="SCDPT1_023BEGINNG_3" localSheetId="0">GMICNC_22A_SCDPT1!$E$42</definedName>
    <definedName name="SCDPT1_023BEGINNG_30" localSheetId="0">GMICNC_22A_SCDPT1!$AH$42</definedName>
    <definedName name="SCDPT1_023BEGINNG_31" localSheetId="0">GMICNC_22A_SCDPT1!$AI$42</definedName>
    <definedName name="SCDPT1_023BEGINNG_32" localSheetId="0">GMICNC_22A_SCDPT1!$AJ$42</definedName>
    <definedName name="SCDPT1_023BEGINNG_33" localSheetId="0">GMICNC_22A_SCDPT1!$AK$42</definedName>
    <definedName name="SCDPT1_023BEGINNG_34" localSheetId="0">GMICNC_22A_SCDPT1!$AL$42</definedName>
    <definedName name="SCDPT1_023BEGINNG_35" localSheetId="0">GMICNC_22A_SCDPT1!$AM$42</definedName>
    <definedName name="SCDPT1_023BEGINNG_36" localSheetId="0">GMICNC_22A_SCDPT1!$AN$42</definedName>
    <definedName name="SCDPT1_023BEGINNG_4" localSheetId="0">GMICNC_22A_SCDPT1!$F$42</definedName>
    <definedName name="SCDPT1_023BEGINNG_5" localSheetId="0">GMICNC_22A_SCDPT1!$G$42</definedName>
    <definedName name="SCDPT1_023BEGINNG_6.01" localSheetId="0">GMICNC_22A_SCDPT1!$H$42</definedName>
    <definedName name="SCDPT1_023BEGINNG_6.02" localSheetId="0">GMICNC_22A_SCDPT1!$I$42</definedName>
    <definedName name="SCDPT1_023BEGINNG_6.03" localSheetId="0">GMICNC_22A_SCDPT1!$J$42</definedName>
    <definedName name="SCDPT1_023BEGINNG_7" localSheetId="0">GMICNC_22A_SCDPT1!$K$42</definedName>
    <definedName name="SCDPT1_023BEGINNG_8" localSheetId="0">GMICNC_22A_SCDPT1!$L$42</definedName>
    <definedName name="SCDPT1_023BEGINNG_9" localSheetId="0">GMICNC_22A_SCDPT1!$M$42</definedName>
    <definedName name="SCDPT1_023ENDINGG_10" localSheetId="0">GMICNC_22A_SCDPT1!$N$44</definedName>
    <definedName name="SCDPT1_023ENDINGG_11" localSheetId="0">GMICNC_22A_SCDPT1!$O$44</definedName>
    <definedName name="SCDPT1_023ENDINGG_12" localSheetId="0">GMICNC_22A_SCDPT1!$P$44</definedName>
    <definedName name="SCDPT1_023ENDINGG_13" localSheetId="0">GMICNC_22A_SCDPT1!$Q$44</definedName>
    <definedName name="SCDPT1_023ENDINGG_14" localSheetId="0">GMICNC_22A_SCDPT1!$R$44</definedName>
    <definedName name="SCDPT1_023ENDINGG_15" localSheetId="0">GMICNC_22A_SCDPT1!$S$44</definedName>
    <definedName name="SCDPT1_023ENDINGG_16" localSheetId="0">GMICNC_22A_SCDPT1!$T$44</definedName>
    <definedName name="SCDPT1_023ENDINGG_17" localSheetId="0">GMICNC_22A_SCDPT1!$U$44</definedName>
    <definedName name="SCDPT1_023ENDINGG_18" localSheetId="0">GMICNC_22A_SCDPT1!$V$44</definedName>
    <definedName name="SCDPT1_023ENDINGG_19" localSheetId="0">GMICNC_22A_SCDPT1!$W$44</definedName>
    <definedName name="SCDPT1_023ENDINGG_2" localSheetId="0">GMICNC_22A_SCDPT1!$D$44</definedName>
    <definedName name="SCDPT1_023ENDINGG_20" localSheetId="0">GMICNC_22A_SCDPT1!$X$44</definedName>
    <definedName name="SCDPT1_023ENDINGG_21" localSheetId="0">GMICNC_22A_SCDPT1!$Y$44</definedName>
    <definedName name="SCDPT1_023ENDINGG_22" localSheetId="0">GMICNC_22A_SCDPT1!$Z$44</definedName>
    <definedName name="SCDPT1_023ENDINGG_23" localSheetId="0">GMICNC_22A_SCDPT1!$AA$44</definedName>
    <definedName name="SCDPT1_023ENDINGG_24" localSheetId="0">GMICNC_22A_SCDPT1!$AB$44</definedName>
    <definedName name="SCDPT1_023ENDINGG_25" localSheetId="0">GMICNC_22A_SCDPT1!$AC$44</definedName>
    <definedName name="SCDPT1_023ENDINGG_26" localSheetId="0">GMICNC_22A_SCDPT1!$AD$44</definedName>
    <definedName name="SCDPT1_023ENDINGG_27" localSheetId="0">GMICNC_22A_SCDPT1!$AE$44</definedName>
    <definedName name="SCDPT1_023ENDINGG_28" localSheetId="0">GMICNC_22A_SCDPT1!$AF$44</definedName>
    <definedName name="SCDPT1_023ENDINGG_29" localSheetId="0">GMICNC_22A_SCDPT1!$AG$44</definedName>
    <definedName name="SCDPT1_023ENDINGG_3" localSheetId="0">GMICNC_22A_SCDPT1!$E$44</definedName>
    <definedName name="SCDPT1_023ENDINGG_30" localSheetId="0">GMICNC_22A_SCDPT1!$AH$44</definedName>
    <definedName name="SCDPT1_023ENDINGG_31" localSheetId="0">GMICNC_22A_SCDPT1!$AI$44</definedName>
    <definedName name="SCDPT1_023ENDINGG_32" localSheetId="0">GMICNC_22A_SCDPT1!$AJ$44</definedName>
    <definedName name="SCDPT1_023ENDINGG_33" localSheetId="0">GMICNC_22A_SCDPT1!$AK$44</definedName>
    <definedName name="SCDPT1_023ENDINGG_34" localSheetId="0">GMICNC_22A_SCDPT1!$AL$44</definedName>
    <definedName name="SCDPT1_023ENDINGG_35" localSheetId="0">GMICNC_22A_SCDPT1!$AM$44</definedName>
    <definedName name="SCDPT1_023ENDINGG_36" localSheetId="0">GMICNC_22A_SCDPT1!$AN$44</definedName>
    <definedName name="SCDPT1_023ENDINGG_4" localSheetId="0">GMICNC_22A_SCDPT1!$F$44</definedName>
    <definedName name="SCDPT1_023ENDINGG_5" localSheetId="0">GMICNC_22A_SCDPT1!$G$44</definedName>
    <definedName name="SCDPT1_023ENDINGG_6.01" localSheetId="0">GMICNC_22A_SCDPT1!$H$44</definedName>
    <definedName name="SCDPT1_023ENDINGG_6.02" localSheetId="0">GMICNC_22A_SCDPT1!$I$44</definedName>
    <definedName name="SCDPT1_023ENDINGG_6.03" localSheetId="0">GMICNC_22A_SCDPT1!$J$44</definedName>
    <definedName name="SCDPT1_023ENDINGG_7" localSheetId="0">GMICNC_22A_SCDPT1!$K$44</definedName>
    <definedName name="SCDPT1_023ENDINGG_8" localSheetId="0">GMICNC_22A_SCDPT1!$L$44</definedName>
    <definedName name="SCDPT1_023ENDINGG_9" localSheetId="0">GMICNC_22A_SCDPT1!$M$44</definedName>
    <definedName name="SCDPT1_0240000000_Range" localSheetId="0">GMICNC_22A_SCDPT1!$B$46:$AN$48</definedName>
    <definedName name="SCDPT1_0249999999_10" localSheetId="0">GMICNC_22A_SCDPT1!$N$49</definedName>
    <definedName name="SCDPT1_0249999999_11" localSheetId="0">GMICNC_22A_SCDPT1!$O$49</definedName>
    <definedName name="SCDPT1_0249999999_12" localSheetId="0">GMICNC_22A_SCDPT1!$P$49</definedName>
    <definedName name="SCDPT1_0249999999_13" localSheetId="0">GMICNC_22A_SCDPT1!$Q$49</definedName>
    <definedName name="SCDPT1_0249999999_14" localSheetId="0">GMICNC_22A_SCDPT1!$R$49</definedName>
    <definedName name="SCDPT1_0249999999_15" localSheetId="0">GMICNC_22A_SCDPT1!$S$49</definedName>
    <definedName name="SCDPT1_0249999999_19" localSheetId="0">GMICNC_22A_SCDPT1!$W$49</definedName>
    <definedName name="SCDPT1_0249999999_20" localSheetId="0">GMICNC_22A_SCDPT1!$X$49</definedName>
    <definedName name="SCDPT1_0249999999_7" localSheetId="0">GMICNC_22A_SCDPT1!$K$49</definedName>
    <definedName name="SCDPT1_0249999999_9" localSheetId="0">GMICNC_22A_SCDPT1!$M$49</definedName>
    <definedName name="SCDPT1_024BEGINNG_1" localSheetId="0">GMICNC_22A_SCDPT1!$C$46</definedName>
    <definedName name="SCDPT1_024BEGINNG_10" localSheetId="0">GMICNC_22A_SCDPT1!$N$46</definedName>
    <definedName name="SCDPT1_024BEGINNG_11" localSheetId="0">GMICNC_22A_SCDPT1!$O$46</definedName>
    <definedName name="SCDPT1_024BEGINNG_12" localSheetId="0">GMICNC_22A_SCDPT1!$P$46</definedName>
    <definedName name="SCDPT1_024BEGINNG_13" localSheetId="0">GMICNC_22A_SCDPT1!$Q$46</definedName>
    <definedName name="SCDPT1_024BEGINNG_14" localSheetId="0">GMICNC_22A_SCDPT1!$R$46</definedName>
    <definedName name="SCDPT1_024BEGINNG_15" localSheetId="0">GMICNC_22A_SCDPT1!$S$46</definedName>
    <definedName name="SCDPT1_024BEGINNG_16" localSheetId="0">GMICNC_22A_SCDPT1!$T$46</definedName>
    <definedName name="SCDPT1_024BEGINNG_17" localSheetId="0">GMICNC_22A_SCDPT1!$U$46</definedName>
    <definedName name="SCDPT1_024BEGINNG_18" localSheetId="0">GMICNC_22A_SCDPT1!$V$46</definedName>
    <definedName name="SCDPT1_024BEGINNG_19" localSheetId="0">GMICNC_22A_SCDPT1!$W$46</definedName>
    <definedName name="SCDPT1_024BEGINNG_2" localSheetId="0">GMICNC_22A_SCDPT1!$D$46</definedName>
    <definedName name="SCDPT1_024BEGINNG_20" localSheetId="0">GMICNC_22A_SCDPT1!$X$46</definedName>
    <definedName name="SCDPT1_024BEGINNG_21" localSheetId="0">GMICNC_22A_SCDPT1!$Y$46</definedName>
    <definedName name="SCDPT1_024BEGINNG_22" localSheetId="0">GMICNC_22A_SCDPT1!$Z$46</definedName>
    <definedName name="SCDPT1_024BEGINNG_23" localSheetId="0">GMICNC_22A_SCDPT1!$AA$46</definedName>
    <definedName name="SCDPT1_024BEGINNG_24" localSheetId="0">GMICNC_22A_SCDPT1!$AB$46</definedName>
    <definedName name="SCDPT1_024BEGINNG_25" localSheetId="0">GMICNC_22A_SCDPT1!$AC$46</definedName>
    <definedName name="SCDPT1_024BEGINNG_26" localSheetId="0">GMICNC_22A_SCDPT1!$AD$46</definedName>
    <definedName name="SCDPT1_024BEGINNG_27" localSheetId="0">GMICNC_22A_SCDPT1!$AE$46</definedName>
    <definedName name="SCDPT1_024BEGINNG_28" localSheetId="0">GMICNC_22A_SCDPT1!$AF$46</definedName>
    <definedName name="SCDPT1_024BEGINNG_29" localSheetId="0">GMICNC_22A_SCDPT1!$AG$46</definedName>
    <definedName name="SCDPT1_024BEGINNG_3" localSheetId="0">GMICNC_22A_SCDPT1!$E$46</definedName>
    <definedName name="SCDPT1_024BEGINNG_30" localSheetId="0">GMICNC_22A_SCDPT1!$AH$46</definedName>
    <definedName name="SCDPT1_024BEGINNG_31" localSheetId="0">GMICNC_22A_SCDPT1!$AI$46</definedName>
    <definedName name="SCDPT1_024BEGINNG_32" localSheetId="0">GMICNC_22A_SCDPT1!$AJ$46</definedName>
    <definedName name="SCDPT1_024BEGINNG_33" localSheetId="0">GMICNC_22A_SCDPT1!$AK$46</definedName>
    <definedName name="SCDPT1_024BEGINNG_34" localSheetId="0">GMICNC_22A_SCDPT1!$AL$46</definedName>
    <definedName name="SCDPT1_024BEGINNG_35" localSheetId="0">GMICNC_22A_SCDPT1!$AM$46</definedName>
    <definedName name="SCDPT1_024BEGINNG_36" localSheetId="0">GMICNC_22A_SCDPT1!$AN$46</definedName>
    <definedName name="SCDPT1_024BEGINNG_4" localSheetId="0">GMICNC_22A_SCDPT1!$F$46</definedName>
    <definedName name="SCDPT1_024BEGINNG_5" localSheetId="0">GMICNC_22A_SCDPT1!$G$46</definedName>
    <definedName name="SCDPT1_024BEGINNG_6.01" localSheetId="0">GMICNC_22A_SCDPT1!$H$46</definedName>
    <definedName name="SCDPT1_024BEGINNG_6.02" localSheetId="0">GMICNC_22A_SCDPT1!$I$46</definedName>
    <definedName name="SCDPT1_024BEGINNG_6.03" localSheetId="0">GMICNC_22A_SCDPT1!$J$46</definedName>
    <definedName name="SCDPT1_024BEGINNG_7" localSheetId="0">GMICNC_22A_SCDPT1!$K$46</definedName>
    <definedName name="SCDPT1_024BEGINNG_8" localSheetId="0">GMICNC_22A_SCDPT1!$L$46</definedName>
    <definedName name="SCDPT1_024BEGINNG_9" localSheetId="0">GMICNC_22A_SCDPT1!$M$46</definedName>
    <definedName name="SCDPT1_024ENDINGG_10" localSheetId="0">GMICNC_22A_SCDPT1!$N$48</definedName>
    <definedName name="SCDPT1_024ENDINGG_11" localSheetId="0">GMICNC_22A_SCDPT1!$O$48</definedName>
    <definedName name="SCDPT1_024ENDINGG_12" localSheetId="0">GMICNC_22A_SCDPT1!$P$48</definedName>
    <definedName name="SCDPT1_024ENDINGG_13" localSheetId="0">GMICNC_22A_SCDPT1!$Q$48</definedName>
    <definedName name="SCDPT1_024ENDINGG_14" localSheetId="0">GMICNC_22A_SCDPT1!$R$48</definedName>
    <definedName name="SCDPT1_024ENDINGG_15" localSheetId="0">GMICNC_22A_SCDPT1!$S$48</definedName>
    <definedName name="SCDPT1_024ENDINGG_16" localSheetId="0">GMICNC_22A_SCDPT1!$T$48</definedName>
    <definedName name="SCDPT1_024ENDINGG_17" localSheetId="0">GMICNC_22A_SCDPT1!$U$48</definedName>
    <definedName name="SCDPT1_024ENDINGG_18" localSheetId="0">GMICNC_22A_SCDPT1!$V$48</definedName>
    <definedName name="SCDPT1_024ENDINGG_19" localSheetId="0">GMICNC_22A_SCDPT1!$W$48</definedName>
    <definedName name="SCDPT1_024ENDINGG_2" localSheetId="0">GMICNC_22A_SCDPT1!$D$48</definedName>
    <definedName name="SCDPT1_024ENDINGG_20" localSheetId="0">GMICNC_22A_SCDPT1!$X$48</definedName>
    <definedName name="SCDPT1_024ENDINGG_21" localSheetId="0">GMICNC_22A_SCDPT1!$Y$48</definedName>
    <definedName name="SCDPT1_024ENDINGG_22" localSheetId="0">GMICNC_22A_SCDPT1!$Z$48</definedName>
    <definedName name="SCDPT1_024ENDINGG_23" localSheetId="0">GMICNC_22A_SCDPT1!$AA$48</definedName>
    <definedName name="SCDPT1_024ENDINGG_24" localSheetId="0">GMICNC_22A_SCDPT1!$AB$48</definedName>
    <definedName name="SCDPT1_024ENDINGG_25" localSheetId="0">GMICNC_22A_SCDPT1!$AC$48</definedName>
    <definedName name="SCDPT1_024ENDINGG_26" localSheetId="0">GMICNC_22A_SCDPT1!$AD$48</definedName>
    <definedName name="SCDPT1_024ENDINGG_27" localSheetId="0">GMICNC_22A_SCDPT1!$AE$48</definedName>
    <definedName name="SCDPT1_024ENDINGG_28" localSheetId="0">GMICNC_22A_SCDPT1!$AF$48</definedName>
    <definedName name="SCDPT1_024ENDINGG_29" localSheetId="0">GMICNC_22A_SCDPT1!$AG$48</definedName>
    <definedName name="SCDPT1_024ENDINGG_3" localSheetId="0">GMICNC_22A_SCDPT1!$E$48</definedName>
    <definedName name="SCDPT1_024ENDINGG_30" localSheetId="0">GMICNC_22A_SCDPT1!$AH$48</definedName>
    <definedName name="SCDPT1_024ENDINGG_31" localSheetId="0">GMICNC_22A_SCDPT1!$AI$48</definedName>
    <definedName name="SCDPT1_024ENDINGG_32" localSheetId="0">GMICNC_22A_SCDPT1!$AJ$48</definedName>
    <definedName name="SCDPT1_024ENDINGG_33" localSheetId="0">GMICNC_22A_SCDPT1!$AK$48</definedName>
    <definedName name="SCDPT1_024ENDINGG_34" localSheetId="0">GMICNC_22A_SCDPT1!$AL$48</definedName>
    <definedName name="SCDPT1_024ENDINGG_35" localSheetId="0">GMICNC_22A_SCDPT1!$AM$48</definedName>
    <definedName name="SCDPT1_024ENDINGG_36" localSheetId="0">GMICNC_22A_SCDPT1!$AN$48</definedName>
    <definedName name="SCDPT1_024ENDINGG_4" localSheetId="0">GMICNC_22A_SCDPT1!$F$48</definedName>
    <definedName name="SCDPT1_024ENDINGG_5" localSheetId="0">GMICNC_22A_SCDPT1!$G$48</definedName>
    <definedName name="SCDPT1_024ENDINGG_6.01" localSheetId="0">GMICNC_22A_SCDPT1!$H$48</definedName>
    <definedName name="SCDPT1_024ENDINGG_6.02" localSheetId="0">GMICNC_22A_SCDPT1!$I$48</definedName>
    <definedName name="SCDPT1_024ENDINGG_6.03" localSheetId="0">GMICNC_22A_SCDPT1!$J$48</definedName>
    <definedName name="SCDPT1_024ENDINGG_7" localSheetId="0">GMICNC_22A_SCDPT1!$K$48</definedName>
    <definedName name="SCDPT1_024ENDINGG_8" localSheetId="0">GMICNC_22A_SCDPT1!$L$48</definedName>
    <definedName name="SCDPT1_024ENDINGG_9" localSheetId="0">GMICNC_22A_SCDPT1!$M$48</definedName>
    <definedName name="SCDPT1_0309999999_10" localSheetId="0">GMICNC_22A_SCDPT1!$N$50</definedName>
    <definedName name="SCDPT1_0309999999_11" localSheetId="0">GMICNC_22A_SCDPT1!$O$50</definedName>
    <definedName name="SCDPT1_0309999999_12" localSheetId="0">GMICNC_22A_SCDPT1!$P$50</definedName>
    <definedName name="SCDPT1_0309999999_13" localSheetId="0">GMICNC_22A_SCDPT1!$Q$50</definedName>
    <definedName name="SCDPT1_0309999999_14" localSheetId="0">GMICNC_22A_SCDPT1!$R$50</definedName>
    <definedName name="SCDPT1_0309999999_15" localSheetId="0">GMICNC_22A_SCDPT1!$S$50</definedName>
    <definedName name="SCDPT1_0309999999_19" localSheetId="0">GMICNC_22A_SCDPT1!$W$50</definedName>
    <definedName name="SCDPT1_0309999999_20" localSheetId="0">GMICNC_22A_SCDPT1!$X$50</definedName>
    <definedName name="SCDPT1_0309999999_7" localSheetId="0">GMICNC_22A_SCDPT1!$K$50</definedName>
    <definedName name="SCDPT1_0309999999_9" localSheetId="0">GMICNC_22A_SCDPT1!$M$50</definedName>
    <definedName name="SCDPT1_0410000000_Range" localSheetId="0">GMICNC_22A_SCDPT1!$B$51:$AN$53</definedName>
    <definedName name="SCDPT1_0419999999_10" localSheetId="0">GMICNC_22A_SCDPT1!$N$54</definedName>
    <definedName name="SCDPT1_0419999999_11" localSheetId="0">GMICNC_22A_SCDPT1!$O$54</definedName>
    <definedName name="SCDPT1_0419999999_12" localSheetId="0">GMICNC_22A_SCDPT1!$P$54</definedName>
    <definedName name="SCDPT1_0419999999_13" localSheetId="0">GMICNC_22A_SCDPT1!$Q$54</definedName>
    <definedName name="SCDPT1_0419999999_14" localSheetId="0">GMICNC_22A_SCDPT1!$R$54</definedName>
    <definedName name="SCDPT1_0419999999_15" localSheetId="0">GMICNC_22A_SCDPT1!$S$54</definedName>
    <definedName name="SCDPT1_0419999999_19" localSheetId="0">GMICNC_22A_SCDPT1!$W$54</definedName>
    <definedName name="SCDPT1_0419999999_20" localSheetId="0">GMICNC_22A_SCDPT1!$X$54</definedName>
    <definedName name="SCDPT1_0419999999_7" localSheetId="0">GMICNC_22A_SCDPT1!$K$54</definedName>
    <definedName name="SCDPT1_0419999999_9" localSheetId="0">GMICNC_22A_SCDPT1!$M$54</definedName>
    <definedName name="SCDPT1_041BEGINNG_1" localSheetId="0">GMICNC_22A_SCDPT1!$C$51</definedName>
    <definedName name="SCDPT1_041BEGINNG_10" localSheetId="0">GMICNC_22A_SCDPT1!$N$51</definedName>
    <definedName name="SCDPT1_041BEGINNG_11" localSheetId="0">GMICNC_22A_SCDPT1!$O$51</definedName>
    <definedName name="SCDPT1_041BEGINNG_12" localSheetId="0">GMICNC_22A_SCDPT1!$P$51</definedName>
    <definedName name="SCDPT1_041BEGINNG_13" localSheetId="0">GMICNC_22A_SCDPT1!$Q$51</definedName>
    <definedName name="SCDPT1_041BEGINNG_14" localSheetId="0">GMICNC_22A_SCDPT1!$R$51</definedName>
    <definedName name="SCDPT1_041BEGINNG_15" localSheetId="0">GMICNC_22A_SCDPT1!$S$51</definedName>
    <definedName name="SCDPT1_041BEGINNG_16" localSheetId="0">GMICNC_22A_SCDPT1!$T$51</definedName>
    <definedName name="SCDPT1_041BEGINNG_17" localSheetId="0">GMICNC_22A_SCDPT1!$U$51</definedName>
    <definedName name="SCDPT1_041BEGINNG_18" localSheetId="0">GMICNC_22A_SCDPT1!$V$51</definedName>
    <definedName name="SCDPT1_041BEGINNG_19" localSheetId="0">GMICNC_22A_SCDPT1!$W$51</definedName>
    <definedName name="SCDPT1_041BEGINNG_2" localSheetId="0">GMICNC_22A_SCDPT1!$D$51</definedName>
    <definedName name="SCDPT1_041BEGINNG_20" localSheetId="0">GMICNC_22A_SCDPT1!$X$51</definedName>
    <definedName name="SCDPT1_041BEGINNG_21" localSheetId="0">GMICNC_22A_SCDPT1!$Y$51</definedName>
    <definedName name="SCDPT1_041BEGINNG_22" localSheetId="0">GMICNC_22A_SCDPT1!$Z$51</definedName>
    <definedName name="SCDPT1_041BEGINNG_23" localSheetId="0">GMICNC_22A_SCDPT1!$AA$51</definedName>
    <definedName name="SCDPT1_041BEGINNG_24" localSheetId="0">GMICNC_22A_SCDPT1!$AB$51</definedName>
    <definedName name="SCDPT1_041BEGINNG_25" localSheetId="0">GMICNC_22A_SCDPT1!$AC$51</definedName>
    <definedName name="SCDPT1_041BEGINNG_26" localSheetId="0">GMICNC_22A_SCDPT1!$AD$51</definedName>
    <definedName name="SCDPT1_041BEGINNG_27" localSheetId="0">GMICNC_22A_SCDPT1!$AE$51</definedName>
    <definedName name="SCDPT1_041BEGINNG_28" localSheetId="0">GMICNC_22A_SCDPT1!$AF$51</definedName>
    <definedName name="SCDPT1_041BEGINNG_29" localSheetId="0">GMICNC_22A_SCDPT1!$AG$51</definedName>
    <definedName name="SCDPT1_041BEGINNG_3" localSheetId="0">GMICNC_22A_SCDPT1!$E$51</definedName>
    <definedName name="SCDPT1_041BEGINNG_30" localSheetId="0">GMICNC_22A_SCDPT1!$AH$51</definedName>
    <definedName name="SCDPT1_041BEGINNG_31" localSheetId="0">GMICNC_22A_SCDPT1!$AI$51</definedName>
    <definedName name="SCDPT1_041BEGINNG_32" localSheetId="0">GMICNC_22A_SCDPT1!$AJ$51</definedName>
    <definedName name="SCDPT1_041BEGINNG_33" localSheetId="0">GMICNC_22A_SCDPT1!$AK$51</definedName>
    <definedName name="SCDPT1_041BEGINNG_34" localSheetId="0">GMICNC_22A_SCDPT1!$AL$51</definedName>
    <definedName name="SCDPT1_041BEGINNG_35" localSheetId="0">GMICNC_22A_SCDPT1!$AM$51</definedName>
    <definedName name="SCDPT1_041BEGINNG_36" localSheetId="0">GMICNC_22A_SCDPT1!$AN$51</definedName>
    <definedName name="SCDPT1_041BEGINNG_4" localSheetId="0">GMICNC_22A_SCDPT1!$F$51</definedName>
    <definedName name="SCDPT1_041BEGINNG_5" localSheetId="0">GMICNC_22A_SCDPT1!$G$51</definedName>
    <definedName name="SCDPT1_041BEGINNG_6.01" localSheetId="0">GMICNC_22A_SCDPT1!$H$51</definedName>
    <definedName name="SCDPT1_041BEGINNG_6.02" localSheetId="0">GMICNC_22A_SCDPT1!$I$51</definedName>
    <definedName name="SCDPT1_041BEGINNG_6.03" localSheetId="0">GMICNC_22A_SCDPT1!$J$51</definedName>
    <definedName name="SCDPT1_041BEGINNG_7" localSheetId="0">GMICNC_22A_SCDPT1!$K$51</definedName>
    <definedName name="SCDPT1_041BEGINNG_8" localSheetId="0">GMICNC_22A_SCDPT1!$L$51</definedName>
    <definedName name="SCDPT1_041BEGINNG_9" localSheetId="0">GMICNC_22A_SCDPT1!$M$51</definedName>
    <definedName name="SCDPT1_041ENDINGG_10" localSheetId="0">GMICNC_22A_SCDPT1!$N$53</definedName>
    <definedName name="SCDPT1_041ENDINGG_11" localSheetId="0">GMICNC_22A_SCDPT1!$O$53</definedName>
    <definedName name="SCDPT1_041ENDINGG_12" localSheetId="0">GMICNC_22A_SCDPT1!$P$53</definedName>
    <definedName name="SCDPT1_041ENDINGG_13" localSheetId="0">GMICNC_22A_SCDPT1!$Q$53</definedName>
    <definedName name="SCDPT1_041ENDINGG_14" localSheetId="0">GMICNC_22A_SCDPT1!$R$53</definedName>
    <definedName name="SCDPT1_041ENDINGG_15" localSheetId="0">GMICNC_22A_SCDPT1!$S$53</definedName>
    <definedName name="SCDPT1_041ENDINGG_16" localSheetId="0">GMICNC_22A_SCDPT1!$T$53</definedName>
    <definedName name="SCDPT1_041ENDINGG_17" localSheetId="0">GMICNC_22A_SCDPT1!$U$53</definedName>
    <definedName name="SCDPT1_041ENDINGG_18" localSheetId="0">GMICNC_22A_SCDPT1!$V$53</definedName>
    <definedName name="SCDPT1_041ENDINGG_19" localSheetId="0">GMICNC_22A_SCDPT1!$W$53</definedName>
    <definedName name="SCDPT1_041ENDINGG_2" localSheetId="0">GMICNC_22A_SCDPT1!$D$53</definedName>
    <definedName name="SCDPT1_041ENDINGG_20" localSheetId="0">GMICNC_22A_SCDPT1!$X$53</definedName>
    <definedName name="SCDPT1_041ENDINGG_21" localSheetId="0">GMICNC_22A_SCDPT1!$Y$53</definedName>
    <definedName name="SCDPT1_041ENDINGG_22" localSheetId="0">GMICNC_22A_SCDPT1!$Z$53</definedName>
    <definedName name="SCDPT1_041ENDINGG_23" localSheetId="0">GMICNC_22A_SCDPT1!$AA$53</definedName>
    <definedName name="SCDPT1_041ENDINGG_24" localSheetId="0">GMICNC_22A_SCDPT1!$AB$53</definedName>
    <definedName name="SCDPT1_041ENDINGG_25" localSheetId="0">GMICNC_22A_SCDPT1!$AC$53</definedName>
    <definedName name="SCDPT1_041ENDINGG_26" localSheetId="0">GMICNC_22A_SCDPT1!$AD$53</definedName>
    <definedName name="SCDPT1_041ENDINGG_27" localSheetId="0">GMICNC_22A_SCDPT1!$AE$53</definedName>
    <definedName name="SCDPT1_041ENDINGG_28" localSheetId="0">GMICNC_22A_SCDPT1!$AF$53</definedName>
    <definedName name="SCDPT1_041ENDINGG_29" localSheetId="0">GMICNC_22A_SCDPT1!$AG$53</definedName>
    <definedName name="SCDPT1_041ENDINGG_3" localSheetId="0">GMICNC_22A_SCDPT1!$E$53</definedName>
    <definedName name="SCDPT1_041ENDINGG_30" localSheetId="0">GMICNC_22A_SCDPT1!$AH$53</definedName>
    <definedName name="SCDPT1_041ENDINGG_31" localSheetId="0">GMICNC_22A_SCDPT1!$AI$53</definedName>
    <definedName name="SCDPT1_041ENDINGG_32" localSheetId="0">GMICNC_22A_SCDPT1!$AJ$53</definedName>
    <definedName name="SCDPT1_041ENDINGG_33" localSheetId="0">GMICNC_22A_SCDPT1!$AK$53</definedName>
    <definedName name="SCDPT1_041ENDINGG_34" localSheetId="0">GMICNC_22A_SCDPT1!$AL$53</definedName>
    <definedName name="SCDPT1_041ENDINGG_35" localSheetId="0">GMICNC_22A_SCDPT1!$AM$53</definedName>
    <definedName name="SCDPT1_041ENDINGG_36" localSheetId="0">GMICNC_22A_SCDPT1!$AN$53</definedName>
    <definedName name="SCDPT1_041ENDINGG_4" localSheetId="0">GMICNC_22A_SCDPT1!$F$53</definedName>
    <definedName name="SCDPT1_041ENDINGG_5" localSheetId="0">GMICNC_22A_SCDPT1!$G$53</definedName>
    <definedName name="SCDPT1_041ENDINGG_6.01" localSheetId="0">GMICNC_22A_SCDPT1!$H$53</definedName>
    <definedName name="SCDPT1_041ENDINGG_6.02" localSheetId="0">GMICNC_22A_SCDPT1!$I$53</definedName>
    <definedName name="SCDPT1_041ENDINGG_6.03" localSheetId="0">GMICNC_22A_SCDPT1!$J$53</definedName>
    <definedName name="SCDPT1_041ENDINGG_7" localSheetId="0">GMICNC_22A_SCDPT1!$K$53</definedName>
    <definedName name="SCDPT1_041ENDINGG_8" localSheetId="0">GMICNC_22A_SCDPT1!$L$53</definedName>
    <definedName name="SCDPT1_041ENDINGG_9" localSheetId="0">GMICNC_22A_SCDPT1!$M$53</definedName>
    <definedName name="SCDPT1_0420000000_Range" localSheetId="0">GMICNC_22A_SCDPT1!$B$55:$AN$57</definedName>
    <definedName name="SCDPT1_0429999999_10" localSheetId="0">GMICNC_22A_SCDPT1!$N$58</definedName>
    <definedName name="SCDPT1_0429999999_11" localSheetId="0">GMICNC_22A_SCDPT1!$O$58</definedName>
    <definedName name="SCDPT1_0429999999_12" localSheetId="0">GMICNC_22A_SCDPT1!$P$58</definedName>
    <definedName name="SCDPT1_0429999999_13" localSheetId="0">GMICNC_22A_SCDPT1!$Q$58</definedName>
    <definedName name="SCDPT1_0429999999_14" localSheetId="0">GMICNC_22A_SCDPT1!$R$58</definedName>
    <definedName name="SCDPT1_0429999999_15" localSheetId="0">GMICNC_22A_SCDPT1!$S$58</definedName>
    <definedName name="SCDPT1_0429999999_19" localSheetId="0">GMICNC_22A_SCDPT1!$W$58</definedName>
    <definedName name="SCDPT1_0429999999_20" localSheetId="0">GMICNC_22A_SCDPT1!$X$58</definedName>
    <definedName name="SCDPT1_0429999999_7" localSheetId="0">GMICNC_22A_SCDPT1!$K$58</definedName>
    <definedName name="SCDPT1_0429999999_9" localSheetId="0">GMICNC_22A_SCDPT1!$M$58</definedName>
    <definedName name="SCDPT1_042BEGINNG_1" localSheetId="0">GMICNC_22A_SCDPT1!$C$55</definedName>
    <definedName name="SCDPT1_042BEGINNG_10" localSheetId="0">GMICNC_22A_SCDPT1!$N$55</definedName>
    <definedName name="SCDPT1_042BEGINNG_11" localSheetId="0">GMICNC_22A_SCDPT1!$O$55</definedName>
    <definedName name="SCDPT1_042BEGINNG_12" localSheetId="0">GMICNC_22A_SCDPT1!$P$55</definedName>
    <definedName name="SCDPT1_042BEGINNG_13" localSheetId="0">GMICNC_22A_SCDPT1!$Q$55</definedName>
    <definedName name="SCDPT1_042BEGINNG_14" localSheetId="0">GMICNC_22A_SCDPT1!$R$55</definedName>
    <definedName name="SCDPT1_042BEGINNG_15" localSheetId="0">GMICNC_22A_SCDPT1!$S$55</definedName>
    <definedName name="SCDPT1_042BEGINNG_16" localSheetId="0">GMICNC_22A_SCDPT1!$T$55</definedName>
    <definedName name="SCDPT1_042BEGINNG_17" localSheetId="0">GMICNC_22A_SCDPT1!$U$55</definedName>
    <definedName name="SCDPT1_042BEGINNG_18" localSheetId="0">GMICNC_22A_SCDPT1!$V$55</definedName>
    <definedName name="SCDPT1_042BEGINNG_19" localSheetId="0">GMICNC_22A_SCDPT1!$W$55</definedName>
    <definedName name="SCDPT1_042BEGINNG_2" localSheetId="0">GMICNC_22A_SCDPT1!$D$55</definedName>
    <definedName name="SCDPT1_042BEGINNG_20" localSheetId="0">GMICNC_22A_SCDPT1!$X$55</definedName>
    <definedName name="SCDPT1_042BEGINNG_21" localSheetId="0">GMICNC_22A_SCDPT1!$Y$55</definedName>
    <definedName name="SCDPT1_042BEGINNG_22" localSheetId="0">GMICNC_22A_SCDPT1!$Z$55</definedName>
    <definedName name="SCDPT1_042BEGINNG_23" localSheetId="0">GMICNC_22A_SCDPT1!$AA$55</definedName>
    <definedName name="SCDPT1_042BEGINNG_24" localSheetId="0">GMICNC_22A_SCDPT1!$AB$55</definedName>
    <definedName name="SCDPT1_042BEGINNG_25" localSheetId="0">GMICNC_22A_SCDPT1!$AC$55</definedName>
    <definedName name="SCDPT1_042BEGINNG_26" localSheetId="0">GMICNC_22A_SCDPT1!$AD$55</definedName>
    <definedName name="SCDPT1_042BEGINNG_27" localSheetId="0">GMICNC_22A_SCDPT1!$AE$55</definedName>
    <definedName name="SCDPT1_042BEGINNG_28" localSheetId="0">GMICNC_22A_SCDPT1!$AF$55</definedName>
    <definedName name="SCDPT1_042BEGINNG_29" localSheetId="0">GMICNC_22A_SCDPT1!$AG$55</definedName>
    <definedName name="SCDPT1_042BEGINNG_3" localSheetId="0">GMICNC_22A_SCDPT1!$E$55</definedName>
    <definedName name="SCDPT1_042BEGINNG_30" localSheetId="0">GMICNC_22A_SCDPT1!$AH$55</definedName>
    <definedName name="SCDPT1_042BEGINNG_31" localSheetId="0">GMICNC_22A_SCDPT1!$AI$55</definedName>
    <definedName name="SCDPT1_042BEGINNG_32" localSheetId="0">GMICNC_22A_SCDPT1!$AJ$55</definedName>
    <definedName name="SCDPT1_042BEGINNG_33" localSheetId="0">GMICNC_22A_SCDPT1!$AK$55</definedName>
    <definedName name="SCDPT1_042BEGINNG_34" localSheetId="0">GMICNC_22A_SCDPT1!$AL$55</definedName>
    <definedName name="SCDPT1_042BEGINNG_35" localSheetId="0">GMICNC_22A_SCDPT1!$AM$55</definedName>
    <definedName name="SCDPT1_042BEGINNG_36" localSheetId="0">GMICNC_22A_SCDPT1!$AN$55</definedName>
    <definedName name="SCDPT1_042BEGINNG_4" localSheetId="0">GMICNC_22A_SCDPT1!$F$55</definedName>
    <definedName name="SCDPT1_042BEGINNG_5" localSheetId="0">GMICNC_22A_SCDPT1!$G$55</definedName>
    <definedName name="SCDPT1_042BEGINNG_6.01" localSheetId="0">GMICNC_22A_SCDPT1!$H$55</definedName>
    <definedName name="SCDPT1_042BEGINNG_6.02" localSheetId="0">GMICNC_22A_SCDPT1!$I$55</definedName>
    <definedName name="SCDPT1_042BEGINNG_6.03" localSheetId="0">GMICNC_22A_SCDPT1!$J$55</definedName>
    <definedName name="SCDPT1_042BEGINNG_7" localSheetId="0">GMICNC_22A_SCDPT1!$K$55</definedName>
    <definedName name="SCDPT1_042BEGINNG_8" localSheetId="0">GMICNC_22A_SCDPT1!$L$55</definedName>
    <definedName name="SCDPT1_042BEGINNG_9" localSheetId="0">GMICNC_22A_SCDPT1!$M$55</definedName>
    <definedName name="SCDPT1_042ENDINGG_10" localSheetId="0">GMICNC_22A_SCDPT1!$N$57</definedName>
    <definedName name="SCDPT1_042ENDINGG_11" localSheetId="0">GMICNC_22A_SCDPT1!$O$57</definedName>
    <definedName name="SCDPT1_042ENDINGG_12" localSheetId="0">GMICNC_22A_SCDPT1!$P$57</definedName>
    <definedName name="SCDPT1_042ENDINGG_13" localSheetId="0">GMICNC_22A_SCDPT1!$Q$57</definedName>
    <definedName name="SCDPT1_042ENDINGG_14" localSheetId="0">GMICNC_22A_SCDPT1!$R$57</definedName>
    <definedName name="SCDPT1_042ENDINGG_15" localSheetId="0">GMICNC_22A_SCDPT1!$S$57</definedName>
    <definedName name="SCDPT1_042ENDINGG_16" localSheetId="0">GMICNC_22A_SCDPT1!$T$57</definedName>
    <definedName name="SCDPT1_042ENDINGG_17" localSheetId="0">GMICNC_22A_SCDPT1!$U$57</definedName>
    <definedName name="SCDPT1_042ENDINGG_18" localSheetId="0">GMICNC_22A_SCDPT1!$V$57</definedName>
    <definedName name="SCDPT1_042ENDINGG_19" localSheetId="0">GMICNC_22A_SCDPT1!$W$57</definedName>
    <definedName name="SCDPT1_042ENDINGG_2" localSheetId="0">GMICNC_22A_SCDPT1!$D$57</definedName>
    <definedName name="SCDPT1_042ENDINGG_20" localSheetId="0">GMICNC_22A_SCDPT1!$X$57</definedName>
    <definedName name="SCDPT1_042ENDINGG_21" localSheetId="0">GMICNC_22A_SCDPT1!$Y$57</definedName>
    <definedName name="SCDPT1_042ENDINGG_22" localSheetId="0">GMICNC_22A_SCDPT1!$Z$57</definedName>
    <definedName name="SCDPT1_042ENDINGG_23" localSheetId="0">GMICNC_22A_SCDPT1!$AA$57</definedName>
    <definedName name="SCDPT1_042ENDINGG_24" localSheetId="0">GMICNC_22A_SCDPT1!$AB$57</definedName>
    <definedName name="SCDPT1_042ENDINGG_25" localSheetId="0">GMICNC_22A_SCDPT1!$AC$57</definedName>
    <definedName name="SCDPT1_042ENDINGG_26" localSheetId="0">GMICNC_22A_SCDPT1!$AD$57</definedName>
    <definedName name="SCDPT1_042ENDINGG_27" localSheetId="0">GMICNC_22A_SCDPT1!$AE$57</definedName>
    <definedName name="SCDPT1_042ENDINGG_28" localSheetId="0">GMICNC_22A_SCDPT1!$AF$57</definedName>
    <definedName name="SCDPT1_042ENDINGG_29" localSheetId="0">GMICNC_22A_SCDPT1!$AG$57</definedName>
    <definedName name="SCDPT1_042ENDINGG_3" localSheetId="0">GMICNC_22A_SCDPT1!$E$57</definedName>
    <definedName name="SCDPT1_042ENDINGG_30" localSheetId="0">GMICNC_22A_SCDPT1!$AH$57</definedName>
    <definedName name="SCDPT1_042ENDINGG_31" localSheetId="0">GMICNC_22A_SCDPT1!$AI$57</definedName>
    <definedName name="SCDPT1_042ENDINGG_32" localSheetId="0">GMICNC_22A_SCDPT1!$AJ$57</definedName>
    <definedName name="SCDPT1_042ENDINGG_33" localSheetId="0">GMICNC_22A_SCDPT1!$AK$57</definedName>
    <definedName name="SCDPT1_042ENDINGG_34" localSheetId="0">GMICNC_22A_SCDPT1!$AL$57</definedName>
    <definedName name="SCDPT1_042ENDINGG_35" localSheetId="0">GMICNC_22A_SCDPT1!$AM$57</definedName>
    <definedName name="SCDPT1_042ENDINGG_36" localSheetId="0">GMICNC_22A_SCDPT1!$AN$57</definedName>
    <definedName name="SCDPT1_042ENDINGG_4" localSheetId="0">GMICNC_22A_SCDPT1!$F$57</definedName>
    <definedName name="SCDPT1_042ENDINGG_5" localSheetId="0">GMICNC_22A_SCDPT1!$G$57</definedName>
    <definedName name="SCDPT1_042ENDINGG_6.01" localSheetId="0">GMICNC_22A_SCDPT1!$H$57</definedName>
    <definedName name="SCDPT1_042ENDINGG_6.02" localSheetId="0">GMICNC_22A_SCDPT1!$I$57</definedName>
    <definedName name="SCDPT1_042ENDINGG_6.03" localSheetId="0">GMICNC_22A_SCDPT1!$J$57</definedName>
    <definedName name="SCDPT1_042ENDINGG_7" localSheetId="0">GMICNC_22A_SCDPT1!$K$57</definedName>
    <definedName name="SCDPT1_042ENDINGG_8" localSheetId="0">GMICNC_22A_SCDPT1!$L$57</definedName>
    <definedName name="SCDPT1_042ENDINGG_9" localSheetId="0">GMICNC_22A_SCDPT1!$M$57</definedName>
    <definedName name="SCDPT1_0430000000_Range" localSheetId="0">GMICNC_22A_SCDPT1!$B$59:$AN$61</definedName>
    <definedName name="SCDPT1_0439999999_10" localSheetId="0">GMICNC_22A_SCDPT1!$N$62</definedName>
    <definedName name="SCDPT1_0439999999_11" localSheetId="0">GMICNC_22A_SCDPT1!$O$62</definedName>
    <definedName name="SCDPT1_0439999999_12" localSheetId="0">GMICNC_22A_SCDPT1!$P$62</definedName>
    <definedName name="SCDPT1_0439999999_13" localSheetId="0">GMICNC_22A_SCDPT1!$Q$62</definedName>
    <definedName name="SCDPT1_0439999999_14" localSheetId="0">GMICNC_22A_SCDPT1!$R$62</definedName>
    <definedName name="SCDPT1_0439999999_15" localSheetId="0">GMICNC_22A_SCDPT1!$S$62</definedName>
    <definedName name="SCDPT1_0439999999_19" localSheetId="0">GMICNC_22A_SCDPT1!$W$62</definedName>
    <definedName name="SCDPT1_0439999999_20" localSheetId="0">GMICNC_22A_SCDPT1!$X$62</definedName>
    <definedName name="SCDPT1_0439999999_7" localSheetId="0">GMICNC_22A_SCDPT1!$K$62</definedName>
    <definedName name="SCDPT1_0439999999_9" localSheetId="0">GMICNC_22A_SCDPT1!$M$62</definedName>
    <definedName name="SCDPT1_043BEGINNG_1" localSheetId="0">GMICNC_22A_SCDPT1!$C$59</definedName>
    <definedName name="SCDPT1_043BEGINNG_10" localSheetId="0">GMICNC_22A_SCDPT1!$N$59</definedName>
    <definedName name="SCDPT1_043BEGINNG_11" localSheetId="0">GMICNC_22A_SCDPT1!$O$59</definedName>
    <definedName name="SCDPT1_043BEGINNG_12" localSheetId="0">GMICNC_22A_SCDPT1!$P$59</definedName>
    <definedName name="SCDPT1_043BEGINNG_13" localSheetId="0">GMICNC_22A_SCDPT1!$Q$59</definedName>
    <definedName name="SCDPT1_043BEGINNG_14" localSheetId="0">GMICNC_22A_SCDPT1!$R$59</definedName>
    <definedName name="SCDPT1_043BEGINNG_15" localSheetId="0">GMICNC_22A_SCDPT1!$S$59</definedName>
    <definedName name="SCDPT1_043BEGINNG_16" localSheetId="0">GMICNC_22A_SCDPT1!$T$59</definedName>
    <definedName name="SCDPT1_043BEGINNG_17" localSheetId="0">GMICNC_22A_SCDPT1!$U$59</definedName>
    <definedName name="SCDPT1_043BEGINNG_18" localSheetId="0">GMICNC_22A_SCDPT1!$V$59</definedName>
    <definedName name="SCDPT1_043BEGINNG_19" localSheetId="0">GMICNC_22A_SCDPT1!$W$59</definedName>
    <definedName name="SCDPT1_043BEGINNG_2" localSheetId="0">GMICNC_22A_SCDPT1!$D$59</definedName>
    <definedName name="SCDPT1_043BEGINNG_20" localSheetId="0">GMICNC_22A_SCDPT1!$X$59</definedName>
    <definedName name="SCDPT1_043BEGINNG_21" localSheetId="0">GMICNC_22A_SCDPT1!$Y$59</definedName>
    <definedName name="SCDPT1_043BEGINNG_22" localSheetId="0">GMICNC_22A_SCDPT1!$Z$59</definedName>
    <definedName name="SCDPT1_043BEGINNG_23" localSheetId="0">GMICNC_22A_SCDPT1!$AA$59</definedName>
    <definedName name="SCDPT1_043BEGINNG_24" localSheetId="0">GMICNC_22A_SCDPT1!$AB$59</definedName>
    <definedName name="SCDPT1_043BEGINNG_25" localSheetId="0">GMICNC_22A_SCDPT1!$AC$59</definedName>
    <definedName name="SCDPT1_043BEGINNG_26" localSheetId="0">GMICNC_22A_SCDPT1!$AD$59</definedName>
    <definedName name="SCDPT1_043BEGINNG_27" localSheetId="0">GMICNC_22A_SCDPT1!$AE$59</definedName>
    <definedName name="SCDPT1_043BEGINNG_28" localSheetId="0">GMICNC_22A_SCDPT1!$AF$59</definedName>
    <definedName name="SCDPT1_043BEGINNG_29" localSheetId="0">GMICNC_22A_SCDPT1!$AG$59</definedName>
    <definedName name="SCDPT1_043BEGINNG_3" localSheetId="0">GMICNC_22A_SCDPT1!$E$59</definedName>
    <definedName name="SCDPT1_043BEGINNG_30" localSheetId="0">GMICNC_22A_SCDPT1!$AH$59</definedName>
    <definedName name="SCDPT1_043BEGINNG_31" localSheetId="0">GMICNC_22A_SCDPT1!$AI$59</definedName>
    <definedName name="SCDPT1_043BEGINNG_32" localSheetId="0">GMICNC_22A_SCDPT1!$AJ$59</definedName>
    <definedName name="SCDPT1_043BEGINNG_33" localSheetId="0">GMICNC_22A_SCDPT1!$AK$59</definedName>
    <definedName name="SCDPT1_043BEGINNG_34" localSheetId="0">GMICNC_22A_SCDPT1!$AL$59</definedName>
    <definedName name="SCDPT1_043BEGINNG_35" localSheetId="0">GMICNC_22A_SCDPT1!$AM$59</definedName>
    <definedName name="SCDPT1_043BEGINNG_36" localSheetId="0">GMICNC_22A_SCDPT1!$AN$59</definedName>
    <definedName name="SCDPT1_043BEGINNG_4" localSheetId="0">GMICNC_22A_SCDPT1!$F$59</definedName>
    <definedName name="SCDPT1_043BEGINNG_5" localSheetId="0">GMICNC_22A_SCDPT1!$G$59</definedName>
    <definedName name="SCDPT1_043BEGINNG_6.01" localSheetId="0">GMICNC_22A_SCDPT1!$H$59</definedName>
    <definedName name="SCDPT1_043BEGINNG_6.02" localSheetId="0">GMICNC_22A_SCDPT1!$I$59</definedName>
    <definedName name="SCDPT1_043BEGINNG_6.03" localSheetId="0">GMICNC_22A_SCDPT1!$J$59</definedName>
    <definedName name="SCDPT1_043BEGINNG_7" localSheetId="0">GMICNC_22A_SCDPT1!$K$59</definedName>
    <definedName name="SCDPT1_043BEGINNG_8" localSheetId="0">GMICNC_22A_SCDPT1!$L$59</definedName>
    <definedName name="SCDPT1_043BEGINNG_9" localSheetId="0">GMICNC_22A_SCDPT1!$M$59</definedName>
    <definedName name="SCDPT1_043ENDINGG_10" localSheetId="0">GMICNC_22A_SCDPT1!$N$61</definedName>
    <definedName name="SCDPT1_043ENDINGG_11" localSheetId="0">GMICNC_22A_SCDPT1!$O$61</definedName>
    <definedName name="SCDPT1_043ENDINGG_12" localSheetId="0">GMICNC_22A_SCDPT1!$P$61</definedName>
    <definedName name="SCDPT1_043ENDINGG_13" localSheetId="0">GMICNC_22A_SCDPT1!$Q$61</definedName>
    <definedName name="SCDPT1_043ENDINGG_14" localSheetId="0">GMICNC_22A_SCDPT1!$R$61</definedName>
    <definedName name="SCDPT1_043ENDINGG_15" localSheetId="0">GMICNC_22A_SCDPT1!$S$61</definedName>
    <definedName name="SCDPT1_043ENDINGG_16" localSheetId="0">GMICNC_22A_SCDPT1!$T$61</definedName>
    <definedName name="SCDPT1_043ENDINGG_17" localSheetId="0">GMICNC_22A_SCDPT1!$U$61</definedName>
    <definedName name="SCDPT1_043ENDINGG_18" localSheetId="0">GMICNC_22A_SCDPT1!$V$61</definedName>
    <definedName name="SCDPT1_043ENDINGG_19" localSheetId="0">GMICNC_22A_SCDPT1!$W$61</definedName>
    <definedName name="SCDPT1_043ENDINGG_2" localSheetId="0">GMICNC_22A_SCDPT1!$D$61</definedName>
    <definedName name="SCDPT1_043ENDINGG_20" localSheetId="0">GMICNC_22A_SCDPT1!$X$61</definedName>
    <definedName name="SCDPT1_043ENDINGG_21" localSheetId="0">GMICNC_22A_SCDPT1!$Y$61</definedName>
    <definedName name="SCDPT1_043ENDINGG_22" localSheetId="0">GMICNC_22A_SCDPT1!$Z$61</definedName>
    <definedName name="SCDPT1_043ENDINGG_23" localSheetId="0">GMICNC_22A_SCDPT1!$AA$61</definedName>
    <definedName name="SCDPT1_043ENDINGG_24" localSheetId="0">GMICNC_22A_SCDPT1!$AB$61</definedName>
    <definedName name="SCDPT1_043ENDINGG_25" localSheetId="0">GMICNC_22A_SCDPT1!$AC$61</definedName>
    <definedName name="SCDPT1_043ENDINGG_26" localSheetId="0">GMICNC_22A_SCDPT1!$AD$61</definedName>
    <definedName name="SCDPT1_043ENDINGG_27" localSheetId="0">GMICNC_22A_SCDPT1!$AE$61</definedName>
    <definedName name="SCDPT1_043ENDINGG_28" localSheetId="0">GMICNC_22A_SCDPT1!$AF$61</definedName>
    <definedName name="SCDPT1_043ENDINGG_29" localSheetId="0">GMICNC_22A_SCDPT1!$AG$61</definedName>
    <definedName name="SCDPT1_043ENDINGG_3" localSheetId="0">GMICNC_22A_SCDPT1!$E$61</definedName>
    <definedName name="SCDPT1_043ENDINGG_30" localSheetId="0">GMICNC_22A_SCDPT1!$AH$61</definedName>
    <definedName name="SCDPT1_043ENDINGG_31" localSheetId="0">GMICNC_22A_SCDPT1!$AI$61</definedName>
    <definedName name="SCDPT1_043ENDINGG_32" localSheetId="0">GMICNC_22A_SCDPT1!$AJ$61</definedName>
    <definedName name="SCDPT1_043ENDINGG_33" localSheetId="0">GMICNC_22A_SCDPT1!$AK$61</definedName>
    <definedName name="SCDPT1_043ENDINGG_34" localSheetId="0">GMICNC_22A_SCDPT1!$AL$61</definedName>
    <definedName name="SCDPT1_043ENDINGG_35" localSheetId="0">GMICNC_22A_SCDPT1!$AM$61</definedName>
    <definedName name="SCDPT1_043ENDINGG_36" localSheetId="0">GMICNC_22A_SCDPT1!$AN$61</definedName>
    <definedName name="SCDPT1_043ENDINGG_4" localSheetId="0">GMICNC_22A_SCDPT1!$F$61</definedName>
    <definedName name="SCDPT1_043ENDINGG_5" localSheetId="0">GMICNC_22A_SCDPT1!$G$61</definedName>
    <definedName name="SCDPT1_043ENDINGG_6.01" localSheetId="0">GMICNC_22A_SCDPT1!$H$61</definedName>
    <definedName name="SCDPT1_043ENDINGG_6.02" localSheetId="0">GMICNC_22A_SCDPT1!$I$61</definedName>
    <definedName name="SCDPT1_043ENDINGG_6.03" localSheetId="0">GMICNC_22A_SCDPT1!$J$61</definedName>
    <definedName name="SCDPT1_043ENDINGG_7" localSheetId="0">GMICNC_22A_SCDPT1!$K$61</definedName>
    <definedName name="SCDPT1_043ENDINGG_8" localSheetId="0">GMICNC_22A_SCDPT1!$L$61</definedName>
    <definedName name="SCDPT1_043ENDINGG_9" localSheetId="0">GMICNC_22A_SCDPT1!$M$61</definedName>
    <definedName name="SCDPT1_0440000000_Range" localSheetId="0">GMICNC_22A_SCDPT1!$B$63:$AN$65</definedName>
    <definedName name="SCDPT1_0449999999_10" localSheetId="0">GMICNC_22A_SCDPT1!$N$66</definedName>
    <definedName name="SCDPT1_0449999999_11" localSheetId="0">GMICNC_22A_SCDPT1!$O$66</definedName>
    <definedName name="SCDPT1_0449999999_12" localSheetId="0">GMICNC_22A_SCDPT1!$P$66</definedName>
    <definedName name="SCDPT1_0449999999_13" localSheetId="0">GMICNC_22A_SCDPT1!$Q$66</definedName>
    <definedName name="SCDPT1_0449999999_14" localSheetId="0">GMICNC_22A_SCDPT1!$R$66</definedName>
    <definedName name="SCDPT1_0449999999_15" localSheetId="0">GMICNC_22A_SCDPT1!$S$66</definedName>
    <definedName name="SCDPT1_0449999999_19" localSheetId="0">GMICNC_22A_SCDPT1!$W$66</definedName>
    <definedName name="SCDPT1_0449999999_20" localSheetId="0">GMICNC_22A_SCDPT1!$X$66</definedName>
    <definedName name="SCDPT1_0449999999_7" localSheetId="0">GMICNC_22A_SCDPT1!$K$66</definedName>
    <definedName name="SCDPT1_0449999999_9" localSheetId="0">GMICNC_22A_SCDPT1!$M$66</definedName>
    <definedName name="SCDPT1_044BEGINNG_1" localSheetId="0">GMICNC_22A_SCDPT1!$C$63</definedName>
    <definedName name="SCDPT1_044BEGINNG_10" localSheetId="0">GMICNC_22A_SCDPT1!$N$63</definedName>
    <definedName name="SCDPT1_044BEGINNG_11" localSheetId="0">GMICNC_22A_SCDPT1!$O$63</definedName>
    <definedName name="SCDPT1_044BEGINNG_12" localSheetId="0">GMICNC_22A_SCDPT1!$P$63</definedName>
    <definedName name="SCDPT1_044BEGINNG_13" localSheetId="0">GMICNC_22A_SCDPT1!$Q$63</definedName>
    <definedName name="SCDPT1_044BEGINNG_14" localSheetId="0">GMICNC_22A_SCDPT1!$R$63</definedName>
    <definedName name="SCDPT1_044BEGINNG_15" localSheetId="0">GMICNC_22A_SCDPT1!$S$63</definedName>
    <definedName name="SCDPT1_044BEGINNG_16" localSheetId="0">GMICNC_22A_SCDPT1!$T$63</definedName>
    <definedName name="SCDPT1_044BEGINNG_17" localSheetId="0">GMICNC_22A_SCDPT1!$U$63</definedName>
    <definedName name="SCDPT1_044BEGINNG_18" localSheetId="0">GMICNC_22A_SCDPT1!$V$63</definedName>
    <definedName name="SCDPT1_044BEGINNG_19" localSheetId="0">GMICNC_22A_SCDPT1!$W$63</definedName>
    <definedName name="SCDPT1_044BEGINNG_2" localSheetId="0">GMICNC_22A_SCDPT1!$D$63</definedName>
    <definedName name="SCDPT1_044BEGINNG_20" localSheetId="0">GMICNC_22A_SCDPT1!$X$63</definedName>
    <definedName name="SCDPT1_044BEGINNG_21" localSheetId="0">GMICNC_22A_SCDPT1!$Y$63</definedName>
    <definedName name="SCDPT1_044BEGINNG_22" localSheetId="0">GMICNC_22A_SCDPT1!$Z$63</definedName>
    <definedName name="SCDPT1_044BEGINNG_23" localSheetId="0">GMICNC_22A_SCDPT1!$AA$63</definedName>
    <definedName name="SCDPT1_044BEGINNG_24" localSheetId="0">GMICNC_22A_SCDPT1!$AB$63</definedName>
    <definedName name="SCDPT1_044BEGINNG_25" localSheetId="0">GMICNC_22A_SCDPT1!$AC$63</definedName>
    <definedName name="SCDPT1_044BEGINNG_26" localSheetId="0">GMICNC_22A_SCDPT1!$AD$63</definedName>
    <definedName name="SCDPT1_044BEGINNG_27" localSheetId="0">GMICNC_22A_SCDPT1!$AE$63</definedName>
    <definedName name="SCDPT1_044BEGINNG_28" localSheetId="0">GMICNC_22A_SCDPT1!$AF$63</definedName>
    <definedName name="SCDPT1_044BEGINNG_29" localSheetId="0">GMICNC_22A_SCDPT1!$AG$63</definedName>
    <definedName name="SCDPT1_044BEGINNG_3" localSheetId="0">GMICNC_22A_SCDPT1!$E$63</definedName>
    <definedName name="SCDPT1_044BEGINNG_30" localSheetId="0">GMICNC_22A_SCDPT1!$AH$63</definedName>
    <definedName name="SCDPT1_044BEGINNG_31" localSheetId="0">GMICNC_22A_SCDPT1!$AI$63</definedName>
    <definedName name="SCDPT1_044BEGINNG_32" localSheetId="0">GMICNC_22A_SCDPT1!$AJ$63</definedName>
    <definedName name="SCDPT1_044BEGINNG_33" localSheetId="0">GMICNC_22A_SCDPT1!$AK$63</definedName>
    <definedName name="SCDPT1_044BEGINNG_34" localSheetId="0">GMICNC_22A_SCDPT1!$AL$63</definedName>
    <definedName name="SCDPT1_044BEGINNG_35" localSheetId="0">GMICNC_22A_SCDPT1!$AM$63</definedName>
    <definedName name="SCDPT1_044BEGINNG_36" localSheetId="0">GMICNC_22A_SCDPT1!$AN$63</definedName>
    <definedName name="SCDPT1_044BEGINNG_4" localSheetId="0">GMICNC_22A_SCDPT1!$F$63</definedName>
    <definedName name="SCDPT1_044BEGINNG_5" localSheetId="0">GMICNC_22A_SCDPT1!$G$63</definedName>
    <definedName name="SCDPT1_044BEGINNG_6.01" localSheetId="0">GMICNC_22A_SCDPT1!$H$63</definedName>
    <definedName name="SCDPT1_044BEGINNG_6.02" localSheetId="0">GMICNC_22A_SCDPT1!$I$63</definedName>
    <definedName name="SCDPT1_044BEGINNG_6.03" localSheetId="0">GMICNC_22A_SCDPT1!$J$63</definedName>
    <definedName name="SCDPT1_044BEGINNG_7" localSheetId="0">GMICNC_22A_SCDPT1!$K$63</definedName>
    <definedName name="SCDPT1_044BEGINNG_8" localSheetId="0">GMICNC_22A_SCDPT1!$L$63</definedName>
    <definedName name="SCDPT1_044BEGINNG_9" localSheetId="0">GMICNC_22A_SCDPT1!$M$63</definedName>
    <definedName name="SCDPT1_044ENDINGG_10" localSheetId="0">GMICNC_22A_SCDPT1!$N$65</definedName>
    <definedName name="SCDPT1_044ENDINGG_11" localSheetId="0">GMICNC_22A_SCDPT1!$O$65</definedName>
    <definedName name="SCDPT1_044ENDINGG_12" localSheetId="0">GMICNC_22A_SCDPT1!$P$65</definedName>
    <definedName name="SCDPT1_044ENDINGG_13" localSheetId="0">GMICNC_22A_SCDPT1!$Q$65</definedName>
    <definedName name="SCDPT1_044ENDINGG_14" localSheetId="0">GMICNC_22A_SCDPT1!$R$65</definedName>
    <definedName name="SCDPT1_044ENDINGG_15" localSheetId="0">GMICNC_22A_SCDPT1!$S$65</definedName>
    <definedName name="SCDPT1_044ENDINGG_16" localSheetId="0">GMICNC_22A_SCDPT1!$T$65</definedName>
    <definedName name="SCDPT1_044ENDINGG_17" localSheetId="0">GMICNC_22A_SCDPT1!$U$65</definedName>
    <definedName name="SCDPT1_044ENDINGG_18" localSheetId="0">GMICNC_22A_SCDPT1!$V$65</definedName>
    <definedName name="SCDPT1_044ENDINGG_19" localSheetId="0">GMICNC_22A_SCDPT1!$W$65</definedName>
    <definedName name="SCDPT1_044ENDINGG_2" localSheetId="0">GMICNC_22A_SCDPT1!$D$65</definedName>
    <definedName name="SCDPT1_044ENDINGG_20" localSheetId="0">GMICNC_22A_SCDPT1!$X$65</definedName>
    <definedName name="SCDPT1_044ENDINGG_21" localSheetId="0">GMICNC_22A_SCDPT1!$Y$65</definedName>
    <definedName name="SCDPT1_044ENDINGG_22" localSheetId="0">GMICNC_22A_SCDPT1!$Z$65</definedName>
    <definedName name="SCDPT1_044ENDINGG_23" localSheetId="0">GMICNC_22A_SCDPT1!$AA$65</definedName>
    <definedName name="SCDPT1_044ENDINGG_24" localSheetId="0">GMICNC_22A_SCDPT1!$AB$65</definedName>
    <definedName name="SCDPT1_044ENDINGG_25" localSheetId="0">GMICNC_22A_SCDPT1!$AC$65</definedName>
    <definedName name="SCDPT1_044ENDINGG_26" localSheetId="0">GMICNC_22A_SCDPT1!$AD$65</definedName>
    <definedName name="SCDPT1_044ENDINGG_27" localSheetId="0">GMICNC_22A_SCDPT1!$AE$65</definedName>
    <definedName name="SCDPT1_044ENDINGG_28" localSheetId="0">GMICNC_22A_SCDPT1!$AF$65</definedName>
    <definedName name="SCDPT1_044ENDINGG_29" localSheetId="0">GMICNC_22A_SCDPT1!$AG$65</definedName>
    <definedName name="SCDPT1_044ENDINGG_3" localSheetId="0">GMICNC_22A_SCDPT1!$E$65</definedName>
    <definedName name="SCDPT1_044ENDINGG_30" localSheetId="0">GMICNC_22A_SCDPT1!$AH$65</definedName>
    <definedName name="SCDPT1_044ENDINGG_31" localSheetId="0">GMICNC_22A_SCDPT1!$AI$65</definedName>
    <definedName name="SCDPT1_044ENDINGG_32" localSheetId="0">GMICNC_22A_SCDPT1!$AJ$65</definedName>
    <definedName name="SCDPT1_044ENDINGG_33" localSheetId="0">GMICNC_22A_SCDPT1!$AK$65</definedName>
    <definedName name="SCDPT1_044ENDINGG_34" localSheetId="0">GMICNC_22A_SCDPT1!$AL$65</definedName>
    <definedName name="SCDPT1_044ENDINGG_35" localSheetId="0">GMICNC_22A_SCDPT1!$AM$65</definedName>
    <definedName name="SCDPT1_044ENDINGG_36" localSheetId="0">GMICNC_22A_SCDPT1!$AN$65</definedName>
    <definedName name="SCDPT1_044ENDINGG_4" localSheetId="0">GMICNC_22A_SCDPT1!$F$65</definedName>
    <definedName name="SCDPT1_044ENDINGG_5" localSheetId="0">GMICNC_22A_SCDPT1!$G$65</definedName>
    <definedName name="SCDPT1_044ENDINGG_6.01" localSheetId="0">GMICNC_22A_SCDPT1!$H$65</definedName>
    <definedName name="SCDPT1_044ENDINGG_6.02" localSheetId="0">GMICNC_22A_SCDPT1!$I$65</definedName>
    <definedName name="SCDPT1_044ENDINGG_6.03" localSheetId="0">GMICNC_22A_SCDPT1!$J$65</definedName>
    <definedName name="SCDPT1_044ENDINGG_7" localSheetId="0">GMICNC_22A_SCDPT1!$K$65</definedName>
    <definedName name="SCDPT1_044ENDINGG_8" localSheetId="0">GMICNC_22A_SCDPT1!$L$65</definedName>
    <definedName name="SCDPT1_044ENDINGG_9" localSheetId="0">GMICNC_22A_SCDPT1!$M$65</definedName>
    <definedName name="SCDPT1_0509999999_10" localSheetId="0">GMICNC_22A_SCDPT1!$N$67</definedName>
    <definedName name="SCDPT1_0509999999_11" localSheetId="0">GMICNC_22A_SCDPT1!$O$67</definedName>
    <definedName name="SCDPT1_0509999999_12" localSheetId="0">GMICNC_22A_SCDPT1!$P$67</definedName>
    <definedName name="SCDPT1_0509999999_13" localSheetId="0">GMICNC_22A_SCDPT1!$Q$67</definedName>
    <definedName name="SCDPT1_0509999999_14" localSheetId="0">GMICNC_22A_SCDPT1!$R$67</definedName>
    <definedName name="SCDPT1_0509999999_15" localSheetId="0">GMICNC_22A_SCDPT1!$S$67</definedName>
    <definedName name="SCDPT1_0509999999_19" localSheetId="0">GMICNC_22A_SCDPT1!$W$67</definedName>
    <definedName name="SCDPT1_0509999999_20" localSheetId="0">GMICNC_22A_SCDPT1!$X$67</definedName>
    <definedName name="SCDPT1_0509999999_7" localSheetId="0">GMICNC_22A_SCDPT1!$K$67</definedName>
    <definedName name="SCDPT1_0509999999_9" localSheetId="0">GMICNC_22A_SCDPT1!$M$67</definedName>
    <definedName name="SCDPT1_0610000000_Range" localSheetId="0">GMICNC_22A_SCDPT1!$B$68:$AN$70</definedName>
    <definedName name="SCDPT1_0619999999_10" localSheetId="0">GMICNC_22A_SCDPT1!$N$71</definedName>
    <definedName name="SCDPT1_0619999999_11" localSheetId="0">GMICNC_22A_SCDPT1!$O$71</definedName>
    <definedName name="SCDPT1_0619999999_12" localSheetId="0">GMICNC_22A_SCDPT1!$P$71</definedName>
    <definedName name="SCDPT1_0619999999_13" localSheetId="0">GMICNC_22A_SCDPT1!$Q$71</definedName>
    <definedName name="SCDPT1_0619999999_14" localSheetId="0">GMICNC_22A_SCDPT1!$R$71</definedName>
    <definedName name="SCDPT1_0619999999_15" localSheetId="0">GMICNC_22A_SCDPT1!$S$71</definedName>
    <definedName name="SCDPT1_0619999999_19" localSheetId="0">GMICNC_22A_SCDPT1!$W$71</definedName>
    <definedName name="SCDPT1_0619999999_20" localSheetId="0">GMICNC_22A_SCDPT1!$X$71</definedName>
    <definedName name="SCDPT1_0619999999_7" localSheetId="0">GMICNC_22A_SCDPT1!$K$71</definedName>
    <definedName name="SCDPT1_0619999999_9" localSheetId="0">GMICNC_22A_SCDPT1!$M$71</definedName>
    <definedName name="SCDPT1_061BEGINNG_1" localSheetId="0">GMICNC_22A_SCDPT1!$C$68</definedName>
    <definedName name="SCDPT1_061BEGINNG_10" localSheetId="0">GMICNC_22A_SCDPT1!$N$68</definedName>
    <definedName name="SCDPT1_061BEGINNG_11" localSheetId="0">GMICNC_22A_SCDPT1!$O$68</definedName>
    <definedName name="SCDPT1_061BEGINNG_12" localSheetId="0">GMICNC_22A_SCDPT1!$P$68</definedName>
    <definedName name="SCDPT1_061BEGINNG_13" localSheetId="0">GMICNC_22A_SCDPT1!$Q$68</definedName>
    <definedName name="SCDPT1_061BEGINNG_14" localSheetId="0">GMICNC_22A_SCDPT1!$R$68</definedName>
    <definedName name="SCDPT1_061BEGINNG_15" localSheetId="0">GMICNC_22A_SCDPT1!$S$68</definedName>
    <definedName name="SCDPT1_061BEGINNG_16" localSheetId="0">GMICNC_22A_SCDPT1!$T$68</definedName>
    <definedName name="SCDPT1_061BEGINNG_17" localSheetId="0">GMICNC_22A_SCDPT1!$U$68</definedName>
    <definedName name="SCDPT1_061BEGINNG_18" localSheetId="0">GMICNC_22A_SCDPT1!$V$68</definedName>
    <definedName name="SCDPT1_061BEGINNG_19" localSheetId="0">GMICNC_22A_SCDPT1!$W$68</definedName>
    <definedName name="SCDPT1_061BEGINNG_2" localSheetId="0">GMICNC_22A_SCDPT1!$D$68</definedName>
    <definedName name="SCDPT1_061BEGINNG_20" localSheetId="0">GMICNC_22A_SCDPT1!$X$68</definedName>
    <definedName name="SCDPT1_061BEGINNG_21" localSheetId="0">GMICNC_22A_SCDPT1!$Y$68</definedName>
    <definedName name="SCDPT1_061BEGINNG_22" localSheetId="0">GMICNC_22A_SCDPT1!$Z$68</definedName>
    <definedName name="SCDPT1_061BEGINNG_23" localSheetId="0">GMICNC_22A_SCDPT1!$AA$68</definedName>
    <definedName name="SCDPT1_061BEGINNG_24" localSheetId="0">GMICNC_22A_SCDPT1!$AB$68</definedName>
    <definedName name="SCDPT1_061BEGINNG_25" localSheetId="0">GMICNC_22A_SCDPT1!$AC$68</definedName>
    <definedName name="SCDPT1_061BEGINNG_26" localSheetId="0">GMICNC_22A_SCDPT1!$AD$68</definedName>
    <definedName name="SCDPT1_061BEGINNG_27" localSheetId="0">GMICNC_22A_SCDPT1!$AE$68</definedName>
    <definedName name="SCDPT1_061BEGINNG_28" localSheetId="0">GMICNC_22A_SCDPT1!$AF$68</definedName>
    <definedName name="SCDPT1_061BEGINNG_29" localSheetId="0">GMICNC_22A_SCDPT1!$AG$68</definedName>
    <definedName name="SCDPT1_061BEGINNG_3" localSheetId="0">GMICNC_22A_SCDPT1!$E$68</definedName>
    <definedName name="SCDPT1_061BEGINNG_30" localSheetId="0">GMICNC_22A_SCDPT1!$AH$68</definedName>
    <definedName name="SCDPT1_061BEGINNG_31" localSheetId="0">GMICNC_22A_SCDPT1!$AI$68</definedName>
    <definedName name="SCDPT1_061BEGINNG_32" localSheetId="0">GMICNC_22A_SCDPT1!$AJ$68</definedName>
    <definedName name="SCDPT1_061BEGINNG_33" localSheetId="0">GMICNC_22A_SCDPT1!$AK$68</definedName>
    <definedName name="SCDPT1_061BEGINNG_34" localSheetId="0">GMICNC_22A_SCDPT1!$AL$68</definedName>
    <definedName name="SCDPT1_061BEGINNG_35" localSheetId="0">GMICNC_22A_SCDPT1!$AM$68</definedName>
    <definedName name="SCDPT1_061BEGINNG_36" localSheetId="0">GMICNC_22A_SCDPT1!$AN$68</definedName>
    <definedName name="SCDPT1_061BEGINNG_4" localSheetId="0">GMICNC_22A_SCDPT1!$F$68</definedName>
    <definedName name="SCDPT1_061BEGINNG_5" localSheetId="0">GMICNC_22A_SCDPT1!$G$68</definedName>
    <definedName name="SCDPT1_061BEGINNG_6.01" localSheetId="0">GMICNC_22A_SCDPT1!$H$68</definedName>
    <definedName name="SCDPT1_061BEGINNG_6.02" localSheetId="0">GMICNC_22A_SCDPT1!$I$68</definedName>
    <definedName name="SCDPT1_061BEGINNG_6.03" localSheetId="0">GMICNC_22A_SCDPT1!$J$68</definedName>
    <definedName name="SCDPT1_061BEGINNG_7" localSheetId="0">GMICNC_22A_SCDPT1!$K$68</definedName>
    <definedName name="SCDPT1_061BEGINNG_8" localSheetId="0">GMICNC_22A_SCDPT1!$L$68</definedName>
    <definedName name="SCDPT1_061BEGINNG_9" localSheetId="0">GMICNC_22A_SCDPT1!$M$68</definedName>
    <definedName name="SCDPT1_061ENDINGG_10" localSheetId="0">GMICNC_22A_SCDPT1!$N$70</definedName>
    <definedName name="SCDPT1_061ENDINGG_11" localSheetId="0">GMICNC_22A_SCDPT1!$O$70</definedName>
    <definedName name="SCDPT1_061ENDINGG_12" localSheetId="0">GMICNC_22A_SCDPT1!$P$70</definedName>
    <definedName name="SCDPT1_061ENDINGG_13" localSheetId="0">GMICNC_22A_SCDPT1!$Q$70</definedName>
    <definedName name="SCDPT1_061ENDINGG_14" localSheetId="0">GMICNC_22A_SCDPT1!$R$70</definedName>
    <definedName name="SCDPT1_061ENDINGG_15" localSheetId="0">GMICNC_22A_SCDPT1!$S$70</definedName>
    <definedName name="SCDPT1_061ENDINGG_16" localSheetId="0">GMICNC_22A_SCDPT1!$T$70</definedName>
    <definedName name="SCDPT1_061ENDINGG_17" localSheetId="0">GMICNC_22A_SCDPT1!$U$70</definedName>
    <definedName name="SCDPT1_061ENDINGG_18" localSheetId="0">GMICNC_22A_SCDPT1!$V$70</definedName>
    <definedName name="SCDPT1_061ENDINGG_19" localSheetId="0">GMICNC_22A_SCDPT1!$W$70</definedName>
    <definedName name="SCDPT1_061ENDINGG_2" localSheetId="0">GMICNC_22A_SCDPT1!$D$70</definedName>
    <definedName name="SCDPT1_061ENDINGG_20" localSheetId="0">GMICNC_22A_SCDPT1!$X$70</definedName>
    <definedName name="SCDPT1_061ENDINGG_21" localSheetId="0">GMICNC_22A_SCDPT1!$Y$70</definedName>
    <definedName name="SCDPT1_061ENDINGG_22" localSheetId="0">GMICNC_22A_SCDPT1!$Z$70</definedName>
    <definedName name="SCDPT1_061ENDINGG_23" localSheetId="0">GMICNC_22A_SCDPT1!$AA$70</definedName>
    <definedName name="SCDPT1_061ENDINGG_24" localSheetId="0">GMICNC_22A_SCDPT1!$AB$70</definedName>
    <definedName name="SCDPT1_061ENDINGG_25" localSheetId="0">GMICNC_22A_SCDPT1!$AC$70</definedName>
    <definedName name="SCDPT1_061ENDINGG_26" localSheetId="0">GMICNC_22A_SCDPT1!$AD$70</definedName>
    <definedName name="SCDPT1_061ENDINGG_27" localSheetId="0">GMICNC_22A_SCDPT1!$AE$70</definedName>
    <definedName name="SCDPT1_061ENDINGG_28" localSheetId="0">GMICNC_22A_SCDPT1!$AF$70</definedName>
    <definedName name="SCDPT1_061ENDINGG_29" localSheetId="0">GMICNC_22A_SCDPT1!$AG$70</definedName>
    <definedName name="SCDPT1_061ENDINGG_3" localSheetId="0">GMICNC_22A_SCDPT1!$E$70</definedName>
    <definedName name="SCDPT1_061ENDINGG_30" localSheetId="0">GMICNC_22A_SCDPT1!$AH$70</definedName>
    <definedName name="SCDPT1_061ENDINGG_31" localSheetId="0">GMICNC_22A_SCDPT1!$AI$70</definedName>
    <definedName name="SCDPT1_061ENDINGG_32" localSheetId="0">GMICNC_22A_SCDPT1!$AJ$70</definedName>
    <definedName name="SCDPT1_061ENDINGG_33" localSheetId="0">GMICNC_22A_SCDPT1!$AK$70</definedName>
    <definedName name="SCDPT1_061ENDINGG_34" localSheetId="0">GMICNC_22A_SCDPT1!$AL$70</definedName>
    <definedName name="SCDPT1_061ENDINGG_35" localSheetId="0">GMICNC_22A_SCDPT1!$AM$70</definedName>
    <definedName name="SCDPT1_061ENDINGG_36" localSheetId="0">GMICNC_22A_SCDPT1!$AN$70</definedName>
    <definedName name="SCDPT1_061ENDINGG_4" localSheetId="0">GMICNC_22A_SCDPT1!$F$70</definedName>
    <definedName name="SCDPT1_061ENDINGG_5" localSheetId="0">GMICNC_22A_SCDPT1!$G$70</definedName>
    <definedName name="SCDPT1_061ENDINGG_6.01" localSheetId="0">GMICNC_22A_SCDPT1!$H$70</definedName>
    <definedName name="SCDPT1_061ENDINGG_6.02" localSheetId="0">GMICNC_22A_SCDPT1!$I$70</definedName>
    <definedName name="SCDPT1_061ENDINGG_6.03" localSheetId="0">GMICNC_22A_SCDPT1!$J$70</definedName>
    <definedName name="SCDPT1_061ENDINGG_7" localSheetId="0">GMICNC_22A_SCDPT1!$K$70</definedName>
    <definedName name="SCDPT1_061ENDINGG_8" localSheetId="0">GMICNC_22A_SCDPT1!$L$70</definedName>
    <definedName name="SCDPT1_061ENDINGG_9" localSheetId="0">GMICNC_22A_SCDPT1!$M$70</definedName>
    <definedName name="SCDPT1_0620000000_Range" localSheetId="0">GMICNC_22A_SCDPT1!$B$72:$AN$74</definedName>
    <definedName name="SCDPT1_0629999999_10" localSheetId="0">GMICNC_22A_SCDPT1!$N$75</definedName>
    <definedName name="SCDPT1_0629999999_11" localSheetId="0">GMICNC_22A_SCDPT1!$O$75</definedName>
    <definedName name="SCDPT1_0629999999_12" localSheetId="0">GMICNC_22A_SCDPT1!$P$75</definedName>
    <definedName name="SCDPT1_0629999999_13" localSheetId="0">GMICNC_22A_SCDPT1!$Q$75</definedName>
    <definedName name="SCDPT1_0629999999_14" localSheetId="0">GMICNC_22A_SCDPT1!$R$75</definedName>
    <definedName name="SCDPT1_0629999999_15" localSheetId="0">GMICNC_22A_SCDPT1!$S$75</definedName>
    <definedName name="SCDPT1_0629999999_19" localSheetId="0">GMICNC_22A_SCDPT1!$W$75</definedName>
    <definedName name="SCDPT1_0629999999_20" localSheetId="0">GMICNC_22A_SCDPT1!$X$75</definedName>
    <definedName name="SCDPT1_0629999999_7" localSheetId="0">GMICNC_22A_SCDPT1!$K$75</definedName>
    <definedName name="SCDPT1_0629999999_9" localSheetId="0">GMICNC_22A_SCDPT1!$M$75</definedName>
    <definedName name="SCDPT1_062BEGINNG_1" localSheetId="0">GMICNC_22A_SCDPT1!$C$72</definedName>
    <definedName name="SCDPT1_062BEGINNG_10" localSheetId="0">GMICNC_22A_SCDPT1!$N$72</definedName>
    <definedName name="SCDPT1_062BEGINNG_11" localSheetId="0">GMICNC_22A_SCDPT1!$O$72</definedName>
    <definedName name="SCDPT1_062BEGINNG_12" localSheetId="0">GMICNC_22A_SCDPT1!$P$72</definedName>
    <definedName name="SCDPT1_062BEGINNG_13" localSheetId="0">GMICNC_22A_SCDPT1!$Q$72</definedName>
    <definedName name="SCDPT1_062BEGINNG_14" localSheetId="0">GMICNC_22A_SCDPT1!$R$72</definedName>
    <definedName name="SCDPT1_062BEGINNG_15" localSheetId="0">GMICNC_22A_SCDPT1!$S$72</definedName>
    <definedName name="SCDPT1_062BEGINNG_16" localSheetId="0">GMICNC_22A_SCDPT1!$T$72</definedName>
    <definedName name="SCDPT1_062BEGINNG_17" localSheetId="0">GMICNC_22A_SCDPT1!$U$72</definedName>
    <definedName name="SCDPT1_062BEGINNG_18" localSheetId="0">GMICNC_22A_SCDPT1!$V$72</definedName>
    <definedName name="SCDPT1_062BEGINNG_19" localSheetId="0">GMICNC_22A_SCDPT1!$W$72</definedName>
    <definedName name="SCDPT1_062BEGINNG_2" localSheetId="0">GMICNC_22A_SCDPT1!$D$72</definedName>
    <definedName name="SCDPT1_062BEGINNG_20" localSheetId="0">GMICNC_22A_SCDPT1!$X$72</definedName>
    <definedName name="SCDPT1_062BEGINNG_21" localSheetId="0">GMICNC_22A_SCDPT1!$Y$72</definedName>
    <definedName name="SCDPT1_062BEGINNG_22" localSheetId="0">GMICNC_22A_SCDPT1!$Z$72</definedName>
    <definedName name="SCDPT1_062BEGINNG_23" localSheetId="0">GMICNC_22A_SCDPT1!$AA$72</definedName>
    <definedName name="SCDPT1_062BEGINNG_24" localSheetId="0">GMICNC_22A_SCDPT1!$AB$72</definedName>
    <definedName name="SCDPT1_062BEGINNG_25" localSheetId="0">GMICNC_22A_SCDPT1!$AC$72</definedName>
    <definedName name="SCDPT1_062BEGINNG_26" localSheetId="0">GMICNC_22A_SCDPT1!$AD$72</definedName>
    <definedName name="SCDPT1_062BEGINNG_27" localSheetId="0">GMICNC_22A_SCDPT1!$AE$72</definedName>
    <definedName name="SCDPT1_062BEGINNG_28" localSheetId="0">GMICNC_22A_SCDPT1!$AF$72</definedName>
    <definedName name="SCDPT1_062BEGINNG_29" localSheetId="0">GMICNC_22A_SCDPT1!$AG$72</definedName>
    <definedName name="SCDPT1_062BEGINNG_3" localSheetId="0">GMICNC_22A_SCDPT1!$E$72</definedName>
    <definedName name="SCDPT1_062BEGINNG_30" localSheetId="0">GMICNC_22A_SCDPT1!$AH$72</definedName>
    <definedName name="SCDPT1_062BEGINNG_31" localSheetId="0">GMICNC_22A_SCDPT1!$AI$72</definedName>
    <definedName name="SCDPT1_062BEGINNG_32" localSheetId="0">GMICNC_22A_SCDPT1!$AJ$72</definedName>
    <definedName name="SCDPT1_062BEGINNG_33" localSheetId="0">GMICNC_22A_SCDPT1!$AK$72</definedName>
    <definedName name="SCDPT1_062BEGINNG_34" localSheetId="0">GMICNC_22A_SCDPT1!$AL$72</definedName>
    <definedName name="SCDPT1_062BEGINNG_35" localSheetId="0">GMICNC_22A_SCDPT1!$AM$72</definedName>
    <definedName name="SCDPT1_062BEGINNG_36" localSheetId="0">GMICNC_22A_SCDPT1!$AN$72</definedName>
    <definedName name="SCDPT1_062BEGINNG_4" localSheetId="0">GMICNC_22A_SCDPT1!$F$72</definedName>
    <definedName name="SCDPT1_062BEGINNG_5" localSheetId="0">GMICNC_22A_SCDPT1!$G$72</definedName>
    <definedName name="SCDPT1_062BEGINNG_6.01" localSheetId="0">GMICNC_22A_SCDPT1!$H$72</definedName>
    <definedName name="SCDPT1_062BEGINNG_6.02" localSheetId="0">GMICNC_22A_SCDPT1!$I$72</definedName>
    <definedName name="SCDPT1_062BEGINNG_6.03" localSheetId="0">GMICNC_22A_SCDPT1!$J$72</definedName>
    <definedName name="SCDPT1_062BEGINNG_7" localSheetId="0">GMICNC_22A_SCDPT1!$K$72</definedName>
    <definedName name="SCDPT1_062BEGINNG_8" localSheetId="0">GMICNC_22A_SCDPT1!$L$72</definedName>
    <definedName name="SCDPT1_062BEGINNG_9" localSheetId="0">GMICNC_22A_SCDPT1!$M$72</definedName>
    <definedName name="SCDPT1_062ENDINGG_10" localSheetId="0">GMICNC_22A_SCDPT1!$N$74</definedName>
    <definedName name="SCDPT1_062ENDINGG_11" localSheetId="0">GMICNC_22A_SCDPT1!$O$74</definedName>
    <definedName name="SCDPT1_062ENDINGG_12" localSheetId="0">GMICNC_22A_SCDPT1!$P$74</definedName>
    <definedName name="SCDPT1_062ENDINGG_13" localSheetId="0">GMICNC_22A_SCDPT1!$Q$74</definedName>
    <definedName name="SCDPT1_062ENDINGG_14" localSheetId="0">GMICNC_22A_SCDPT1!$R$74</definedName>
    <definedName name="SCDPT1_062ENDINGG_15" localSheetId="0">GMICNC_22A_SCDPT1!$S$74</definedName>
    <definedName name="SCDPT1_062ENDINGG_16" localSheetId="0">GMICNC_22A_SCDPT1!$T$74</definedName>
    <definedName name="SCDPT1_062ENDINGG_17" localSheetId="0">GMICNC_22A_SCDPT1!$U$74</definedName>
    <definedName name="SCDPT1_062ENDINGG_18" localSheetId="0">GMICNC_22A_SCDPT1!$V$74</definedName>
    <definedName name="SCDPT1_062ENDINGG_19" localSheetId="0">GMICNC_22A_SCDPT1!$W$74</definedName>
    <definedName name="SCDPT1_062ENDINGG_2" localSheetId="0">GMICNC_22A_SCDPT1!$D$74</definedName>
    <definedName name="SCDPT1_062ENDINGG_20" localSheetId="0">GMICNC_22A_SCDPT1!$X$74</definedName>
    <definedName name="SCDPT1_062ENDINGG_21" localSheetId="0">GMICNC_22A_SCDPT1!$Y$74</definedName>
    <definedName name="SCDPT1_062ENDINGG_22" localSheetId="0">GMICNC_22A_SCDPT1!$Z$74</definedName>
    <definedName name="SCDPT1_062ENDINGG_23" localSheetId="0">GMICNC_22A_SCDPT1!$AA$74</definedName>
    <definedName name="SCDPT1_062ENDINGG_24" localSheetId="0">GMICNC_22A_SCDPT1!$AB$74</definedName>
    <definedName name="SCDPT1_062ENDINGG_25" localSheetId="0">GMICNC_22A_SCDPT1!$AC$74</definedName>
    <definedName name="SCDPT1_062ENDINGG_26" localSheetId="0">GMICNC_22A_SCDPT1!$AD$74</definedName>
    <definedName name="SCDPT1_062ENDINGG_27" localSheetId="0">GMICNC_22A_SCDPT1!$AE$74</definedName>
    <definedName name="SCDPT1_062ENDINGG_28" localSheetId="0">GMICNC_22A_SCDPT1!$AF$74</definedName>
    <definedName name="SCDPT1_062ENDINGG_29" localSheetId="0">GMICNC_22A_SCDPT1!$AG$74</definedName>
    <definedName name="SCDPT1_062ENDINGG_3" localSheetId="0">GMICNC_22A_SCDPT1!$E$74</definedName>
    <definedName name="SCDPT1_062ENDINGG_30" localSheetId="0">GMICNC_22A_SCDPT1!$AH$74</definedName>
    <definedName name="SCDPT1_062ENDINGG_31" localSheetId="0">GMICNC_22A_SCDPT1!$AI$74</definedName>
    <definedName name="SCDPT1_062ENDINGG_32" localSheetId="0">GMICNC_22A_SCDPT1!$AJ$74</definedName>
    <definedName name="SCDPT1_062ENDINGG_33" localSheetId="0">GMICNC_22A_SCDPT1!$AK$74</definedName>
    <definedName name="SCDPT1_062ENDINGG_34" localSheetId="0">GMICNC_22A_SCDPT1!$AL$74</definedName>
    <definedName name="SCDPT1_062ENDINGG_35" localSheetId="0">GMICNC_22A_SCDPT1!$AM$74</definedName>
    <definedName name="SCDPT1_062ENDINGG_36" localSheetId="0">GMICNC_22A_SCDPT1!$AN$74</definedName>
    <definedName name="SCDPT1_062ENDINGG_4" localSheetId="0">GMICNC_22A_SCDPT1!$F$74</definedName>
    <definedName name="SCDPT1_062ENDINGG_5" localSheetId="0">GMICNC_22A_SCDPT1!$G$74</definedName>
    <definedName name="SCDPT1_062ENDINGG_6.01" localSheetId="0">GMICNC_22A_SCDPT1!$H$74</definedName>
    <definedName name="SCDPT1_062ENDINGG_6.02" localSheetId="0">GMICNC_22A_SCDPT1!$I$74</definedName>
    <definedName name="SCDPT1_062ENDINGG_6.03" localSheetId="0">GMICNC_22A_SCDPT1!$J$74</definedName>
    <definedName name="SCDPT1_062ENDINGG_7" localSheetId="0">GMICNC_22A_SCDPT1!$K$74</definedName>
    <definedName name="SCDPT1_062ENDINGG_8" localSheetId="0">GMICNC_22A_SCDPT1!$L$74</definedName>
    <definedName name="SCDPT1_062ENDINGG_9" localSheetId="0">GMICNC_22A_SCDPT1!$M$74</definedName>
    <definedName name="SCDPT1_0630000000_Range" localSheetId="0">GMICNC_22A_SCDPT1!$B$76:$AN$78</definedName>
    <definedName name="SCDPT1_0639999999_10" localSheetId="0">GMICNC_22A_SCDPT1!$N$79</definedName>
    <definedName name="SCDPT1_0639999999_11" localSheetId="0">GMICNC_22A_SCDPT1!$O$79</definedName>
    <definedName name="SCDPT1_0639999999_12" localSheetId="0">GMICNC_22A_SCDPT1!$P$79</definedName>
    <definedName name="SCDPT1_0639999999_13" localSheetId="0">GMICNC_22A_SCDPT1!$Q$79</definedName>
    <definedName name="SCDPT1_0639999999_14" localSheetId="0">GMICNC_22A_SCDPT1!$R$79</definedName>
    <definedName name="SCDPT1_0639999999_15" localSheetId="0">GMICNC_22A_SCDPT1!$S$79</definedName>
    <definedName name="SCDPT1_0639999999_19" localSheetId="0">GMICNC_22A_SCDPT1!$W$79</definedName>
    <definedName name="SCDPT1_0639999999_20" localSheetId="0">GMICNC_22A_SCDPT1!$X$79</definedName>
    <definedName name="SCDPT1_0639999999_7" localSheetId="0">GMICNC_22A_SCDPT1!$K$79</definedName>
    <definedName name="SCDPT1_0639999999_9" localSheetId="0">GMICNC_22A_SCDPT1!$M$79</definedName>
    <definedName name="SCDPT1_063BEGINNG_1" localSheetId="0">GMICNC_22A_SCDPT1!$C$76</definedName>
    <definedName name="SCDPT1_063BEGINNG_10" localSheetId="0">GMICNC_22A_SCDPT1!$N$76</definedName>
    <definedName name="SCDPT1_063BEGINNG_11" localSheetId="0">GMICNC_22A_SCDPT1!$O$76</definedName>
    <definedName name="SCDPT1_063BEGINNG_12" localSheetId="0">GMICNC_22A_SCDPT1!$P$76</definedName>
    <definedName name="SCDPT1_063BEGINNG_13" localSheetId="0">GMICNC_22A_SCDPT1!$Q$76</definedName>
    <definedName name="SCDPT1_063BEGINNG_14" localSheetId="0">GMICNC_22A_SCDPT1!$R$76</definedName>
    <definedName name="SCDPT1_063BEGINNG_15" localSheetId="0">GMICNC_22A_SCDPT1!$S$76</definedName>
    <definedName name="SCDPT1_063BEGINNG_16" localSheetId="0">GMICNC_22A_SCDPT1!$T$76</definedName>
    <definedName name="SCDPT1_063BEGINNG_17" localSheetId="0">GMICNC_22A_SCDPT1!$U$76</definedName>
    <definedName name="SCDPT1_063BEGINNG_18" localSheetId="0">GMICNC_22A_SCDPT1!$V$76</definedName>
    <definedName name="SCDPT1_063BEGINNG_19" localSheetId="0">GMICNC_22A_SCDPT1!$W$76</definedName>
    <definedName name="SCDPT1_063BEGINNG_2" localSheetId="0">GMICNC_22A_SCDPT1!$D$76</definedName>
    <definedName name="SCDPT1_063BEGINNG_20" localSheetId="0">GMICNC_22A_SCDPT1!$X$76</definedName>
    <definedName name="SCDPT1_063BEGINNG_21" localSheetId="0">GMICNC_22A_SCDPT1!$Y$76</definedName>
    <definedName name="SCDPT1_063BEGINNG_22" localSheetId="0">GMICNC_22A_SCDPT1!$Z$76</definedName>
    <definedName name="SCDPT1_063BEGINNG_23" localSheetId="0">GMICNC_22A_SCDPT1!$AA$76</definedName>
    <definedName name="SCDPT1_063BEGINNG_24" localSheetId="0">GMICNC_22A_SCDPT1!$AB$76</definedName>
    <definedName name="SCDPT1_063BEGINNG_25" localSheetId="0">GMICNC_22A_SCDPT1!$AC$76</definedName>
    <definedName name="SCDPT1_063BEGINNG_26" localSheetId="0">GMICNC_22A_SCDPT1!$AD$76</definedName>
    <definedName name="SCDPT1_063BEGINNG_27" localSheetId="0">GMICNC_22A_SCDPT1!$AE$76</definedName>
    <definedName name="SCDPT1_063BEGINNG_28" localSheetId="0">GMICNC_22A_SCDPT1!$AF$76</definedName>
    <definedName name="SCDPT1_063BEGINNG_29" localSheetId="0">GMICNC_22A_SCDPT1!$AG$76</definedName>
    <definedName name="SCDPT1_063BEGINNG_3" localSheetId="0">GMICNC_22A_SCDPT1!$E$76</definedName>
    <definedName name="SCDPT1_063BEGINNG_30" localSheetId="0">GMICNC_22A_SCDPT1!$AH$76</definedName>
    <definedName name="SCDPT1_063BEGINNG_31" localSheetId="0">GMICNC_22A_SCDPT1!$AI$76</definedName>
    <definedName name="SCDPT1_063BEGINNG_32" localSheetId="0">GMICNC_22A_SCDPT1!$AJ$76</definedName>
    <definedName name="SCDPT1_063BEGINNG_33" localSheetId="0">GMICNC_22A_SCDPT1!$AK$76</definedName>
    <definedName name="SCDPT1_063BEGINNG_34" localSheetId="0">GMICNC_22A_SCDPT1!$AL$76</definedName>
    <definedName name="SCDPT1_063BEGINNG_35" localSheetId="0">GMICNC_22A_SCDPT1!$AM$76</definedName>
    <definedName name="SCDPT1_063BEGINNG_36" localSheetId="0">GMICNC_22A_SCDPT1!$AN$76</definedName>
    <definedName name="SCDPT1_063BEGINNG_4" localSheetId="0">GMICNC_22A_SCDPT1!$F$76</definedName>
    <definedName name="SCDPT1_063BEGINNG_5" localSheetId="0">GMICNC_22A_SCDPT1!$G$76</definedName>
    <definedName name="SCDPT1_063BEGINNG_6.01" localSheetId="0">GMICNC_22A_SCDPT1!$H$76</definedName>
    <definedName name="SCDPT1_063BEGINNG_6.02" localSheetId="0">GMICNC_22A_SCDPT1!$I$76</definedName>
    <definedName name="SCDPT1_063BEGINNG_6.03" localSheetId="0">GMICNC_22A_SCDPT1!$J$76</definedName>
    <definedName name="SCDPT1_063BEGINNG_7" localSheetId="0">GMICNC_22A_SCDPT1!$K$76</definedName>
    <definedName name="SCDPT1_063BEGINNG_8" localSheetId="0">GMICNC_22A_SCDPT1!$L$76</definedName>
    <definedName name="SCDPT1_063BEGINNG_9" localSheetId="0">GMICNC_22A_SCDPT1!$M$76</definedName>
    <definedName name="SCDPT1_063ENDINGG_10" localSheetId="0">GMICNC_22A_SCDPT1!$N$78</definedName>
    <definedName name="SCDPT1_063ENDINGG_11" localSheetId="0">GMICNC_22A_SCDPT1!$O$78</definedName>
    <definedName name="SCDPT1_063ENDINGG_12" localSheetId="0">GMICNC_22A_SCDPT1!$P$78</definedName>
    <definedName name="SCDPT1_063ENDINGG_13" localSheetId="0">GMICNC_22A_SCDPT1!$Q$78</definedName>
    <definedName name="SCDPT1_063ENDINGG_14" localSheetId="0">GMICNC_22A_SCDPT1!$R$78</definedName>
    <definedName name="SCDPT1_063ENDINGG_15" localSheetId="0">GMICNC_22A_SCDPT1!$S$78</definedName>
    <definedName name="SCDPT1_063ENDINGG_16" localSheetId="0">GMICNC_22A_SCDPT1!$T$78</definedName>
    <definedName name="SCDPT1_063ENDINGG_17" localSheetId="0">GMICNC_22A_SCDPT1!$U$78</definedName>
    <definedName name="SCDPT1_063ENDINGG_18" localSheetId="0">GMICNC_22A_SCDPT1!$V$78</definedName>
    <definedName name="SCDPT1_063ENDINGG_19" localSheetId="0">GMICNC_22A_SCDPT1!$W$78</definedName>
    <definedName name="SCDPT1_063ENDINGG_2" localSheetId="0">GMICNC_22A_SCDPT1!$D$78</definedName>
    <definedName name="SCDPT1_063ENDINGG_20" localSheetId="0">GMICNC_22A_SCDPT1!$X$78</definedName>
    <definedName name="SCDPT1_063ENDINGG_21" localSheetId="0">GMICNC_22A_SCDPT1!$Y$78</definedName>
    <definedName name="SCDPT1_063ENDINGG_22" localSheetId="0">GMICNC_22A_SCDPT1!$Z$78</definedName>
    <definedName name="SCDPT1_063ENDINGG_23" localSheetId="0">GMICNC_22A_SCDPT1!$AA$78</definedName>
    <definedName name="SCDPT1_063ENDINGG_24" localSheetId="0">GMICNC_22A_SCDPT1!$AB$78</definedName>
    <definedName name="SCDPT1_063ENDINGG_25" localSheetId="0">GMICNC_22A_SCDPT1!$AC$78</definedName>
    <definedName name="SCDPT1_063ENDINGG_26" localSheetId="0">GMICNC_22A_SCDPT1!$AD$78</definedName>
    <definedName name="SCDPT1_063ENDINGG_27" localSheetId="0">GMICNC_22A_SCDPT1!$AE$78</definedName>
    <definedName name="SCDPT1_063ENDINGG_28" localSheetId="0">GMICNC_22A_SCDPT1!$AF$78</definedName>
    <definedName name="SCDPT1_063ENDINGG_29" localSheetId="0">GMICNC_22A_SCDPT1!$AG$78</definedName>
    <definedName name="SCDPT1_063ENDINGG_3" localSheetId="0">GMICNC_22A_SCDPT1!$E$78</definedName>
    <definedName name="SCDPT1_063ENDINGG_30" localSheetId="0">GMICNC_22A_SCDPT1!$AH$78</definedName>
    <definedName name="SCDPT1_063ENDINGG_31" localSheetId="0">GMICNC_22A_SCDPT1!$AI$78</definedName>
    <definedName name="SCDPT1_063ENDINGG_32" localSheetId="0">GMICNC_22A_SCDPT1!$AJ$78</definedName>
    <definedName name="SCDPT1_063ENDINGG_33" localSheetId="0">GMICNC_22A_SCDPT1!$AK$78</definedName>
    <definedName name="SCDPT1_063ENDINGG_34" localSheetId="0">GMICNC_22A_SCDPT1!$AL$78</definedName>
    <definedName name="SCDPT1_063ENDINGG_35" localSheetId="0">GMICNC_22A_SCDPT1!$AM$78</definedName>
    <definedName name="SCDPT1_063ENDINGG_36" localSheetId="0">GMICNC_22A_SCDPT1!$AN$78</definedName>
    <definedName name="SCDPT1_063ENDINGG_4" localSheetId="0">GMICNC_22A_SCDPT1!$F$78</definedName>
    <definedName name="SCDPT1_063ENDINGG_5" localSheetId="0">GMICNC_22A_SCDPT1!$G$78</definedName>
    <definedName name="SCDPT1_063ENDINGG_6.01" localSheetId="0">GMICNC_22A_SCDPT1!$H$78</definedName>
    <definedName name="SCDPT1_063ENDINGG_6.02" localSheetId="0">GMICNC_22A_SCDPT1!$I$78</definedName>
    <definedName name="SCDPT1_063ENDINGG_6.03" localSheetId="0">GMICNC_22A_SCDPT1!$J$78</definedName>
    <definedName name="SCDPT1_063ENDINGG_7" localSheetId="0">GMICNC_22A_SCDPT1!$K$78</definedName>
    <definedName name="SCDPT1_063ENDINGG_8" localSheetId="0">GMICNC_22A_SCDPT1!$L$78</definedName>
    <definedName name="SCDPT1_063ENDINGG_9" localSheetId="0">GMICNC_22A_SCDPT1!$M$78</definedName>
    <definedName name="SCDPT1_0640000000_Range" localSheetId="0">GMICNC_22A_SCDPT1!$B$80:$AN$82</definedName>
    <definedName name="SCDPT1_0649999999_10" localSheetId="0">GMICNC_22A_SCDPT1!$N$83</definedName>
    <definedName name="SCDPT1_0649999999_11" localSheetId="0">GMICNC_22A_SCDPT1!$O$83</definedName>
    <definedName name="SCDPT1_0649999999_12" localSheetId="0">GMICNC_22A_SCDPT1!$P$83</definedName>
    <definedName name="SCDPT1_0649999999_13" localSheetId="0">GMICNC_22A_SCDPT1!$Q$83</definedName>
    <definedName name="SCDPT1_0649999999_14" localSheetId="0">GMICNC_22A_SCDPT1!$R$83</definedName>
    <definedName name="SCDPT1_0649999999_15" localSheetId="0">GMICNC_22A_SCDPT1!$S$83</definedName>
    <definedName name="SCDPT1_0649999999_19" localSheetId="0">GMICNC_22A_SCDPT1!$W$83</definedName>
    <definedName name="SCDPT1_0649999999_20" localSheetId="0">GMICNC_22A_SCDPT1!$X$83</definedName>
    <definedName name="SCDPT1_0649999999_7" localSheetId="0">GMICNC_22A_SCDPT1!$K$83</definedName>
    <definedName name="SCDPT1_0649999999_9" localSheetId="0">GMICNC_22A_SCDPT1!$M$83</definedName>
    <definedName name="SCDPT1_064BEGINNG_1" localSheetId="0">GMICNC_22A_SCDPT1!$C$80</definedName>
    <definedName name="SCDPT1_064BEGINNG_10" localSheetId="0">GMICNC_22A_SCDPT1!$N$80</definedName>
    <definedName name="SCDPT1_064BEGINNG_11" localSheetId="0">GMICNC_22A_SCDPT1!$O$80</definedName>
    <definedName name="SCDPT1_064BEGINNG_12" localSheetId="0">GMICNC_22A_SCDPT1!$P$80</definedName>
    <definedName name="SCDPT1_064BEGINNG_13" localSheetId="0">GMICNC_22A_SCDPT1!$Q$80</definedName>
    <definedName name="SCDPT1_064BEGINNG_14" localSheetId="0">GMICNC_22A_SCDPT1!$R$80</definedName>
    <definedName name="SCDPT1_064BEGINNG_15" localSheetId="0">GMICNC_22A_SCDPT1!$S$80</definedName>
    <definedName name="SCDPT1_064BEGINNG_16" localSheetId="0">GMICNC_22A_SCDPT1!$T$80</definedName>
    <definedName name="SCDPT1_064BEGINNG_17" localSheetId="0">GMICNC_22A_SCDPT1!$U$80</definedName>
    <definedName name="SCDPT1_064BEGINNG_18" localSheetId="0">GMICNC_22A_SCDPT1!$V$80</definedName>
    <definedName name="SCDPT1_064BEGINNG_19" localSheetId="0">GMICNC_22A_SCDPT1!$W$80</definedName>
    <definedName name="SCDPT1_064BEGINNG_2" localSheetId="0">GMICNC_22A_SCDPT1!$D$80</definedName>
    <definedName name="SCDPT1_064BEGINNG_20" localSheetId="0">GMICNC_22A_SCDPT1!$X$80</definedName>
    <definedName name="SCDPT1_064BEGINNG_21" localSheetId="0">GMICNC_22A_SCDPT1!$Y$80</definedName>
    <definedName name="SCDPT1_064BEGINNG_22" localSheetId="0">GMICNC_22A_SCDPT1!$Z$80</definedName>
    <definedName name="SCDPT1_064BEGINNG_23" localSheetId="0">GMICNC_22A_SCDPT1!$AA$80</definedName>
    <definedName name="SCDPT1_064BEGINNG_24" localSheetId="0">GMICNC_22A_SCDPT1!$AB$80</definedName>
    <definedName name="SCDPT1_064BEGINNG_25" localSheetId="0">GMICNC_22A_SCDPT1!$AC$80</definedName>
    <definedName name="SCDPT1_064BEGINNG_26" localSheetId="0">GMICNC_22A_SCDPT1!$AD$80</definedName>
    <definedName name="SCDPT1_064BEGINNG_27" localSheetId="0">GMICNC_22A_SCDPT1!$AE$80</definedName>
    <definedName name="SCDPT1_064BEGINNG_28" localSheetId="0">GMICNC_22A_SCDPT1!$AF$80</definedName>
    <definedName name="SCDPT1_064BEGINNG_29" localSheetId="0">GMICNC_22A_SCDPT1!$AG$80</definedName>
    <definedName name="SCDPT1_064BEGINNG_3" localSheetId="0">GMICNC_22A_SCDPT1!$E$80</definedName>
    <definedName name="SCDPT1_064BEGINNG_30" localSheetId="0">GMICNC_22A_SCDPT1!$AH$80</definedName>
    <definedName name="SCDPT1_064BEGINNG_31" localSheetId="0">GMICNC_22A_SCDPT1!$AI$80</definedName>
    <definedName name="SCDPT1_064BEGINNG_32" localSheetId="0">GMICNC_22A_SCDPT1!$AJ$80</definedName>
    <definedName name="SCDPT1_064BEGINNG_33" localSheetId="0">GMICNC_22A_SCDPT1!$AK$80</definedName>
    <definedName name="SCDPT1_064BEGINNG_34" localSheetId="0">GMICNC_22A_SCDPT1!$AL$80</definedName>
    <definedName name="SCDPT1_064BEGINNG_35" localSheetId="0">GMICNC_22A_SCDPT1!$AM$80</definedName>
    <definedName name="SCDPT1_064BEGINNG_36" localSheetId="0">GMICNC_22A_SCDPT1!$AN$80</definedName>
    <definedName name="SCDPT1_064BEGINNG_4" localSheetId="0">GMICNC_22A_SCDPT1!$F$80</definedName>
    <definedName name="SCDPT1_064BEGINNG_5" localSheetId="0">GMICNC_22A_SCDPT1!$G$80</definedName>
    <definedName name="SCDPT1_064BEGINNG_6.01" localSheetId="0">GMICNC_22A_SCDPT1!$H$80</definedName>
    <definedName name="SCDPT1_064BEGINNG_6.02" localSheetId="0">GMICNC_22A_SCDPT1!$I$80</definedName>
    <definedName name="SCDPT1_064BEGINNG_6.03" localSheetId="0">GMICNC_22A_SCDPT1!$J$80</definedName>
    <definedName name="SCDPT1_064BEGINNG_7" localSheetId="0">GMICNC_22A_SCDPT1!$K$80</definedName>
    <definedName name="SCDPT1_064BEGINNG_8" localSheetId="0">GMICNC_22A_SCDPT1!$L$80</definedName>
    <definedName name="SCDPT1_064BEGINNG_9" localSheetId="0">GMICNC_22A_SCDPT1!$M$80</definedName>
    <definedName name="SCDPT1_064ENDINGG_10" localSheetId="0">GMICNC_22A_SCDPT1!$N$82</definedName>
    <definedName name="SCDPT1_064ENDINGG_11" localSheetId="0">GMICNC_22A_SCDPT1!$O$82</definedName>
    <definedName name="SCDPT1_064ENDINGG_12" localSheetId="0">GMICNC_22A_SCDPT1!$P$82</definedName>
    <definedName name="SCDPT1_064ENDINGG_13" localSheetId="0">GMICNC_22A_SCDPT1!$Q$82</definedName>
    <definedName name="SCDPT1_064ENDINGG_14" localSheetId="0">GMICNC_22A_SCDPT1!$R$82</definedName>
    <definedName name="SCDPT1_064ENDINGG_15" localSheetId="0">GMICNC_22A_SCDPT1!$S$82</definedName>
    <definedName name="SCDPT1_064ENDINGG_16" localSheetId="0">GMICNC_22A_SCDPT1!$T$82</definedName>
    <definedName name="SCDPT1_064ENDINGG_17" localSheetId="0">GMICNC_22A_SCDPT1!$U$82</definedName>
    <definedName name="SCDPT1_064ENDINGG_18" localSheetId="0">GMICNC_22A_SCDPT1!$V$82</definedName>
    <definedName name="SCDPT1_064ENDINGG_19" localSheetId="0">GMICNC_22A_SCDPT1!$W$82</definedName>
    <definedName name="SCDPT1_064ENDINGG_2" localSheetId="0">GMICNC_22A_SCDPT1!$D$82</definedName>
    <definedName name="SCDPT1_064ENDINGG_20" localSheetId="0">GMICNC_22A_SCDPT1!$X$82</definedName>
    <definedName name="SCDPT1_064ENDINGG_21" localSheetId="0">GMICNC_22A_SCDPT1!$Y$82</definedName>
    <definedName name="SCDPT1_064ENDINGG_22" localSheetId="0">GMICNC_22A_SCDPT1!$Z$82</definedName>
    <definedName name="SCDPT1_064ENDINGG_23" localSheetId="0">GMICNC_22A_SCDPT1!$AA$82</definedName>
    <definedName name="SCDPT1_064ENDINGG_24" localSheetId="0">GMICNC_22A_SCDPT1!$AB$82</definedName>
    <definedName name="SCDPT1_064ENDINGG_25" localSheetId="0">GMICNC_22A_SCDPT1!$AC$82</definedName>
    <definedName name="SCDPT1_064ENDINGG_26" localSheetId="0">GMICNC_22A_SCDPT1!$AD$82</definedName>
    <definedName name="SCDPT1_064ENDINGG_27" localSheetId="0">GMICNC_22A_SCDPT1!$AE$82</definedName>
    <definedName name="SCDPT1_064ENDINGG_28" localSheetId="0">GMICNC_22A_SCDPT1!$AF$82</definedName>
    <definedName name="SCDPT1_064ENDINGG_29" localSheetId="0">GMICNC_22A_SCDPT1!$AG$82</definedName>
    <definedName name="SCDPT1_064ENDINGG_3" localSheetId="0">GMICNC_22A_SCDPT1!$E$82</definedName>
    <definedName name="SCDPT1_064ENDINGG_30" localSheetId="0">GMICNC_22A_SCDPT1!$AH$82</definedName>
    <definedName name="SCDPT1_064ENDINGG_31" localSheetId="0">GMICNC_22A_SCDPT1!$AI$82</definedName>
    <definedName name="SCDPT1_064ENDINGG_32" localSheetId="0">GMICNC_22A_SCDPT1!$AJ$82</definedName>
    <definedName name="SCDPT1_064ENDINGG_33" localSheetId="0">GMICNC_22A_SCDPT1!$AK$82</definedName>
    <definedName name="SCDPT1_064ENDINGG_34" localSheetId="0">GMICNC_22A_SCDPT1!$AL$82</definedName>
    <definedName name="SCDPT1_064ENDINGG_35" localSheetId="0">GMICNC_22A_SCDPT1!$AM$82</definedName>
    <definedName name="SCDPT1_064ENDINGG_36" localSheetId="0">GMICNC_22A_SCDPT1!$AN$82</definedName>
    <definedName name="SCDPT1_064ENDINGG_4" localSheetId="0">GMICNC_22A_SCDPT1!$F$82</definedName>
    <definedName name="SCDPT1_064ENDINGG_5" localSheetId="0">GMICNC_22A_SCDPT1!$G$82</definedName>
    <definedName name="SCDPT1_064ENDINGG_6.01" localSheetId="0">GMICNC_22A_SCDPT1!$H$82</definedName>
    <definedName name="SCDPT1_064ENDINGG_6.02" localSheetId="0">GMICNC_22A_SCDPT1!$I$82</definedName>
    <definedName name="SCDPT1_064ENDINGG_6.03" localSheetId="0">GMICNC_22A_SCDPT1!$J$82</definedName>
    <definedName name="SCDPT1_064ENDINGG_7" localSheetId="0">GMICNC_22A_SCDPT1!$K$82</definedName>
    <definedName name="SCDPT1_064ENDINGG_8" localSheetId="0">GMICNC_22A_SCDPT1!$L$82</definedName>
    <definedName name="SCDPT1_064ENDINGG_9" localSheetId="0">GMICNC_22A_SCDPT1!$M$82</definedName>
    <definedName name="SCDPT1_0709999999_10" localSheetId="0">GMICNC_22A_SCDPT1!$N$84</definedName>
    <definedName name="SCDPT1_0709999999_11" localSheetId="0">GMICNC_22A_SCDPT1!$O$84</definedName>
    <definedName name="SCDPT1_0709999999_12" localSheetId="0">GMICNC_22A_SCDPT1!$P$84</definedName>
    <definedName name="SCDPT1_0709999999_13" localSheetId="0">GMICNC_22A_SCDPT1!$Q$84</definedName>
    <definedName name="SCDPT1_0709999999_14" localSheetId="0">GMICNC_22A_SCDPT1!$R$84</definedName>
    <definedName name="SCDPT1_0709999999_15" localSheetId="0">GMICNC_22A_SCDPT1!$S$84</definedName>
    <definedName name="SCDPT1_0709999999_19" localSheetId="0">GMICNC_22A_SCDPT1!$W$84</definedName>
    <definedName name="SCDPT1_0709999999_20" localSheetId="0">GMICNC_22A_SCDPT1!$X$84</definedName>
    <definedName name="SCDPT1_0709999999_7" localSheetId="0">GMICNC_22A_SCDPT1!$K$84</definedName>
    <definedName name="SCDPT1_0709999999_9" localSheetId="0">GMICNC_22A_SCDPT1!$M$84</definedName>
    <definedName name="SCDPT1_0810000000_Range" localSheetId="0">GMICNC_22A_SCDPT1!$B$85:$AN$87</definedName>
    <definedName name="SCDPT1_0810000001_1" localSheetId="0">GMICNC_22A_SCDPT1!$C$86</definedName>
    <definedName name="SCDPT1_0810000001_10" localSheetId="0">GMICNC_22A_SCDPT1!$N$86</definedName>
    <definedName name="SCDPT1_0810000001_11" localSheetId="0">GMICNC_22A_SCDPT1!$O$86</definedName>
    <definedName name="SCDPT1_0810000001_12" localSheetId="0">GMICNC_22A_SCDPT1!$P$86</definedName>
    <definedName name="SCDPT1_0810000001_13" localSheetId="0">GMICNC_22A_SCDPT1!$Q$86</definedName>
    <definedName name="SCDPT1_0810000001_14" localSheetId="0">GMICNC_22A_SCDPT1!$R$86</definedName>
    <definedName name="SCDPT1_0810000001_15" localSheetId="0">GMICNC_22A_SCDPT1!$S$86</definedName>
    <definedName name="SCDPT1_0810000001_16" localSheetId="0">GMICNC_22A_SCDPT1!$T$86</definedName>
    <definedName name="SCDPT1_0810000001_17" localSheetId="0">GMICNC_22A_SCDPT1!$U$86</definedName>
    <definedName name="SCDPT1_0810000001_18" localSheetId="0">GMICNC_22A_SCDPT1!$V$86</definedName>
    <definedName name="SCDPT1_0810000001_19" localSheetId="0">GMICNC_22A_SCDPT1!$W$86</definedName>
    <definedName name="SCDPT1_0810000001_2" localSheetId="0">GMICNC_22A_SCDPT1!$D$86</definedName>
    <definedName name="SCDPT1_0810000001_20" localSheetId="0">GMICNC_22A_SCDPT1!$X$86</definedName>
    <definedName name="SCDPT1_0810000001_21" localSheetId="0">GMICNC_22A_SCDPT1!$Y$86</definedName>
    <definedName name="SCDPT1_0810000001_22" localSheetId="0">GMICNC_22A_SCDPT1!$Z$86</definedName>
    <definedName name="SCDPT1_0810000001_23" localSheetId="0">GMICNC_22A_SCDPT1!$AA$86</definedName>
    <definedName name="SCDPT1_0810000001_24" localSheetId="0">GMICNC_22A_SCDPT1!$AB$86</definedName>
    <definedName name="SCDPT1_0810000001_25" localSheetId="0">GMICNC_22A_SCDPT1!$AC$86</definedName>
    <definedName name="SCDPT1_0810000001_27" localSheetId="0">GMICNC_22A_SCDPT1!$AE$86</definedName>
    <definedName name="SCDPT1_0810000001_28" localSheetId="0">GMICNC_22A_SCDPT1!$AF$86</definedName>
    <definedName name="SCDPT1_0810000001_29" localSheetId="0">GMICNC_22A_SCDPT1!$AG$86</definedName>
    <definedName name="SCDPT1_0810000001_3" localSheetId="0">GMICNC_22A_SCDPT1!$E$86</definedName>
    <definedName name="SCDPT1_0810000001_30" localSheetId="0">GMICNC_22A_SCDPT1!$AH$86</definedName>
    <definedName name="SCDPT1_0810000001_31" localSheetId="0">GMICNC_22A_SCDPT1!$AI$86</definedName>
    <definedName name="SCDPT1_0810000001_32" localSheetId="0">GMICNC_22A_SCDPT1!$AJ$86</definedName>
    <definedName name="SCDPT1_0810000001_33" localSheetId="0">GMICNC_22A_SCDPT1!$AK$86</definedName>
    <definedName name="SCDPT1_0810000001_34" localSheetId="0">GMICNC_22A_SCDPT1!$AL$86</definedName>
    <definedName name="SCDPT1_0810000001_35" localSheetId="0">GMICNC_22A_SCDPT1!$AM$86</definedName>
    <definedName name="SCDPT1_0810000001_36" localSheetId="0">GMICNC_22A_SCDPT1!$AN$86</definedName>
    <definedName name="SCDPT1_0810000001_4" localSheetId="0">GMICNC_22A_SCDPT1!$F$86</definedName>
    <definedName name="SCDPT1_0810000001_5" localSheetId="0">GMICNC_22A_SCDPT1!$G$86</definedName>
    <definedName name="SCDPT1_0810000001_6.01" localSheetId="0">GMICNC_22A_SCDPT1!$H$86</definedName>
    <definedName name="SCDPT1_0810000001_6.02" localSheetId="0">GMICNC_22A_SCDPT1!$I$86</definedName>
    <definedName name="SCDPT1_0810000001_6.03" localSheetId="0">GMICNC_22A_SCDPT1!$J$86</definedName>
    <definedName name="SCDPT1_0810000001_7" localSheetId="0">GMICNC_22A_SCDPT1!$K$86</definedName>
    <definedName name="SCDPT1_0810000001_8" localSheetId="0">GMICNC_22A_SCDPT1!$L$86</definedName>
    <definedName name="SCDPT1_0810000001_9" localSheetId="0">GMICNC_22A_SCDPT1!$M$86</definedName>
    <definedName name="SCDPT1_0819999999_10" localSheetId="0">GMICNC_22A_SCDPT1!$N$88</definedName>
    <definedName name="SCDPT1_0819999999_11" localSheetId="0">GMICNC_22A_SCDPT1!$O$88</definedName>
    <definedName name="SCDPT1_0819999999_12" localSheetId="0">GMICNC_22A_SCDPT1!$P$88</definedName>
    <definedName name="SCDPT1_0819999999_13" localSheetId="0">GMICNC_22A_SCDPT1!$Q$88</definedName>
    <definedName name="SCDPT1_0819999999_14" localSheetId="0">GMICNC_22A_SCDPT1!$R$88</definedName>
    <definedName name="SCDPT1_0819999999_15" localSheetId="0">GMICNC_22A_SCDPT1!$S$88</definedName>
    <definedName name="SCDPT1_0819999999_19" localSheetId="0">GMICNC_22A_SCDPT1!$W$88</definedName>
    <definedName name="SCDPT1_0819999999_20" localSheetId="0">GMICNC_22A_SCDPT1!$X$88</definedName>
    <definedName name="SCDPT1_0819999999_7" localSheetId="0">GMICNC_22A_SCDPT1!$K$88</definedName>
    <definedName name="SCDPT1_0819999999_9" localSheetId="0">GMICNC_22A_SCDPT1!$M$88</definedName>
    <definedName name="SCDPT1_081BEGINNG_1" localSheetId="0">GMICNC_22A_SCDPT1!$C$85</definedName>
    <definedName name="SCDPT1_081BEGINNG_10" localSheetId="0">GMICNC_22A_SCDPT1!$N$85</definedName>
    <definedName name="SCDPT1_081BEGINNG_11" localSheetId="0">GMICNC_22A_SCDPT1!$O$85</definedName>
    <definedName name="SCDPT1_081BEGINNG_12" localSheetId="0">GMICNC_22A_SCDPT1!$P$85</definedName>
    <definedName name="SCDPT1_081BEGINNG_13" localSheetId="0">GMICNC_22A_SCDPT1!$Q$85</definedName>
    <definedName name="SCDPT1_081BEGINNG_14" localSheetId="0">GMICNC_22A_SCDPT1!$R$85</definedName>
    <definedName name="SCDPT1_081BEGINNG_15" localSheetId="0">GMICNC_22A_SCDPT1!$S$85</definedName>
    <definedName name="SCDPT1_081BEGINNG_16" localSheetId="0">GMICNC_22A_SCDPT1!$T$85</definedName>
    <definedName name="SCDPT1_081BEGINNG_17" localSheetId="0">GMICNC_22A_SCDPT1!$U$85</definedName>
    <definedName name="SCDPT1_081BEGINNG_18" localSheetId="0">GMICNC_22A_SCDPT1!$V$85</definedName>
    <definedName name="SCDPT1_081BEGINNG_19" localSheetId="0">GMICNC_22A_SCDPT1!$W$85</definedName>
    <definedName name="SCDPT1_081BEGINNG_2" localSheetId="0">GMICNC_22A_SCDPT1!$D$85</definedName>
    <definedName name="SCDPT1_081BEGINNG_20" localSheetId="0">GMICNC_22A_SCDPT1!$X$85</definedName>
    <definedName name="SCDPT1_081BEGINNG_21" localSheetId="0">GMICNC_22A_SCDPT1!$Y$85</definedName>
    <definedName name="SCDPT1_081BEGINNG_22" localSheetId="0">GMICNC_22A_SCDPT1!$Z$85</definedName>
    <definedName name="SCDPT1_081BEGINNG_23" localSheetId="0">GMICNC_22A_SCDPT1!$AA$85</definedName>
    <definedName name="SCDPT1_081BEGINNG_24" localSheetId="0">GMICNC_22A_SCDPT1!$AB$85</definedName>
    <definedName name="SCDPT1_081BEGINNG_25" localSheetId="0">GMICNC_22A_SCDPT1!$AC$85</definedName>
    <definedName name="SCDPT1_081BEGINNG_26" localSheetId="0">GMICNC_22A_SCDPT1!$AD$85</definedName>
    <definedName name="SCDPT1_081BEGINNG_27" localSheetId="0">GMICNC_22A_SCDPT1!$AE$85</definedName>
    <definedName name="SCDPT1_081BEGINNG_28" localSheetId="0">GMICNC_22A_SCDPT1!$AF$85</definedName>
    <definedName name="SCDPT1_081BEGINNG_29" localSheetId="0">GMICNC_22A_SCDPT1!$AG$85</definedName>
    <definedName name="SCDPT1_081BEGINNG_3" localSheetId="0">GMICNC_22A_SCDPT1!$E$85</definedName>
    <definedName name="SCDPT1_081BEGINNG_30" localSheetId="0">GMICNC_22A_SCDPT1!$AH$85</definedName>
    <definedName name="SCDPT1_081BEGINNG_31" localSheetId="0">GMICNC_22A_SCDPT1!$AI$85</definedName>
    <definedName name="SCDPT1_081BEGINNG_32" localSheetId="0">GMICNC_22A_SCDPT1!$AJ$85</definedName>
    <definedName name="SCDPT1_081BEGINNG_33" localSheetId="0">GMICNC_22A_SCDPT1!$AK$85</definedName>
    <definedName name="SCDPT1_081BEGINNG_34" localSheetId="0">GMICNC_22A_SCDPT1!$AL$85</definedName>
    <definedName name="SCDPT1_081BEGINNG_35" localSheetId="0">GMICNC_22A_SCDPT1!$AM$85</definedName>
    <definedName name="SCDPT1_081BEGINNG_36" localSheetId="0">GMICNC_22A_SCDPT1!$AN$85</definedName>
    <definedName name="SCDPT1_081BEGINNG_4" localSheetId="0">GMICNC_22A_SCDPT1!$F$85</definedName>
    <definedName name="SCDPT1_081BEGINNG_5" localSheetId="0">GMICNC_22A_SCDPT1!$G$85</definedName>
    <definedName name="SCDPT1_081BEGINNG_6.01" localSheetId="0">GMICNC_22A_SCDPT1!$H$85</definedName>
    <definedName name="SCDPT1_081BEGINNG_6.02" localSheetId="0">GMICNC_22A_SCDPT1!$I$85</definedName>
    <definedName name="SCDPT1_081BEGINNG_6.03" localSheetId="0">GMICNC_22A_SCDPT1!$J$85</definedName>
    <definedName name="SCDPT1_081BEGINNG_7" localSheetId="0">GMICNC_22A_SCDPT1!$K$85</definedName>
    <definedName name="SCDPT1_081BEGINNG_8" localSheetId="0">GMICNC_22A_SCDPT1!$L$85</definedName>
    <definedName name="SCDPT1_081BEGINNG_9" localSheetId="0">GMICNC_22A_SCDPT1!$M$85</definedName>
    <definedName name="SCDPT1_081ENDINGG_10" localSheetId="0">GMICNC_22A_SCDPT1!$N$87</definedName>
    <definedName name="SCDPT1_081ENDINGG_11" localSheetId="0">GMICNC_22A_SCDPT1!$O$87</definedName>
    <definedName name="SCDPT1_081ENDINGG_12" localSheetId="0">GMICNC_22A_SCDPT1!$P$87</definedName>
    <definedName name="SCDPT1_081ENDINGG_13" localSheetId="0">GMICNC_22A_SCDPT1!$Q$87</definedName>
    <definedName name="SCDPT1_081ENDINGG_14" localSheetId="0">GMICNC_22A_SCDPT1!$R$87</definedName>
    <definedName name="SCDPT1_081ENDINGG_15" localSheetId="0">GMICNC_22A_SCDPT1!$S$87</definedName>
    <definedName name="SCDPT1_081ENDINGG_16" localSheetId="0">GMICNC_22A_SCDPT1!$T$87</definedName>
    <definedName name="SCDPT1_081ENDINGG_17" localSheetId="0">GMICNC_22A_SCDPT1!$U$87</definedName>
    <definedName name="SCDPT1_081ENDINGG_18" localSheetId="0">GMICNC_22A_SCDPT1!$V$87</definedName>
    <definedName name="SCDPT1_081ENDINGG_19" localSheetId="0">GMICNC_22A_SCDPT1!$W$87</definedName>
    <definedName name="SCDPT1_081ENDINGG_2" localSheetId="0">GMICNC_22A_SCDPT1!$D$87</definedName>
    <definedName name="SCDPT1_081ENDINGG_20" localSheetId="0">GMICNC_22A_SCDPT1!$X$87</definedName>
    <definedName name="SCDPT1_081ENDINGG_21" localSheetId="0">GMICNC_22A_SCDPT1!$Y$87</definedName>
    <definedName name="SCDPT1_081ENDINGG_22" localSheetId="0">GMICNC_22A_SCDPT1!$Z$87</definedName>
    <definedName name="SCDPT1_081ENDINGG_23" localSheetId="0">GMICNC_22A_SCDPT1!$AA$87</definedName>
    <definedName name="SCDPT1_081ENDINGG_24" localSheetId="0">GMICNC_22A_SCDPT1!$AB$87</definedName>
    <definedName name="SCDPT1_081ENDINGG_25" localSheetId="0">GMICNC_22A_SCDPT1!$AC$87</definedName>
    <definedName name="SCDPT1_081ENDINGG_26" localSheetId="0">GMICNC_22A_SCDPT1!$AD$87</definedName>
    <definedName name="SCDPT1_081ENDINGG_27" localSheetId="0">GMICNC_22A_SCDPT1!$AE$87</definedName>
    <definedName name="SCDPT1_081ENDINGG_28" localSheetId="0">GMICNC_22A_SCDPT1!$AF$87</definedName>
    <definedName name="SCDPT1_081ENDINGG_29" localSheetId="0">GMICNC_22A_SCDPT1!$AG$87</definedName>
    <definedName name="SCDPT1_081ENDINGG_3" localSheetId="0">GMICNC_22A_SCDPT1!$E$87</definedName>
    <definedName name="SCDPT1_081ENDINGG_30" localSheetId="0">GMICNC_22A_SCDPT1!$AH$87</definedName>
    <definedName name="SCDPT1_081ENDINGG_31" localSheetId="0">GMICNC_22A_SCDPT1!$AI$87</definedName>
    <definedName name="SCDPT1_081ENDINGG_32" localSheetId="0">GMICNC_22A_SCDPT1!$AJ$87</definedName>
    <definedName name="SCDPT1_081ENDINGG_33" localSheetId="0">GMICNC_22A_SCDPT1!$AK$87</definedName>
    <definedName name="SCDPT1_081ENDINGG_34" localSheetId="0">GMICNC_22A_SCDPT1!$AL$87</definedName>
    <definedName name="SCDPT1_081ENDINGG_35" localSheetId="0">GMICNC_22A_SCDPT1!$AM$87</definedName>
    <definedName name="SCDPT1_081ENDINGG_36" localSheetId="0">GMICNC_22A_SCDPT1!$AN$87</definedName>
    <definedName name="SCDPT1_081ENDINGG_4" localSheetId="0">GMICNC_22A_SCDPT1!$F$87</definedName>
    <definedName name="SCDPT1_081ENDINGG_5" localSheetId="0">GMICNC_22A_SCDPT1!$G$87</definedName>
    <definedName name="SCDPT1_081ENDINGG_6.01" localSheetId="0">GMICNC_22A_SCDPT1!$H$87</definedName>
    <definedName name="SCDPT1_081ENDINGG_6.02" localSheetId="0">GMICNC_22A_SCDPT1!$I$87</definedName>
    <definedName name="SCDPT1_081ENDINGG_6.03" localSheetId="0">GMICNC_22A_SCDPT1!$J$87</definedName>
    <definedName name="SCDPT1_081ENDINGG_7" localSheetId="0">GMICNC_22A_SCDPT1!$K$87</definedName>
    <definedName name="SCDPT1_081ENDINGG_8" localSheetId="0">GMICNC_22A_SCDPT1!$L$87</definedName>
    <definedName name="SCDPT1_081ENDINGG_9" localSheetId="0">GMICNC_22A_SCDPT1!$M$87</definedName>
    <definedName name="SCDPT1_0820000000_Range" localSheetId="0">GMICNC_22A_SCDPT1!$B$89:$AN$91</definedName>
    <definedName name="SCDPT1_0829999999_10" localSheetId="0">GMICNC_22A_SCDPT1!$N$92</definedName>
    <definedName name="SCDPT1_0829999999_11" localSheetId="0">GMICNC_22A_SCDPT1!$O$92</definedName>
    <definedName name="SCDPT1_0829999999_12" localSheetId="0">GMICNC_22A_SCDPT1!$P$92</definedName>
    <definedName name="SCDPT1_0829999999_13" localSheetId="0">GMICNC_22A_SCDPT1!$Q$92</definedName>
    <definedName name="SCDPT1_0829999999_14" localSheetId="0">GMICNC_22A_SCDPT1!$R$92</definedName>
    <definedName name="SCDPT1_0829999999_15" localSheetId="0">GMICNC_22A_SCDPT1!$S$92</definedName>
    <definedName name="SCDPT1_0829999999_19" localSheetId="0">GMICNC_22A_SCDPT1!$W$92</definedName>
    <definedName name="SCDPT1_0829999999_20" localSheetId="0">GMICNC_22A_SCDPT1!$X$92</definedName>
    <definedName name="SCDPT1_0829999999_7" localSheetId="0">GMICNC_22A_SCDPT1!$K$92</definedName>
    <definedName name="SCDPT1_0829999999_9" localSheetId="0">GMICNC_22A_SCDPT1!$M$92</definedName>
    <definedName name="SCDPT1_082BEGINNG_1" localSheetId="0">GMICNC_22A_SCDPT1!$C$89</definedName>
    <definedName name="SCDPT1_082BEGINNG_10" localSheetId="0">GMICNC_22A_SCDPT1!$N$89</definedName>
    <definedName name="SCDPT1_082BEGINNG_11" localSheetId="0">GMICNC_22A_SCDPT1!$O$89</definedName>
    <definedName name="SCDPT1_082BEGINNG_12" localSheetId="0">GMICNC_22A_SCDPT1!$P$89</definedName>
    <definedName name="SCDPT1_082BEGINNG_13" localSheetId="0">GMICNC_22A_SCDPT1!$Q$89</definedName>
    <definedName name="SCDPT1_082BEGINNG_14" localSheetId="0">GMICNC_22A_SCDPT1!$R$89</definedName>
    <definedName name="SCDPT1_082BEGINNG_15" localSheetId="0">GMICNC_22A_SCDPT1!$S$89</definedName>
    <definedName name="SCDPT1_082BEGINNG_16" localSheetId="0">GMICNC_22A_SCDPT1!$T$89</definedName>
    <definedName name="SCDPT1_082BEGINNG_17" localSheetId="0">GMICNC_22A_SCDPT1!$U$89</definedName>
    <definedName name="SCDPT1_082BEGINNG_18" localSheetId="0">GMICNC_22A_SCDPT1!$V$89</definedName>
    <definedName name="SCDPT1_082BEGINNG_19" localSheetId="0">GMICNC_22A_SCDPT1!$W$89</definedName>
    <definedName name="SCDPT1_082BEGINNG_2" localSheetId="0">GMICNC_22A_SCDPT1!$D$89</definedName>
    <definedName name="SCDPT1_082BEGINNG_20" localSheetId="0">GMICNC_22A_SCDPT1!$X$89</definedName>
    <definedName name="SCDPT1_082BEGINNG_21" localSheetId="0">GMICNC_22A_SCDPT1!$Y$89</definedName>
    <definedName name="SCDPT1_082BEGINNG_22" localSheetId="0">GMICNC_22A_SCDPT1!$Z$89</definedName>
    <definedName name="SCDPT1_082BEGINNG_23" localSheetId="0">GMICNC_22A_SCDPT1!$AA$89</definedName>
    <definedName name="SCDPT1_082BEGINNG_24" localSheetId="0">GMICNC_22A_SCDPT1!$AB$89</definedName>
    <definedName name="SCDPT1_082BEGINNG_25" localSheetId="0">GMICNC_22A_SCDPT1!$AC$89</definedName>
    <definedName name="SCDPT1_082BEGINNG_26" localSheetId="0">GMICNC_22A_SCDPT1!$AD$89</definedName>
    <definedName name="SCDPT1_082BEGINNG_27" localSheetId="0">GMICNC_22A_SCDPT1!$AE$89</definedName>
    <definedName name="SCDPT1_082BEGINNG_28" localSheetId="0">GMICNC_22A_SCDPT1!$AF$89</definedName>
    <definedName name="SCDPT1_082BEGINNG_29" localSheetId="0">GMICNC_22A_SCDPT1!$AG$89</definedName>
    <definedName name="SCDPT1_082BEGINNG_3" localSheetId="0">GMICNC_22A_SCDPT1!$E$89</definedName>
    <definedName name="SCDPT1_082BEGINNG_30" localSheetId="0">GMICNC_22A_SCDPT1!$AH$89</definedName>
    <definedName name="SCDPT1_082BEGINNG_31" localSheetId="0">GMICNC_22A_SCDPT1!$AI$89</definedName>
    <definedName name="SCDPT1_082BEGINNG_32" localSheetId="0">GMICNC_22A_SCDPT1!$AJ$89</definedName>
    <definedName name="SCDPT1_082BEGINNG_33" localSheetId="0">GMICNC_22A_SCDPT1!$AK$89</definedName>
    <definedName name="SCDPT1_082BEGINNG_34" localSheetId="0">GMICNC_22A_SCDPT1!$AL$89</definedName>
    <definedName name="SCDPT1_082BEGINNG_35" localSheetId="0">GMICNC_22A_SCDPT1!$AM$89</definedName>
    <definedName name="SCDPT1_082BEGINNG_36" localSheetId="0">GMICNC_22A_SCDPT1!$AN$89</definedName>
    <definedName name="SCDPT1_082BEGINNG_4" localSheetId="0">GMICNC_22A_SCDPT1!$F$89</definedName>
    <definedName name="SCDPT1_082BEGINNG_5" localSheetId="0">GMICNC_22A_SCDPT1!$G$89</definedName>
    <definedName name="SCDPT1_082BEGINNG_6.01" localSheetId="0">GMICNC_22A_SCDPT1!$H$89</definedName>
    <definedName name="SCDPT1_082BEGINNG_6.02" localSheetId="0">GMICNC_22A_SCDPT1!$I$89</definedName>
    <definedName name="SCDPT1_082BEGINNG_6.03" localSheetId="0">GMICNC_22A_SCDPT1!$J$89</definedName>
    <definedName name="SCDPT1_082BEGINNG_7" localSheetId="0">GMICNC_22A_SCDPT1!$K$89</definedName>
    <definedName name="SCDPT1_082BEGINNG_8" localSheetId="0">GMICNC_22A_SCDPT1!$L$89</definedName>
    <definedName name="SCDPT1_082BEGINNG_9" localSheetId="0">GMICNC_22A_SCDPT1!$M$89</definedName>
    <definedName name="SCDPT1_082ENDINGG_10" localSheetId="0">GMICNC_22A_SCDPT1!$N$91</definedName>
    <definedName name="SCDPT1_082ENDINGG_11" localSheetId="0">GMICNC_22A_SCDPT1!$O$91</definedName>
    <definedName name="SCDPT1_082ENDINGG_12" localSheetId="0">GMICNC_22A_SCDPT1!$P$91</definedName>
    <definedName name="SCDPT1_082ENDINGG_13" localSheetId="0">GMICNC_22A_SCDPT1!$Q$91</definedName>
    <definedName name="SCDPT1_082ENDINGG_14" localSheetId="0">GMICNC_22A_SCDPT1!$R$91</definedName>
    <definedName name="SCDPT1_082ENDINGG_15" localSheetId="0">GMICNC_22A_SCDPT1!$S$91</definedName>
    <definedName name="SCDPT1_082ENDINGG_16" localSheetId="0">GMICNC_22A_SCDPT1!$T$91</definedName>
    <definedName name="SCDPT1_082ENDINGG_17" localSheetId="0">GMICNC_22A_SCDPT1!$U$91</definedName>
    <definedName name="SCDPT1_082ENDINGG_18" localSheetId="0">GMICNC_22A_SCDPT1!$V$91</definedName>
    <definedName name="SCDPT1_082ENDINGG_19" localSheetId="0">GMICNC_22A_SCDPT1!$W$91</definedName>
    <definedName name="SCDPT1_082ENDINGG_2" localSheetId="0">GMICNC_22A_SCDPT1!$D$91</definedName>
    <definedName name="SCDPT1_082ENDINGG_20" localSheetId="0">GMICNC_22A_SCDPT1!$X$91</definedName>
    <definedName name="SCDPT1_082ENDINGG_21" localSheetId="0">GMICNC_22A_SCDPT1!$Y$91</definedName>
    <definedName name="SCDPT1_082ENDINGG_22" localSheetId="0">GMICNC_22A_SCDPT1!$Z$91</definedName>
    <definedName name="SCDPT1_082ENDINGG_23" localSheetId="0">GMICNC_22A_SCDPT1!$AA$91</definedName>
    <definedName name="SCDPT1_082ENDINGG_24" localSheetId="0">GMICNC_22A_SCDPT1!$AB$91</definedName>
    <definedName name="SCDPT1_082ENDINGG_25" localSheetId="0">GMICNC_22A_SCDPT1!$AC$91</definedName>
    <definedName name="SCDPT1_082ENDINGG_26" localSheetId="0">GMICNC_22A_SCDPT1!$AD$91</definedName>
    <definedName name="SCDPT1_082ENDINGG_27" localSheetId="0">GMICNC_22A_SCDPT1!$AE$91</definedName>
    <definedName name="SCDPT1_082ENDINGG_28" localSheetId="0">GMICNC_22A_SCDPT1!$AF$91</definedName>
    <definedName name="SCDPT1_082ENDINGG_29" localSheetId="0">GMICNC_22A_SCDPT1!$AG$91</definedName>
    <definedName name="SCDPT1_082ENDINGG_3" localSheetId="0">GMICNC_22A_SCDPT1!$E$91</definedName>
    <definedName name="SCDPT1_082ENDINGG_30" localSheetId="0">GMICNC_22A_SCDPT1!$AH$91</definedName>
    <definedName name="SCDPT1_082ENDINGG_31" localSheetId="0">GMICNC_22A_SCDPT1!$AI$91</definedName>
    <definedName name="SCDPT1_082ENDINGG_32" localSheetId="0">GMICNC_22A_SCDPT1!$AJ$91</definedName>
    <definedName name="SCDPT1_082ENDINGG_33" localSheetId="0">GMICNC_22A_SCDPT1!$AK$91</definedName>
    <definedName name="SCDPT1_082ENDINGG_34" localSheetId="0">GMICNC_22A_SCDPT1!$AL$91</definedName>
    <definedName name="SCDPT1_082ENDINGG_35" localSheetId="0">GMICNC_22A_SCDPT1!$AM$91</definedName>
    <definedName name="SCDPT1_082ENDINGG_36" localSheetId="0">GMICNC_22A_SCDPT1!$AN$91</definedName>
    <definedName name="SCDPT1_082ENDINGG_4" localSheetId="0">GMICNC_22A_SCDPT1!$F$91</definedName>
    <definedName name="SCDPT1_082ENDINGG_5" localSheetId="0">GMICNC_22A_SCDPT1!$G$91</definedName>
    <definedName name="SCDPT1_082ENDINGG_6.01" localSheetId="0">GMICNC_22A_SCDPT1!$H$91</definedName>
    <definedName name="SCDPT1_082ENDINGG_6.02" localSheetId="0">GMICNC_22A_SCDPT1!$I$91</definedName>
    <definedName name="SCDPT1_082ENDINGG_6.03" localSheetId="0">GMICNC_22A_SCDPT1!$J$91</definedName>
    <definedName name="SCDPT1_082ENDINGG_7" localSheetId="0">GMICNC_22A_SCDPT1!$K$91</definedName>
    <definedName name="SCDPT1_082ENDINGG_8" localSheetId="0">GMICNC_22A_SCDPT1!$L$91</definedName>
    <definedName name="SCDPT1_082ENDINGG_9" localSheetId="0">GMICNC_22A_SCDPT1!$M$91</definedName>
    <definedName name="SCDPT1_0830000000_Range" localSheetId="0">GMICNC_22A_SCDPT1!$B$93:$AN$95</definedName>
    <definedName name="SCDPT1_0839999999_10" localSheetId="0">GMICNC_22A_SCDPT1!$N$96</definedName>
    <definedName name="SCDPT1_0839999999_11" localSheetId="0">GMICNC_22A_SCDPT1!$O$96</definedName>
    <definedName name="SCDPT1_0839999999_12" localSheetId="0">GMICNC_22A_SCDPT1!$P$96</definedName>
    <definedName name="SCDPT1_0839999999_13" localSheetId="0">GMICNC_22A_SCDPT1!$Q$96</definedName>
    <definedName name="SCDPT1_0839999999_14" localSheetId="0">GMICNC_22A_SCDPT1!$R$96</definedName>
    <definedName name="SCDPT1_0839999999_15" localSheetId="0">GMICNC_22A_SCDPT1!$S$96</definedName>
    <definedName name="SCDPT1_0839999999_19" localSheetId="0">GMICNC_22A_SCDPT1!$W$96</definedName>
    <definedName name="SCDPT1_0839999999_20" localSheetId="0">GMICNC_22A_SCDPT1!$X$96</definedName>
    <definedName name="SCDPT1_0839999999_7" localSheetId="0">GMICNC_22A_SCDPT1!$K$96</definedName>
    <definedName name="SCDPT1_0839999999_9" localSheetId="0">GMICNC_22A_SCDPT1!$M$96</definedName>
    <definedName name="SCDPT1_083BEGINNG_1" localSheetId="0">GMICNC_22A_SCDPT1!$C$93</definedName>
    <definedName name="SCDPT1_083BEGINNG_10" localSheetId="0">GMICNC_22A_SCDPT1!$N$93</definedName>
    <definedName name="SCDPT1_083BEGINNG_11" localSheetId="0">GMICNC_22A_SCDPT1!$O$93</definedName>
    <definedName name="SCDPT1_083BEGINNG_12" localSheetId="0">GMICNC_22A_SCDPT1!$P$93</definedName>
    <definedName name="SCDPT1_083BEGINNG_13" localSheetId="0">GMICNC_22A_SCDPT1!$Q$93</definedName>
    <definedName name="SCDPT1_083BEGINNG_14" localSheetId="0">GMICNC_22A_SCDPT1!$R$93</definedName>
    <definedName name="SCDPT1_083BEGINNG_15" localSheetId="0">GMICNC_22A_SCDPT1!$S$93</definedName>
    <definedName name="SCDPT1_083BEGINNG_16" localSheetId="0">GMICNC_22A_SCDPT1!$T$93</definedName>
    <definedName name="SCDPT1_083BEGINNG_17" localSheetId="0">GMICNC_22A_SCDPT1!$U$93</definedName>
    <definedName name="SCDPT1_083BEGINNG_18" localSheetId="0">GMICNC_22A_SCDPT1!$V$93</definedName>
    <definedName name="SCDPT1_083BEGINNG_19" localSheetId="0">GMICNC_22A_SCDPT1!$W$93</definedName>
    <definedName name="SCDPT1_083BEGINNG_2" localSheetId="0">GMICNC_22A_SCDPT1!$D$93</definedName>
    <definedName name="SCDPT1_083BEGINNG_20" localSheetId="0">GMICNC_22A_SCDPT1!$X$93</definedName>
    <definedName name="SCDPT1_083BEGINNG_21" localSheetId="0">GMICNC_22A_SCDPT1!$Y$93</definedName>
    <definedName name="SCDPT1_083BEGINNG_22" localSheetId="0">GMICNC_22A_SCDPT1!$Z$93</definedName>
    <definedName name="SCDPT1_083BEGINNG_23" localSheetId="0">GMICNC_22A_SCDPT1!$AA$93</definedName>
    <definedName name="SCDPT1_083BEGINNG_24" localSheetId="0">GMICNC_22A_SCDPT1!$AB$93</definedName>
    <definedName name="SCDPT1_083BEGINNG_25" localSheetId="0">GMICNC_22A_SCDPT1!$AC$93</definedName>
    <definedName name="SCDPT1_083BEGINNG_26" localSheetId="0">GMICNC_22A_SCDPT1!$AD$93</definedName>
    <definedName name="SCDPT1_083BEGINNG_27" localSheetId="0">GMICNC_22A_SCDPT1!$AE$93</definedName>
    <definedName name="SCDPT1_083BEGINNG_28" localSheetId="0">GMICNC_22A_SCDPT1!$AF$93</definedName>
    <definedName name="SCDPT1_083BEGINNG_29" localSheetId="0">GMICNC_22A_SCDPT1!$AG$93</definedName>
    <definedName name="SCDPT1_083BEGINNG_3" localSheetId="0">GMICNC_22A_SCDPT1!$E$93</definedName>
    <definedName name="SCDPT1_083BEGINNG_30" localSheetId="0">GMICNC_22A_SCDPT1!$AH$93</definedName>
    <definedName name="SCDPT1_083BEGINNG_31" localSheetId="0">GMICNC_22A_SCDPT1!$AI$93</definedName>
    <definedName name="SCDPT1_083BEGINNG_32" localSheetId="0">GMICNC_22A_SCDPT1!$AJ$93</definedName>
    <definedName name="SCDPT1_083BEGINNG_33" localSheetId="0">GMICNC_22A_SCDPT1!$AK$93</definedName>
    <definedName name="SCDPT1_083BEGINNG_34" localSheetId="0">GMICNC_22A_SCDPT1!$AL$93</definedName>
    <definedName name="SCDPT1_083BEGINNG_35" localSheetId="0">GMICNC_22A_SCDPT1!$AM$93</definedName>
    <definedName name="SCDPT1_083BEGINNG_36" localSheetId="0">GMICNC_22A_SCDPT1!$AN$93</definedName>
    <definedName name="SCDPT1_083BEGINNG_4" localSheetId="0">GMICNC_22A_SCDPT1!$F$93</definedName>
    <definedName name="SCDPT1_083BEGINNG_5" localSheetId="0">GMICNC_22A_SCDPT1!$G$93</definedName>
    <definedName name="SCDPT1_083BEGINNG_6.01" localSheetId="0">GMICNC_22A_SCDPT1!$H$93</definedName>
    <definedName name="SCDPT1_083BEGINNG_6.02" localSheetId="0">GMICNC_22A_SCDPT1!$I$93</definedName>
    <definedName name="SCDPT1_083BEGINNG_6.03" localSheetId="0">GMICNC_22A_SCDPT1!$J$93</definedName>
    <definedName name="SCDPT1_083BEGINNG_7" localSheetId="0">GMICNC_22A_SCDPT1!$K$93</definedName>
    <definedName name="SCDPT1_083BEGINNG_8" localSheetId="0">GMICNC_22A_SCDPT1!$L$93</definedName>
    <definedName name="SCDPT1_083BEGINNG_9" localSheetId="0">GMICNC_22A_SCDPT1!$M$93</definedName>
    <definedName name="SCDPT1_083ENDINGG_10" localSheetId="0">GMICNC_22A_SCDPT1!$N$95</definedName>
    <definedName name="SCDPT1_083ENDINGG_11" localSheetId="0">GMICNC_22A_SCDPT1!$O$95</definedName>
    <definedName name="SCDPT1_083ENDINGG_12" localSheetId="0">GMICNC_22A_SCDPT1!$P$95</definedName>
    <definedName name="SCDPT1_083ENDINGG_13" localSheetId="0">GMICNC_22A_SCDPT1!$Q$95</definedName>
    <definedName name="SCDPT1_083ENDINGG_14" localSheetId="0">GMICNC_22A_SCDPT1!$R$95</definedName>
    <definedName name="SCDPT1_083ENDINGG_15" localSheetId="0">GMICNC_22A_SCDPT1!$S$95</definedName>
    <definedName name="SCDPT1_083ENDINGG_16" localSheetId="0">GMICNC_22A_SCDPT1!$T$95</definedName>
    <definedName name="SCDPT1_083ENDINGG_17" localSheetId="0">GMICNC_22A_SCDPT1!$U$95</definedName>
    <definedName name="SCDPT1_083ENDINGG_18" localSheetId="0">GMICNC_22A_SCDPT1!$V$95</definedName>
    <definedName name="SCDPT1_083ENDINGG_19" localSheetId="0">GMICNC_22A_SCDPT1!$W$95</definedName>
    <definedName name="SCDPT1_083ENDINGG_2" localSheetId="0">GMICNC_22A_SCDPT1!$D$95</definedName>
    <definedName name="SCDPT1_083ENDINGG_20" localSheetId="0">GMICNC_22A_SCDPT1!$X$95</definedName>
    <definedName name="SCDPT1_083ENDINGG_21" localSheetId="0">GMICNC_22A_SCDPT1!$Y$95</definedName>
    <definedName name="SCDPT1_083ENDINGG_22" localSheetId="0">GMICNC_22A_SCDPT1!$Z$95</definedName>
    <definedName name="SCDPT1_083ENDINGG_23" localSheetId="0">GMICNC_22A_SCDPT1!$AA$95</definedName>
    <definedName name="SCDPT1_083ENDINGG_24" localSheetId="0">GMICNC_22A_SCDPT1!$AB$95</definedName>
    <definedName name="SCDPT1_083ENDINGG_25" localSheetId="0">GMICNC_22A_SCDPT1!$AC$95</definedName>
    <definedName name="SCDPT1_083ENDINGG_26" localSheetId="0">GMICNC_22A_SCDPT1!$AD$95</definedName>
    <definedName name="SCDPT1_083ENDINGG_27" localSheetId="0">GMICNC_22A_SCDPT1!$AE$95</definedName>
    <definedName name="SCDPT1_083ENDINGG_28" localSheetId="0">GMICNC_22A_SCDPT1!$AF$95</definedName>
    <definedName name="SCDPT1_083ENDINGG_29" localSheetId="0">GMICNC_22A_SCDPT1!$AG$95</definedName>
    <definedName name="SCDPT1_083ENDINGG_3" localSheetId="0">GMICNC_22A_SCDPT1!$E$95</definedName>
    <definedName name="SCDPT1_083ENDINGG_30" localSheetId="0">GMICNC_22A_SCDPT1!$AH$95</definedName>
    <definedName name="SCDPT1_083ENDINGG_31" localSheetId="0">GMICNC_22A_SCDPT1!$AI$95</definedName>
    <definedName name="SCDPT1_083ENDINGG_32" localSheetId="0">GMICNC_22A_SCDPT1!$AJ$95</definedName>
    <definedName name="SCDPT1_083ENDINGG_33" localSheetId="0">GMICNC_22A_SCDPT1!$AK$95</definedName>
    <definedName name="SCDPT1_083ENDINGG_34" localSheetId="0">GMICNC_22A_SCDPT1!$AL$95</definedName>
    <definedName name="SCDPT1_083ENDINGG_35" localSheetId="0">GMICNC_22A_SCDPT1!$AM$95</definedName>
    <definedName name="SCDPT1_083ENDINGG_36" localSheetId="0">GMICNC_22A_SCDPT1!$AN$95</definedName>
    <definedName name="SCDPT1_083ENDINGG_4" localSheetId="0">GMICNC_22A_SCDPT1!$F$95</definedName>
    <definedName name="SCDPT1_083ENDINGG_5" localSheetId="0">GMICNC_22A_SCDPT1!$G$95</definedName>
    <definedName name="SCDPT1_083ENDINGG_6.01" localSheetId="0">GMICNC_22A_SCDPT1!$H$95</definedName>
    <definedName name="SCDPT1_083ENDINGG_6.02" localSheetId="0">GMICNC_22A_SCDPT1!$I$95</definedName>
    <definedName name="SCDPT1_083ENDINGG_6.03" localSheetId="0">GMICNC_22A_SCDPT1!$J$95</definedName>
    <definedName name="SCDPT1_083ENDINGG_7" localSheetId="0">GMICNC_22A_SCDPT1!$K$95</definedName>
    <definedName name="SCDPT1_083ENDINGG_8" localSheetId="0">GMICNC_22A_SCDPT1!$L$95</definedName>
    <definedName name="SCDPT1_083ENDINGG_9" localSheetId="0">GMICNC_22A_SCDPT1!$M$95</definedName>
    <definedName name="SCDPT1_0840000000_Range" localSheetId="0">GMICNC_22A_SCDPT1!$B$97:$AN$99</definedName>
    <definedName name="SCDPT1_0849999999_10" localSheetId="0">GMICNC_22A_SCDPT1!$N$100</definedName>
    <definedName name="SCDPT1_0849999999_11" localSheetId="0">GMICNC_22A_SCDPT1!$O$100</definedName>
    <definedName name="SCDPT1_0849999999_12" localSheetId="0">GMICNC_22A_SCDPT1!$P$100</definedName>
    <definedName name="SCDPT1_0849999999_13" localSheetId="0">GMICNC_22A_SCDPT1!$Q$100</definedName>
    <definedName name="SCDPT1_0849999999_14" localSheetId="0">GMICNC_22A_SCDPT1!$R$100</definedName>
    <definedName name="SCDPT1_0849999999_15" localSheetId="0">GMICNC_22A_SCDPT1!$S$100</definedName>
    <definedName name="SCDPT1_0849999999_19" localSheetId="0">GMICNC_22A_SCDPT1!$W$100</definedName>
    <definedName name="SCDPT1_0849999999_20" localSheetId="0">GMICNC_22A_SCDPT1!$X$100</definedName>
    <definedName name="SCDPT1_0849999999_7" localSheetId="0">GMICNC_22A_SCDPT1!$K$100</definedName>
    <definedName name="SCDPT1_0849999999_9" localSheetId="0">GMICNC_22A_SCDPT1!$M$100</definedName>
    <definedName name="SCDPT1_084BEGINNG_1" localSheetId="0">GMICNC_22A_SCDPT1!$C$97</definedName>
    <definedName name="SCDPT1_084BEGINNG_10" localSheetId="0">GMICNC_22A_SCDPT1!$N$97</definedName>
    <definedName name="SCDPT1_084BEGINNG_11" localSheetId="0">GMICNC_22A_SCDPT1!$O$97</definedName>
    <definedName name="SCDPT1_084BEGINNG_12" localSheetId="0">GMICNC_22A_SCDPT1!$P$97</definedName>
    <definedName name="SCDPT1_084BEGINNG_13" localSheetId="0">GMICNC_22A_SCDPT1!$Q$97</definedName>
    <definedName name="SCDPT1_084BEGINNG_14" localSheetId="0">GMICNC_22A_SCDPT1!$R$97</definedName>
    <definedName name="SCDPT1_084BEGINNG_15" localSheetId="0">GMICNC_22A_SCDPT1!$S$97</definedName>
    <definedName name="SCDPT1_084BEGINNG_16" localSheetId="0">GMICNC_22A_SCDPT1!$T$97</definedName>
    <definedName name="SCDPT1_084BEGINNG_17" localSheetId="0">GMICNC_22A_SCDPT1!$U$97</definedName>
    <definedName name="SCDPT1_084BEGINNG_18" localSheetId="0">GMICNC_22A_SCDPT1!$V$97</definedName>
    <definedName name="SCDPT1_084BEGINNG_19" localSheetId="0">GMICNC_22A_SCDPT1!$W$97</definedName>
    <definedName name="SCDPT1_084BEGINNG_2" localSheetId="0">GMICNC_22A_SCDPT1!$D$97</definedName>
    <definedName name="SCDPT1_084BEGINNG_20" localSheetId="0">GMICNC_22A_SCDPT1!$X$97</definedName>
    <definedName name="SCDPT1_084BEGINNG_21" localSheetId="0">GMICNC_22A_SCDPT1!$Y$97</definedName>
    <definedName name="SCDPT1_084BEGINNG_22" localSheetId="0">GMICNC_22A_SCDPT1!$Z$97</definedName>
    <definedName name="SCDPT1_084BEGINNG_23" localSheetId="0">GMICNC_22A_SCDPT1!$AA$97</definedName>
    <definedName name="SCDPT1_084BEGINNG_24" localSheetId="0">GMICNC_22A_SCDPT1!$AB$97</definedName>
    <definedName name="SCDPT1_084BEGINNG_25" localSheetId="0">GMICNC_22A_SCDPT1!$AC$97</definedName>
    <definedName name="SCDPT1_084BEGINNG_26" localSheetId="0">GMICNC_22A_SCDPT1!$AD$97</definedName>
    <definedName name="SCDPT1_084BEGINNG_27" localSheetId="0">GMICNC_22A_SCDPT1!$AE$97</definedName>
    <definedName name="SCDPT1_084BEGINNG_28" localSheetId="0">GMICNC_22A_SCDPT1!$AF$97</definedName>
    <definedName name="SCDPT1_084BEGINNG_29" localSheetId="0">GMICNC_22A_SCDPT1!$AG$97</definedName>
    <definedName name="SCDPT1_084BEGINNG_3" localSheetId="0">GMICNC_22A_SCDPT1!$E$97</definedName>
    <definedName name="SCDPT1_084BEGINNG_30" localSheetId="0">GMICNC_22A_SCDPT1!$AH$97</definedName>
    <definedName name="SCDPT1_084BEGINNG_31" localSheetId="0">GMICNC_22A_SCDPT1!$AI$97</definedName>
    <definedName name="SCDPT1_084BEGINNG_32" localSheetId="0">GMICNC_22A_SCDPT1!$AJ$97</definedName>
    <definedName name="SCDPT1_084BEGINNG_33" localSheetId="0">GMICNC_22A_SCDPT1!$AK$97</definedName>
    <definedName name="SCDPT1_084BEGINNG_34" localSheetId="0">GMICNC_22A_SCDPT1!$AL$97</definedName>
    <definedName name="SCDPT1_084BEGINNG_35" localSheetId="0">GMICNC_22A_SCDPT1!$AM$97</definedName>
    <definedName name="SCDPT1_084BEGINNG_36" localSheetId="0">GMICNC_22A_SCDPT1!$AN$97</definedName>
    <definedName name="SCDPT1_084BEGINNG_4" localSheetId="0">GMICNC_22A_SCDPT1!$F$97</definedName>
    <definedName name="SCDPT1_084BEGINNG_5" localSheetId="0">GMICNC_22A_SCDPT1!$G$97</definedName>
    <definedName name="SCDPT1_084BEGINNG_6.01" localSheetId="0">GMICNC_22A_SCDPT1!$H$97</definedName>
    <definedName name="SCDPT1_084BEGINNG_6.02" localSheetId="0">GMICNC_22A_SCDPT1!$I$97</definedName>
    <definedName name="SCDPT1_084BEGINNG_6.03" localSheetId="0">GMICNC_22A_SCDPT1!$J$97</definedName>
    <definedName name="SCDPT1_084BEGINNG_7" localSheetId="0">GMICNC_22A_SCDPT1!$K$97</definedName>
    <definedName name="SCDPT1_084BEGINNG_8" localSheetId="0">GMICNC_22A_SCDPT1!$L$97</definedName>
    <definedName name="SCDPT1_084BEGINNG_9" localSheetId="0">GMICNC_22A_SCDPT1!$M$97</definedName>
    <definedName name="SCDPT1_084ENDINGG_10" localSheetId="0">GMICNC_22A_SCDPT1!$N$99</definedName>
    <definedName name="SCDPT1_084ENDINGG_11" localSheetId="0">GMICNC_22A_SCDPT1!$O$99</definedName>
    <definedName name="SCDPT1_084ENDINGG_12" localSheetId="0">GMICNC_22A_SCDPT1!$P$99</definedName>
    <definedName name="SCDPT1_084ENDINGG_13" localSheetId="0">GMICNC_22A_SCDPT1!$Q$99</definedName>
    <definedName name="SCDPT1_084ENDINGG_14" localSheetId="0">GMICNC_22A_SCDPT1!$R$99</definedName>
    <definedName name="SCDPT1_084ENDINGG_15" localSheetId="0">GMICNC_22A_SCDPT1!$S$99</definedName>
    <definedName name="SCDPT1_084ENDINGG_16" localSheetId="0">GMICNC_22A_SCDPT1!$T$99</definedName>
    <definedName name="SCDPT1_084ENDINGG_17" localSheetId="0">GMICNC_22A_SCDPT1!$U$99</definedName>
    <definedName name="SCDPT1_084ENDINGG_18" localSheetId="0">GMICNC_22A_SCDPT1!$V$99</definedName>
    <definedName name="SCDPT1_084ENDINGG_19" localSheetId="0">GMICNC_22A_SCDPT1!$W$99</definedName>
    <definedName name="SCDPT1_084ENDINGG_2" localSheetId="0">GMICNC_22A_SCDPT1!$D$99</definedName>
    <definedName name="SCDPT1_084ENDINGG_20" localSheetId="0">GMICNC_22A_SCDPT1!$X$99</definedName>
    <definedName name="SCDPT1_084ENDINGG_21" localSheetId="0">GMICNC_22A_SCDPT1!$Y$99</definedName>
    <definedName name="SCDPT1_084ENDINGG_22" localSheetId="0">GMICNC_22A_SCDPT1!$Z$99</definedName>
    <definedName name="SCDPT1_084ENDINGG_23" localSheetId="0">GMICNC_22A_SCDPT1!$AA$99</definedName>
    <definedName name="SCDPT1_084ENDINGG_24" localSheetId="0">GMICNC_22A_SCDPT1!$AB$99</definedName>
    <definedName name="SCDPT1_084ENDINGG_25" localSheetId="0">GMICNC_22A_SCDPT1!$AC$99</definedName>
    <definedName name="SCDPT1_084ENDINGG_26" localSheetId="0">GMICNC_22A_SCDPT1!$AD$99</definedName>
    <definedName name="SCDPT1_084ENDINGG_27" localSheetId="0">GMICNC_22A_SCDPT1!$AE$99</definedName>
    <definedName name="SCDPT1_084ENDINGG_28" localSheetId="0">GMICNC_22A_SCDPT1!$AF$99</definedName>
    <definedName name="SCDPT1_084ENDINGG_29" localSheetId="0">GMICNC_22A_SCDPT1!$AG$99</definedName>
    <definedName name="SCDPT1_084ENDINGG_3" localSheetId="0">GMICNC_22A_SCDPT1!$E$99</definedName>
    <definedName name="SCDPT1_084ENDINGG_30" localSheetId="0">GMICNC_22A_SCDPT1!$AH$99</definedName>
    <definedName name="SCDPT1_084ENDINGG_31" localSheetId="0">GMICNC_22A_SCDPT1!$AI$99</definedName>
    <definedName name="SCDPT1_084ENDINGG_32" localSheetId="0">GMICNC_22A_SCDPT1!$AJ$99</definedName>
    <definedName name="SCDPT1_084ENDINGG_33" localSheetId="0">GMICNC_22A_SCDPT1!$AK$99</definedName>
    <definedName name="SCDPT1_084ENDINGG_34" localSheetId="0">GMICNC_22A_SCDPT1!$AL$99</definedName>
    <definedName name="SCDPT1_084ENDINGG_35" localSheetId="0">GMICNC_22A_SCDPT1!$AM$99</definedName>
    <definedName name="SCDPT1_084ENDINGG_36" localSheetId="0">GMICNC_22A_SCDPT1!$AN$99</definedName>
    <definedName name="SCDPT1_084ENDINGG_4" localSheetId="0">GMICNC_22A_SCDPT1!$F$99</definedName>
    <definedName name="SCDPT1_084ENDINGG_5" localSheetId="0">GMICNC_22A_SCDPT1!$G$99</definedName>
    <definedName name="SCDPT1_084ENDINGG_6.01" localSheetId="0">GMICNC_22A_SCDPT1!$H$99</definedName>
    <definedName name="SCDPT1_084ENDINGG_6.02" localSheetId="0">GMICNC_22A_SCDPT1!$I$99</definedName>
    <definedName name="SCDPT1_084ENDINGG_6.03" localSheetId="0">GMICNC_22A_SCDPT1!$J$99</definedName>
    <definedName name="SCDPT1_084ENDINGG_7" localSheetId="0">GMICNC_22A_SCDPT1!$K$99</definedName>
    <definedName name="SCDPT1_084ENDINGG_8" localSheetId="0">GMICNC_22A_SCDPT1!$L$99</definedName>
    <definedName name="SCDPT1_084ENDINGG_9" localSheetId="0">GMICNC_22A_SCDPT1!$M$99</definedName>
    <definedName name="SCDPT1_0909999999_10" localSheetId="0">GMICNC_22A_SCDPT1!$N$101</definedName>
    <definedName name="SCDPT1_0909999999_11" localSheetId="0">GMICNC_22A_SCDPT1!$O$101</definedName>
    <definedName name="SCDPT1_0909999999_12" localSheetId="0">GMICNC_22A_SCDPT1!$P$101</definedName>
    <definedName name="SCDPT1_0909999999_13" localSheetId="0">GMICNC_22A_SCDPT1!$Q$101</definedName>
    <definedName name="SCDPT1_0909999999_14" localSheetId="0">GMICNC_22A_SCDPT1!$R$101</definedName>
    <definedName name="SCDPT1_0909999999_15" localSheetId="0">GMICNC_22A_SCDPT1!$S$101</definedName>
    <definedName name="SCDPT1_0909999999_19" localSheetId="0">GMICNC_22A_SCDPT1!$W$101</definedName>
    <definedName name="SCDPT1_0909999999_20" localSheetId="0">GMICNC_22A_SCDPT1!$X$101</definedName>
    <definedName name="SCDPT1_0909999999_7" localSheetId="0">GMICNC_22A_SCDPT1!$K$101</definedName>
    <definedName name="SCDPT1_0909999999_9" localSheetId="0">GMICNC_22A_SCDPT1!$M$101</definedName>
    <definedName name="SCDPT1_1010000000_Range" localSheetId="0">GMICNC_22A_SCDPT1!$B$102:$AN$148</definedName>
    <definedName name="SCDPT1_1010000001_1" localSheetId="0">GMICNC_22A_SCDPT1!$C$103</definedName>
    <definedName name="SCDPT1_1010000001_10" localSheetId="0">GMICNC_22A_SCDPT1!$N$103</definedName>
    <definedName name="SCDPT1_1010000001_11" localSheetId="0">GMICNC_22A_SCDPT1!$O$103</definedName>
    <definedName name="SCDPT1_1010000001_12" localSheetId="0">GMICNC_22A_SCDPT1!$P$103</definedName>
    <definedName name="SCDPT1_1010000001_13" localSheetId="0">GMICNC_22A_SCDPT1!$Q$103</definedName>
    <definedName name="SCDPT1_1010000001_14" localSheetId="0">GMICNC_22A_SCDPT1!$R$103</definedName>
    <definedName name="SCDPT1_1010000001_15" localSheetId="0">GMICNC_22A_SCDPT1!$S$103</definedName>
    <definedName name="SCDPT1_1010000001_16" localSheetId="0">GMICNC_22A_SCDPT1!$T$103</definedName>
    <definedName name="SCDPT1_1010000001_17" localSheetId="0">GMICNC_22A_SCDPT1!$U$103</definedName>
    <definedName name="SCDPT1_1010000001_18" localSheetId="0">GMICNC_22A_SCDPT1!$V$103</definedName>
    <definedName name="SCDPT1_1010000001_19" localSheetId="0">GMICNC_22A_SCDPT1!$W$103</definedName>
    <definedName name="SCDPT1_1010000001_2" localSheetId="0">GMICNC_22A_SCDPT1!$D$103</definedName>
    <definedName name="SCDPT1_1010000001_20" localSheetId="0">GMICNC_22A_SCDPT1!$X$103</definedName>
    <definedName name="SCDPT1_1010000001_21" localSheetId="0">GMICNC_22A_SCDPT1!$Y$103</definedName>
    <definedName name="SCDPT1_1010000001_22" localSheetId="0">GMICNC_22A_SCDPT1!$Z$103</definedName>
    <definedName name="SCDPT1_1010000001_24" localSheetId="0">GMICNC_22A_SCDPT1!$AB$103</definedName>
    <definedName name="SCDPT1_1010000001_25" localSheetId="0">GMICNC_22A_SCDPT1!$AC$103</definedName>
    <definedName name="SCDPT1_1010000001_27" localSheetId="0">GMICNC_22A_SCDPT1!$AE$103</definedName>
    <definedName name="SCDPT1_1010000001_28" localSheetId="0">GMICNC_22A_SCDPT1!$AF$103</definedName>
    <definedName name="SCDPT1_1010000001_29" localSheetId="0">GMICNC_22A_SCDPT1!$AG$103</definedName>
    <definedName name="SCDPT1_1010000001_3" localSheetId="0">GMICNC_22A_SCDPT1!$E$103</definedName>
    <definedName name="SCDPT1_1010000001_30" localSheetId="0">GMICNC_22A_SCDPT1!$AH$103</definedName>
    <definedName name="SCDPT1_1010000001_31" localSheetId="0">GMICNC_22A_SCDPT1!$AI$103</definedName>
    <definedName name="SCDPT1_1010000001_32" localSheetId="0">GMICNC_22A_SCDPT1!$AJ$103</definedName>
    <definedName name="SCDPT1_1010000001_33" localSheetId="0">GMICNC_22A_SCDPT1!$AK$103</definedName>
    <definedName name="SCDPT1_1010000001_34" localSheetId="0">GMICNC_22A_SCDPT1!$AL$103</definedName>
    <definedName name="SCDPT1_1010000001_35" localSheetId="0">GMICNC_22A_SCDPT1!$AM$103</definedName>
    <definedName name="SCDPT1_1010000001_36" localSheetId="0">GMICNC_22A_SCDPT1!$AN$103</definedName>
    <definedName name="SCDPT1_1010000001_4" localSheetId="0">GMICNC_22A_SCDPT1!$F$103</definedName>
    <definedName name="SCDPT1_1010000001_5" localSheetId="0">GMICNC_22A_SCDPT1!$G$103</definedName>
    <definedName name="SCDPT1_1010000001_6.01" localSheetId="0">GMICNC_22A_SCDPT1!$H$103</definedName>
    <definedName name="SCDPT1_1010000001_6.02" localSheetId="0">GMICNC_22A_SCDPT1!$I$103</definedName>
    <definedName name="SCDPT1_1010000001_6.03" localSheetId="0">GMICNC_22A_SCDPT1!$J$103</definedName>
    <definedName name="SCDPT1_1010000001_7" localSheetId="0">GMICNC_22A_SCDPT1!$K$103</definedName>
    <definedName name="SCDPT1_1010000001_8" localSheetId="0">GMICNC_22A_SCDPT1!$L$103</definedName>
    <definedName name="SCDPT1_1010000001_9" localSheetId="0">GMICNC_22A_SCDPT1!$M$103</definedName>
    <definedName name="SCDPT1_1019999999_10" localSheetId="0">GMICNC_22A_SCDPT1!$N$149</definedName>
    <definedName name="SCDPT1_1019999999_11" localSheetId="0">GMICNC_22A_SCDPT1!$O$149</definedName>
    <definedName name="SCDPT1_1019999999_12" localSheetId="0">GMICNC_22A_SCDPT1!$P$149</definedName>
    <definedName name="SCDPT1_1019999999_13" localSheetId="0">GMICNC_22A_SCDPT1!$Q$149</definedName>
    <definedName name="SCDPT1_1019999999_14" localSheetId="0">GMICNC_22A_SCDPT1!$R$149</definedName>
    <definedName name="SCDPT1_1019999999_15" localSheetId="0">GMICNC_22A_SCDPT1!$S$149</definedName>
    <definedName name="SCDPT1_1019999999_19" localSheetId="0">GMICNC_22A_SCDPT1!$W$149</definedName>
    <definedName name="SCDPT1_1019999999_20" localSheetId="0">GMICNC_22A_SCDPT1!$X$149</definedName>
    <definedName name="SCDPT1_1019999999_7" localSheetId="0">GMICNC_22A_SCDPT1!$K$149</definedName>
    <definedName name="SCDPT1_1019999999_9" localSheetId="0">GMICNC_22A_SCDPT1!$M$149</definedName>
    <definedName name="SCDPT1_101BEGINNG_1" localSheetId="0">GMICNC_22A_SCDPT1!$C$102</definedName>
    <definedName name="SCDPT1_101BEGINNG_10" localSheetId="0">GMICNC_22A_SCDPT1!$N$102</definedName>
    <definedName name="SCDPT1_101BEGINNG_11" localSheetId="0">GMICNC_22A_SCDPT1!$O$102</definedName>
    <definedName name="SCDPT1_101BEGINNG_12" localSheetId="0">GMICNC_22A_SCDPT1!$P$102</definedName>
    <definedName name="SCDPT1_101BEGINNG_13" localSheetId="0">GMICNC_22A_SCDPT1!$Q$102</definedName>
    <definedName name="SCDPT1_101BEGINNG_14" localSheetId="0">GMICNC_22A_SCDPT1!$R$102</definedName>
    <definedName name="SCDPT1_101BEGINNG_15" localSheetId="0">GMICNC_22A_SCDPT1!$S$102</definedName>
    <definedName name="SCDPT1_101BEGINNG_16" localSheetId="0">GMICNC_22A_SCDPT1!$T$102</definedName>
    <definedName name="SCDPT1_101BEGINNG_17" localSheetId="0">GMICNC_22A_SCDPT1!$U$102</definedName>
    <definedName name="SCDPT1_101BEGINNG_18" localSheetId="0">GMICNC_22A_SCDPT1!$V$102</definedName>
    <definedName name="SCDPT1_101BEGINNG_19" localSheetId="0">GMICNC_22A_SCDPT1!$W$102</definedName>
    <definedName name="SCDPT1_101BEGINNG_2" localSheetId="0">GMICNC_22A_SCDPT1!$D$102</definedName>
    <definedName name="SCDPT1_101BEGINNG_20" localSheetId="0">GMICNC_22A_SCDPT1!$X$102</definedName>
    <definedName name="SCDPT1_101BEGINNG_21" localSheetId="0">GMICNC_22A_SCDPT1!$Y$102</definedName>
    <definedName name="SCDPT1_101BEGINNG_22" localSheetId="0">GMICNC_22A_SCDPT1!$Z$102</definedName>
    <definedName name="SCDPT1_101BEGINNG_23" localSheetId="0">GMICNC_22A_SCDPT1!$AA$102</definedName>
    <definedName name="SCDPT1_101BEGINNG_24" localSheetId="0">GMICNC_22A_SCDPT1!$AB$102</definedName>
    <definedName name="SCDPT1_101BEGINNG_25" localSheetId="0">GMICNC_22A_SCDPT1!$AC$102</definedName>
    <definedName name="SCDPT1_101BEGINNG_26" localSheetId="0">GMICNC_22A_SCDPT1!$AD$102</definedName>
    <definedName name="SCDPT1_101BEGINNG_27" localSheetId="0">GMICNC_22A_SCDPT1!$AE$102</definedName>
    <definedName name="SCDPT1_101BEGINNG_28" localSheetId="0">GMICNC_22A_SCDPT1!$AF$102</definedName>
    <definedName name="SCDPT1_101BEGINNG_29" localSheetId="0">GMICNC_22A_SCDPT1!$AG$102</definedName>
    <definedName name="SCDPT1_101BEGINNG_3" localSheetId="0">GMICNC_22A_SCDPT1!$E$102</definedName>
    <definedName name="SCDPT1_101BEGINNG_30" localSheetId="0">GMICNC_22A_SCDPT1!$AH$102</definedName>
    <definedName name="SCDPT1_101BEGINNG_31" localSheetId="0">GMICNC_22A_SCDPT1!$AI$102</definedName>
    <definedName name="SCDPT1_101BEGINNG_32" localSheetId="0">GMICNC_22A_SCDPT1!$AJ$102</definedName>
    <definedName name="SCDPT1_101BEGINNG_33" localSheetId="0">GMICNC_22A_SCDPT1!$AK$102</definedName>
    <definedName name="SCDPT1_101BEGINNG_34" localSheetId="0">GMICNC_22A_SCDPT1!$AL$102</definedName>
    <definedName name="SCDPT1_101BEGINNG_35" localSheetId="0">GMICNC_22A_SCDPT1!$AM$102</definedName>
    <definedName name="SCDPT1_101BEGINNG_36" localSheetId="0">GMICNC_22A_SCDPT1!$AN$102</definedName>
    <definedName name="SCDPT1_101BEGINNG_4" localSheetId="0">GMICNC_22A_SCDPT1!$F$102</definedName>
    <definedName name="SCDPT1_101BEGINNG_5" localSheetId="0">GMICNC_22A_SCDPT1!$G$102</definedName>
    <definedName name="SCDPT1_101BEGINNG_6.01" localSheetId="0">GMICNC_22A_SCDPT1!$H$102</definedName>
    <definedName name="SCDPT1_101BEGINNG_6.02" localSheetId="0">GMICNC_22A_SCDPT1!$I$102</definedName>
    <definedName name="SCDPT1_101BEGINNG_6.03" localSheetId="0">GMICNC_22A_SCDPT1!$J$102</definedName>
    <definedName name="SCDPT1_101BEGINNG_7" localSheetId="0">GMICNC_22A_SCDPT1!$K$102</definedName>
    <definedName name="SCDPT1_101BEGINNG_8" localSheetId="0">GMICNC_22A_SCDPT1!$L$102</definedName>
    <definedName name="SCDPT1_101BEGINNG_9" localSheetId="0">GMICNC_22A_SCDPT1!$M$102</definedName>
    <definedName name="SCDPT1_101ENDINGG_10" localSheetId="0">GMICNC_22A_SCDPT1!$N$148</definedName>
    <definedName name="SCDPT1_101ENDINGG_11" localSheetId="0">GMICNC_22A_SCDPT1!$O$148</definedName>
    <definedName name="SCDPT1_101ENDINGG_12" localSheetId="0">GMICNC_22A_SCDPT1!$P$148</definedName>
    <definedName name="SCDPT1_101ENDINGG_13" localSheetId="0">GMICNC_22A_SCDPT1!$Q$148</definedName>
    <definedName name="SCDPT1_101ENDINGG_14" localSheetId="0">GMICNC_22A_SCDPT1!$R$148</definedName>
    <definedName name="SCDPT1_101ENDINGG_15" localSheetId="0">GMICNC_22A_SCDPT1!$S$148</definedName>
    <definedName name="SCDPT1_101ENDINGG_16" localSheetId="0">GMICNC_22A_SCDPT1!$T$148</definedName>
    <definedName name="SCDPT1_101ENDINGG_17" localSheetId="0">GMICNC_22A_SCDPT1!$U$148</definedName>
    <definedName name="SCDPT1_101ENDINGG_18" localSheetId="0">GMICNC_22A_SCDPT1!$V$148</definedName>
    <definedName name="SCDPT1_101ENDINGG_19" localSheetId="0">GMICNC_22A_SCDPT1!$W$148</definedName>
    <definedName name="SCDPT1_101ENDINGG_2" localSheetId="0">GMICNC_22A_SCDPT1!$D$148</definedName>
    <definedName name="SCDPT1_101ENDINGG_20" localSheetId="0">GMICNC_22A_SCDPT1!$X$148</definedName>
    <definedName name="SCDPT1_101ENDINGG_21" localSheetId="0">GMICNC_22A_SCDPT1!$Y$148</definedName>
    <definedName name="SCDPT1_101ENDINGG_22" localSheetId="0">GMICNC_22A_SCDPT1!$Z$148</definedName>
    <definedName name="SCDPT1_101ENDINGG_23" localSheetId="0">GMICNC_22A_SCDPT1!$AA$148</definedName>
    <definedName name="SCDPT1_101ENDINGG_24" localSheetId="0">GMICNC_22A_SCDPT1!$AB$148</definedName>
    <definedName name="SCDPT1_101ENDINGG_25" localSheetId="0">GMICNC_22A_SCDPT1!$AC$148</definedName>
    <definedName name="SCDPT1_101ENDINGG_26" localSheetId="0">GMICNC_22A_SCDPT1!$AD$148</definedName>
    <definedName name="SCDPT1_101ENDINGG_27" localSheetId="0">GMICNC_22A_SCDPT1!$AE$148</definedName>
    <definedName name="SCDPT1_101ENDINGG_28" localSheetId="0">GMICNC_22A_SCDPT1!$AF$148</definedName>
    <definedName name="SCDPT1_101ENDINGG_29" localSheetId="0">GMICNC_22A_SCDPT1!$AG$148</definedName>
    <definedName name="SCDPT1_101ENDINGG_3" localSheetId="0">GMICNC_22A_SCDPT1!$E$148</definedName>
    <definedName name="SCDPT1_101ENDINGG_30" localSheetId="0">GMICNC_22A_SCDPT1!$AH$148</definedName>
    <definedName name="SCDPT1_101ENDINGG_31" localSheetId="0">GMICNC_22A_SCDPT1!$AI$148</definedName>
    <definedName name="SCDPT1_101ENDINGG_32" localSheetId="0">GMICNC_22A_SCDPT1!$AJ$148</definedName>
    <definedName name="SCDPT1_101ENDINGG_33" localSheetId="0">GMICNC_22A_SCDPT1!$AK$148</definedName>
    <definedName name="SCDPT1_101ENDINGG_34" localSheetId="0">GMICNC_22A_SCDPT1!$AL$148</definedName>
    <definedName name="SCDPT1_101ENDINGG_35" localSheetId="0">GMICNC_22A_SCDPT1!$AM$148</definedName>
    <definedName name="SCDPT1_101ENDINGG_36" localSheetId="0">GMICNC_22A_SCDPT1!$AN$148</definedName>
    <definedName name="SCDPT1_101ENDINGG_4" localSheetId="0">GMICNC_22A_SCDPT1!$F$148</definedName>
    <definedName name="SCDPT1_101ENDINGG_5" localSheetId="0">GMICNC_22A_SCDPT1!$G$148</definedName>
    <definedName name="SCDPT1_101ENDINGG_6.01" localSheetId="0">GMICNC_22A_SCDPT1!$H$148</definedName>
    <definedName name="SCDPT1_101ENDINGG_6.02" localSheetId="0">GMICNC_22A_SCDPT1!$I$148</definedName>
    <definedName name="SCDPT1_101ENDINGG_6.03" localSheetId="0">GMICNC_22A_SCDPT1!$J$148</definedName>
    <definedName name="SCDPT1_101ENDINGG_7" localSheetId="0">GMICNC_22A_SCDPT1!$K$148</definedName>
    <definedName name="SCDPT1_101ENDINGG_8" localSheetId="0">GMICNC_22A_SCDPT1!$L$148</definedName>
    <definedName name="SCDPT1_101ENDINGG_9" localSheetId="0">GMICNC_22A_SCDPT1!$M$148</definedName>
    <definedName name="SCDPT1_1020000000_Range" localSheetId="0">GMICNC_22A_SCDPT1!$B$150:$AN$152</definedName>
    <definedName name="SCDPT1_1029999999_10" localSheetId="0">GMICNC_22A_SCDPT1!$N$153</definedName>
    <definedName name="SCDPT1_1029999999_11" localSheetId="0">GMICNC_22A_SCDPT1!$O$153</definedName>
    <definedName name="SCDPT1_1029999999_12" localSheetId="0">GMICNC_22A_SCDPT1!$P$153</definedName>
    <definedName name="SCDPT1_1029999999_13" localSheetId="0">GMICNC_22A_SCDPT1!$Q$153</definedName>
    <definedName name="SCDPT1_1029999999_14" localSheetId="0">GMICNC_22A_SCDPT1!$R$153</definedName>
    <definedName name="SCDPT1_1029999999_15" localSheetId="0">GMICNC_22A_SCDPT1!$S$153</definedName>
    <definedName name="SCDPT1_1029999999_19" localSheetId="0">GMICNC_22A_SCDPT1!$W$153</definedName>
    <definedName name="SCDPT1_1029999999_20" localSheetId="0">GMICNC_22A_SCDPT1!$X$153</definedName>
    <definedName name="SCDPT1_1029999999_7" localSheetId="0">GMICNC_22A_SCDPT1!$K$153</definedName>
    <definedName name="SCDPT1_1029999999_9" localSheetId="0">GMICNC_22A_SCDPT1!$M$153</definedName>
    <definedName name="SCDPT1_102BEGINNG_1" localSheetId="0">GMICNC_22A_SCDPT1!$C$150</definedName>
    <definedName name="SCDPT1_102BEGINNG_10" localSheetId="0">GMICNC_22A_SCDPT1!$N$150</definedName>
    <definedName name="SCDPT1_102BEGINNG_11" localSheetId="0">GMICNC_22A_SCDPT1!$O$150</definedName>
    <definedName name="SCDPT1_102BEGINNG_12" localSheetId="0">GMICNC_22A_SCDPT1!$P$150</definedName>
    <definedName name="SCDPT1_102BEGINNG_13" localSheetId="0">GMICNC_22A_SCDPT1!$Q$150</definedName>
    <definedName name="SCDPT1_102BEGINNG_14" localSheetId="0">GMICNC_22A_SCDPT1!$R$150</definedName>
    <definedName name="SCDPT1_102BEGINNG_15" localSheetId="0">GMICNC_22A_SCDPT1!$S$150</definedName>
    <definedName name="SCDPT1_102BEGINNG_16" localSheetId="0">GMICNC_22A_SCDPT1!$T$150</definedName>
    <definedName name="SCDPT1_102BEGINNG_17" localSheetId="0">GMICNC_22A_SCDPT1!$U$150</definedName>
    <definedName name="SCDPT1_102BEGINNG_18" localSheetId="0">GMICNC_22A_SCDPT1!$V$150</definedName>
    <definedName name="SCDPT1_102BEGINNG_19" localSheetId="0">GMICNC_22A_SCDPT1!$W$150</definedName>
    <definedName name="SCDPT1_102BEGINNG_2" localSheetId="0">GMICNC_22A_SCDPT1!$D$150</definedName>
    <definedName name="SCDPT1_102BEGINNG_20" localSheetId="0">GMICNC_22A_SCDPT1!$X$150</definedName>
    <definedName name="SCDPT1_102BEGINNG_21" localSheetId="0">GMICNC_22A_SCDPT1!$Y$150</definedName>
    <definedName name="SCDPT1_102BEGINNG_22" localSheetId="0">GMICNC_22A_SCDPT1!$Z$150</definedName>
    <definedName name="SCDPT1_102BEGINNG_23" localSheetId="0">GMICNC_22A_SCDPT1!$AA$150</definedName>
    <definedName name="SCDPT1_102BEGINNG_24" localSheetId="0">GMICNC_22A_SCDPT1!$AB$150</definedName>
    <definedName name="SCDPT1_102BEGINNG_25" localSheetId="0">GMICNC_22A_SCDPT1!$AC$150</definedName>
    <definedName name="SCDPT1_102BEGINNG_26" localSheetId="0">GMICNC_22A_SCDPT1!$AD$150</definedName>
    <definedName name="SCDPT1_102BEGINNG_27" localSheetId="0">GMICNC_22A_SCDPT1!$AE$150</definedName>
    <definedName name="SCDPT1_102BEGINNG_28" localSheetId="0">GMICNC_22A_SCDPT1!$AF$150</definedName>
    <definedName name="SCDPT1_102BEGINNG_29" localSheetId="0">GMICNC_22A_SCDPT1!$AG$150</definedName>
    <definedName name="SCDPT1_102BEGINNG_3" localSheetId="0">GMICNC_22A_SCDPT1!$E$150</definedName>
    <definedName name="SCDPT1_102BEGINNG_30" localSheetId="0">GMICNC_22A_SCDPT1!$AH$150</definedName>
    <definedName name="SCDPT1_102BEGINNG_31" localSheetId="0">GMICNC_22A_SCDPT1!$AI$150</definedName>
    <definedName name="SCDPT1_102BEGINNG_32" localSheetId="0">GMICNC_22A_SCDPT1!$AJ$150</definedName>
    <definedName name="SCDPT1_102BEGINNG_33" localSheetId="0">GMICNC_22A_SCDPT1!$AK$150</definedName>
    <definedName name="SCDPT1_102BEGINNG_34" localSheetId="0">GMICNC_22A_SCDPT1!$AL$150</definedName>
    <definedName name="SCDPT1_102BEGINNG_35" localSheetId="0">GMICNC_22A_SCDPT1!$AM$150</definedName>
    <definedName name="SCDPT1_102BEGINNG_36" localSheetId="0">GMICNC_22A_SCDPT1!$AN$150</definedName>
    <definedName name="SCDPT1_102BEGINNG_4" localSheetId="0">GMICNC_22A_SCDPT1!$F$150</definedName>
    <definedName name="SCDPT1_102BEGINNG_5" localSheetId="0">GMICNC_22A_SCDPT1!$G$150</definedName>
    <definedName name="SCDPT1_102BEGINNG_6.01" localSheetId="0">GMICNC_22A_SCDPT1!$H$150</definedName>
    <definedName name="SCDPT1_102BEGINNG_6.02" localSheetId="0">GMICNC_22A_SCDPT1!$I$150</definedName>
    <definedName name="SCDPT1_102BEGINNG_6.03" localSheetId="0">GMICNC_22A_SCDPT1!$J$150</definedName>
    <definedName name="SCDPT1_102BEGINNG_7" localSheetId="0">GMICNC_22A_SCDPT1!$K$150</definedName>
    <definedName name="SCDPT1_102BEGINNG_8" localSheetId="0">GMICNC_22A_SCDPT1!$L$150</definedName>
    <definedName name="SCDPT1_102BEGINNG_9" localSheetId="0">GMICNC_22A_SCDPT1!$M$150</definedName>
    <definedName name="SCDPT1_102ENDINGG_10" localSheetId="0">GMICNC_22A_SCDPT1!$N$152</definedName>
    <definedName name="SCDPT1_102ENDINGG_11" localSheetId="0">GMICNC_22A_SCDPT1!$O$152</definedName>
    <definedName name="SCDPT1_102ENDINGG_12" localSheetId="0">GMICNC_22A_SCDPT1!$P$152</definedName>
    <definedName name="SCDPT1_102ENDINGG_13" localSheetId="0">GMICNC_22A_SCDPT1!$Q$152</definedName>
    <definedName name="SCDPT1_102ENDINGG_14" localSheetId="0">GMICNC_22A_SCDPT1!$R$152</definedName>
    <definedName name="SCDPT1_102ENDINGG_15" localSheetId="0">GMICNC_22A_SCDPT1!$S$152</definedName>
    <definedName name="SCDPT1_102ENDINGG_16" localSheetId="0">GMICNC_22A_SCDPT1!$T$152</definedName>
    <definedName name="SCDPT1_102ENDINGG_17" localSheetId="0">GMICNC_22A_SCDPT1!$U$152</definedName>
    <definedName name="SCDPT1_102ENDINGG_18" localSheetId="0">GMICNC_22A_SCDPT1!$V$152</definedName>
    <definedName name="SCDPT1_102ENDINGG_19" localSheetId="0">GMICNC_22A_SCDPT1!$W$152</definedName>
    <definedName name="SCDPT1_102ENDINGG_2" localSheetId="0">GMICNC_22A_SCDPT1!$D$152</definedName>
    <definedName name="SCDPT1_102ENDINGG_20" localSheetId="0">GMICNC_22A_SCDPT1!$X$152</definedName>
    <definedName name="SCDPT1_102ENDINGG_21" localSheetId="0">GMICNC_22A_SCDPT1!$Y$152</definedName>
    <definedName name="SCDPT1_102ENDINGG_22" localSheetId="0">GMICNC_22A_SCDPT1!$Z$152</definedName>
    <definedName name="SCDPT1_102ENDINGG_23" localSheetId="0">GMICNC_22A_SCDPT1!$AA$152</definedName>
    <definedName name="SCDPT1_102ENDINGG_24" localSheetId="0">GMICNC_22A_SCDPT1!$AB$152</definedName>
    <definedName name="SCDPT1_102ENDINGG_25" localSheetId="0">GMICNC_22A_SCDPT1!$AC$152</definedName>
    <definedName name="SCDPT1_102ENDINGG_26" localSheetId="0">GMICNC_22A_SCDPT1!$AD$152</definedName>
    <definedName name="SCDPT1_102ENDINGG_27" localSheetId="0">GMICNC_22A_SCDPT1!$AE$152</definedName>
    <definedName name="SCDPT1_102ENDINGG_28" localSheetId="0">GMICNC_22A_SCDPT1!$AF$152</definedName>
    <definedName name="SCDPT1_102ENDINGG_29" localSheetId="0">GMICNC_22A_SCDPT1!$AG$152</definedName>
    <definedName name="SCDPT1_102ENDINGG_3" localSheetId="0">GMICNC_22A_SCDPT1!$E$152</definedName>
    <definedName name="SCDPT1_102ENDINGG_30" localSheetId="0">GMICNC_22A_SCDPT1!$AH$152</definedName>
    <definedName name="SCDPT1_102ENDINGG_31" localSheetId="0">GMICNC_22A_SCDPT1!$AI$152</definedName>
    <definedName name="SCDPT1_102ENDINGG_32" localSheetId="0">GMICNC_22A_SCDPT1!$AJ$152</definedName>
    <definedName name="SCDPT1_102ENDINGG_33" localSheetId="0">GMICNC_22A_SCDPT1!$AK$152</definedName>
    <definedName name="SCDPT1_102ENDINGG_34" localSheetId="0">GMICNC_22A_SCDPT1!$AL$152</definedName>
    <definedName name="SCDPT1_102ENDINGG_35" localSheetId="0">GMICNC_22A_SCDPT1!$AM$152</definedName>
    <definedName name="SCDPT1_102ENDINGG_36" localSheetId="0">GMICNC_22A_SCDPT1!$AN$152</definedName>
    <definedName name="SCDPT1_102ENDINGG_4" localSheetId="0">GMICNC_22A_SCDPT1!$F$152</definedName>
    <definedName name="SCDPT1_102ENDINGG_5" localSheetId="0">GMICNC_22A_SCDPT1!$G$152</definedName>
    <definedName name="SCDPT1_102ENDINGG_6.01" localSheetId="0">GMICNC_22A_SCDPT1!$H$152</definedName>
    <definedName name="SCDPT1_102ENDINGG_6.02" localSheetId="0">GMICNC_22A_SCDPT1!$I$152</definedName>
    <definedName name="SCDPT1_102ENDINGG_6.03" localSheetId="0">GMICNC_22A_SCDPT1!$J$152</definedName>
    <definedName name="SCDPT1_102ENDINGG_7" localSheetId="0">GMICNC_22A_SCDPT1!$K$152</definedName>
    <definedName name="SCDPT1_102ENDINGG_8" localSheetId="0">GMICNC_22A_SCDPT1!$L$152</definedName>
    <definedName name="SCDPT1_102ENDINGG_9" localSheetId="0">GMICNC_22A_SCDPT1!$M$152</definedName>
    <definedName name="SCDPT1_1030000000_Range" localSheetId="0">GMICNC_22A_SCDPT1!$B$154:$AN$156</definedName>
    <definedName name="SCDPT1_1039999999_10" localSheetId="0">GMICNC_22A_SCDPT1!$N$157</definedName>
    <definedName name="SCDPT1_1039999999_11" localSheetId="0">GMICNC_22A_SCDPT1!$O$157</definedName>
    <definedName name="SCDPT1_1039999999_12" localSheetId="0">GMICNC_22A_SCDPT1!$P$157</definedName>
    <definedName name="SCDPT1_1039999999_13" localSheetId="0">GMICNC_22A_SCDPT1!$Q$157</definedName>
    <definedName name="SCDPT1_1039999999_14" localSheetId="0">GMICNC_22A_SCDPT1!$R$157</definedName>
    <definedName name="SCDPT1_1039999999_15" localSheetId="0">GMICNC_22A_SCDPT1!$S$157</definedName>
    <definedName name="SCDPT1_1039999999_19" localSheetId="0">GMICNC_22A_SCDPT1!$W$157</definedName>
    <definedName name="SCDPT1_1039999999_20" localSheetId="0">GMICNC_22A_SCDPT1!$X$157</definedName>
    <definedName name="SCDPT1_1039999999_7" localSheetId="0">GMICNC_22A_SCDPT1!$K$157</definedName>
    <definedName name="SCDPT1_1039999999_9" localSheetId="0">GMICNC_22A_SCDPT1!$M$157</definedName>
    <definedName name="SCDPT1_103BEGINNG_1" localSheetId="0">GMICNC_22A_SCDPT1!$C$154</definedName>
    <definedName name="SCDPT1_103BEGINNG_10" localSheetId="0">GMICNC_22A_SCDPT1!$N$154</definedName>
    <definedName name="SCDPT1_103BEGINNG_11" localSheetId="0">GMICNC_22A_SCDPT1!$O$154</definedName>
    <definedName name="SCDPT1_103BEGINNG_12" localSheetId="0">GMICNC_22A_SCDPT1!$P$154</definedName>
    <definedName name="SCDPT1_103BEGINNG_13" localSheetId="0">GMICNC_22A_SCDPT1!$Q$154</definedName>
    <definedName name="SCDPT1_103BEGINNG_14" localSheetId="0">GMICNC_22A_SCDPT1!$R$154</definedName>
    <definedName name="SCDPT1_103BEGINNG_15" localSheetId="0">GMICNC_22A_SCDPT1!$S$154</definedName>
    <definedName name="SCDPT1_103BEGINNG_16" localSheetId="0">GMICNC_22A_SCDPT1!$T$154</definedName>
    <definedName name="SCDPT1_103BEGINNG_17" localSheetId="0">GMICNC_22A_SCDPT1!$U$154</definedName>
    <definedName name="SCDPT1_103BEGINNG_18" localSheetId="0">GMICNC_22A_SCDPT1!$V$154</definedName>
    <definedName name="SCDPT1_103BEGINNG_19" localSheetId="0">GMICNC_22A_SCDPT1!$W$154</definedName>
    <definedName name="SCDPT1_103BEGINNG_2" localSheetId="0">GMICNC_22A_SCDPT1!$D$154</definedName>
    <definedName name="SCDPT1_103BEGINNG_20" localSheetId="0">GMICNC_22A_SCDPT1!$X$154</definedName>
    <definedName name="SCDPT1_103BEGINNG_21" localSheetId="0">GMICNC_22A_SCDPT1!$Y$154</definedName>
    <definedName name="SCDPT1_103BEGINNG_22" localSheetId="0">GMICNC_22A_SCDPT1!$Z$154</definedName>
    <definedName name="SCDPT1_103BEGINNG_23" localSheetId="0">GMICNC_22A_SCDPT1!$AA$154</definedName>
    <definedName name="SCDPT1_103BEGINNG_24" localSheetId="0">GMICNC_22A_SCDPT1!$AB$154</definedName>
    <definedName name="SCDPT1_103BEGINNG_25" localSheetId="0">GMICNC_22A_SCDPT1!$AC$154</definedName>
    <definedName name="SCDPT1_103BEGINNG_26" localSheetId="0">GMICNC_22A_SCDPT1!$AD$154</definedName>
    <definedName name="SCDPT1_103BEGINNG_27" localSheetId="0">GMICNC_22A_SCDPT1!$AE$154</definedName>
    <definedName name="SCDPT1_103BEGINNG_28" localSheetId="0">GMICNC_22A_SCDPT1!$AF$154</definedName>
    <definedName name="SCDPT1_103BEGINNG_29" localSheetId="0">GMICNC_22A_SCDPT1!$AG$154</definedName>
    <definedName name="SCDPT1_103BEGINNG_3" localSheetId="0">GMICNC_22A_SCDPT1!$E$154</definedName>
    <definedName name="SCDPT1_103BEGINNG_30" localSheetId="0">GMICNC_22A_SCDPT1!$AH$154</definedName>
    <definedName name="SCDPT1_103BEGINNG_31" localSheetId="0">GMICNC_22A_SCDPT1!$AI$154</definedName>
    <definedName name="SCDPT1_103BEGINNG_32" localSheetId="0">GMICNC_22A_SCDPT1!$AJ$154</definedName>
    <definedName name="SCDPT1_103BEGINNG_33" localSheetId="0">GMICNC_22A_SCDPT1!$AK$154</definedName>
    <definedName name="SCDPT1_103BEGINNG_34" localSheetId="0">GMICNC_22A_SCDPT1!$AL$154</definedName>
    <definedName name="SCDPT1_103BEGINNG_35" localSheetId="0">GMICNC_22A_SCDPT1!$AM$154</definedName>
    <definedName name="SCDPT1_103BEGINNG_36" localSheetId="0">GMICNC_22A_SCDPT1!$AN$154</definedName>
    <definedName name="SCDPT1_103BEGINNG_4" localSheetId="0">GMICNC_22A_SCDPT1!$F$154</definedName>
    <definedName name="SCDPT1_103BEGINNG_5" localSheetId="0">GMICNC_22A_SCDPT1!$G$154</definedName>
    <definedName name="SCDPT1_103BEGINNG_6.01" localSheetId="0">GMICNC_22A_SCDPT1!$H$154</definedName>
    <definedName name="SCDPT1_103BEGINNG_6.02" localSheetId="0">GMICNC_22A_SCDPT1!$I$154</definedName>
    <definedName name="SCDPT1_103BEGINNG_6.03" localSheetId="0">GMICNC_22A_SCDPT1!$J$154</definedName>
    <definedName name="SCDPT1_103BEGINNG_7" localSheetId="0">GMICNC_22A_SCDPT1!$K$154</definedName>
    <definedName name="SCDPT1_103BEGINNG_8" localSheetId="0">GMICNC_22A_SCDPT1!$L$154</definedName>
    <definedName name="SCDPT1_103BEGINNG_9" localSheetId="0">GMICNC_22A_SCDPT1!$M$154</definedName>
    <definedName name="SCDPT1_103ENDINGG_10" localSheetId="0">GMICNC_22A_SCDPT1!$N$156</definedName>
    <definedName name="SCDPT1_103ENDINGG_11" localSheetId="0">GMICNC_22A_SCDPT1!$O$156</definedName>
    <definedName name="SCDPT1_103ENDINGG_12" localSheetId="0">GMICNC_22A_SCDPT1!$P$156</definedName>
    <definedName name="SCDPT1_103ENDINGG_13" localSheetId="0">GMICNC_22A_SCDPT1!$Q$156</definedName>
    <definedName name="SCDPT1_103ENDINGG_14" localSheetId="0">GMICNC_22A_SCDPT1!$R$156</definedName>
    <definedName name="SCDPT1_103ENDINGG_15" localSheetId="0">GMICNC_22A_SCDPT1!$S$156</definedName>
    <definedName name="SCDPT1_103ENDINGG_16" localSheetId="0">GMICNC_22A_SCDPT1!$T$156</definedName>
    <definedName name="SCDPT1_103ENDINGG_17" localSheetId="0">GMICNC_22A_SCDPT1!$U$156</definedName>
    <definedName name="SCDPT1_103ENDINGG_18" localSheetId="0">GMICNC_22A_SCDPT1!$V$156</definedName>
    <definedName name="SCDPT1_103ENDINGG_19" localSheetId="0">GMICNC_22A_SCDPT1!$W$156</definedName>
    <definedName name="SCDPT1_103ENDINGG_2" localSheetId="0">GMICNC_22A_SCDPT1!$D$156</definedName>
    <definedName name="SCDPT1_103ENDINGG_20" localSheetId="0">GMICNC_22A_SCDPT1!$X$156</definedName>
    <definedName name="SCDPT1_103ENDINGG_21" localSheetId="0">GMICNC_22A_SCDPT1!$Y$156</definedName>
    <definedName name="SCDPT1_103ENDINGG_22" localSheetId="0">GMICNC_22A_SCDPT1!$Z$156</definedName>
    <definedName name="SCDPT1_103ENDINGG_23" localSheetId="0">GMICNC_22A_SCDPT1!$AA$156</definedName>
    <definedName name="SCDPT1_103ENDINGG_24" localSheetId="0">GMICNC_22A_SCDPT1!$AB$156</definedName>
    <definedName name="SCDPT1_103ENDINGG_25" localSheetId="0">GMICNC_22A_SCDPT1!$AC$156</definedName>
    <definedName name="SCDPT1_103ENDINGG_26" localSheetId="0">GMICNC_22A_SCDPT1!$AD$156</definedName>
    <definedName name="SCDPT1_103ENDINGG_27" localSheetId="0">GMICNC_22A_SCDPT1!$AE$156</definedName>
    <definedName name="SCDPT1_103ENDINGG_28" localSheetId="0">GMICNC_22A_SCDPT1!$AF$156</definedName>
    <definedName name="SCDPT1_103ENDINGG_29" localSheetId="0">GMICNC_22A_SCDPT1!$AG$156</definedName>
    <definedName name="SCDPT1_103ENDINGG_3" localSheetId="0">GMICNC_22A_SCDPT1!$E$156</definedName>
    <definedName name="SCDPT1_103ENDINGG_30" localSheetId="0">GMICNC_22A_SCDPT1!$AH$156</definedName>
    <definedName name="SCDPT1_103ENDINGG_31" localSheetId="0">GMICNC_22A_SCDPT1!$AI$156</definedName>
    <definedName name="SCDPT1_103ENDINGG_32" localSheetId="0">GMICNC_22A_SCDPT1!$AJ$156</definedName>
    <definedName name="SCDPT1_103ENDINGG_33" localSheetId="0">GMICNC_22A_SCDPT1!$AK$156</definedName>
    <definedName name="SCDPT1_103ENDINGG_34" localSheetId="0">GMICNC_22A_SCDPT1!$AL$156</definedName>
    <definedName name="SCDPT1_103ENDINGG_35" localSheetId="0">GMICNC_22A_SCDPT1!$AM$156</definedName>
    <definedName name="SCDPT1_103ENDINGG_36" localSheetId="0">GMICNC_22A_SCDPT1!$AN$156</definedName>
    <definedName name="SCDPT1_103ENDINGG_4" localSheetId="0">GMICNC_22A_SCDPT1!$F$156</definedName>
    <definedName name="SCDPT1_103ENDINGG_5" localSheetId="0">GMICNC_22A_SCDPT1!$G$156</definedName>
    <definedName name="SCDPT1_103ENDINGG_6.01" localSheetId="0">GMICNC_22A_SCDPT1!$H$156</definedName>
    <definedName name="SCDPT1_103ENDINGG_6.02" localSheetId="0">GMICNC_22A_SCDPT1!$I$156</definedName>
    <definedName name="SCDPT1_103ENDINGG_6.03" localSheetId="0">GMICNC_22A_SCDPT1!$J$156</definedName>
    <definedName name="SCDPT1_103ENDINGG_7" localSheetId="0">GMICNC_22A_SCDPT1!$K$156</definedName>
    <definedName name="SCDPT1_103ENDINGG_8" localSheetId="0">GMICNC_22A_SCDPT1!$L$156</definedName>
    <definedName name="SCDPT1_103ENDINGG_9" localSheetId="0">GMICNC_22A_SCDPT1!$M$156</definedName>
    <definedName name="SCDPT1_1040000000_Range" localSheetId="0">GMICNC_22A_SCDPT1!$B$158:$AN$161</definedName>
    <definedName name="SCDPT1_1040000001_1" localSheetId="0">GMICNC_22A_SCDPT1!$C$159</definedName>
    <definedName name="SCDPT1_1040000001_10" localSheetId="0">GMICNC_22A_SCDPT1!$N$159</definedName>
    <definedName name="SCDPT1_1040000001_11" localSheetId="0">GMICNC_22A_SCDPT1!$O$159</definedName>
    <definedName name="SCDPT1_1040000001_12" localSheetId="0">GMICNC_22A_SCDPT1!$P$159</definedName>
    <definedName name="SCDPT1_1040000001_13" localSheetId="0">GMICNC_22A_SCDPT1!$Q$159</definedName>
    <definedName name="SCDPT1_1040000001_14" localSheetId="0">GMICNC_22A_SCDPT1!$R$159</definedName>
    <definedName name="SCDPT1_1040000001_15" localSheetId="0">GMICNC_22A_SCDPT1!$S$159</definedName>
    <definedName name="SCDPT1_1040000001_16" localSheetId="0">GMICNC_22A_SCDPT1!$T$159</definedName>
    <definedName name="SCDPT1_1040000001_17" localSheetId="0">GMICNC_22A_SCDPT1!$U$159</definedName>
    <definedName name="SCDPT1_1040000001_18" localSheetId="0">GMICNC_22A_SCDPT1!$V$159</definedName>
    <definedName name="SCDPT1_1040000001_19" localSheetId="0">GMICNC_22A_SCDPT1!$W$159</definedName>
    <definedName name="SCDPT1_1040000001_2" localSheetId="0">GMICNC_22A_SCDPT1!$D$159</definedName>
    <definedName name="SCDPT1_1040000001_20" localSheetId="0">GMICNC_22A_SCDPT1!$X$159</definedName>
    <definedName name="SCDPT1_1040000001_21" localSheetId="0">GMICNC_22A_SCDPT1!$Y$159</definedName>
    <definedName name="SCDPT1_1040000001_22" localSheetId="0">GMICNC_22A_SCDPT1!$Z$159</definedName>
    <definedName name="SCDPT1_1040000001_24" localSheetId="0">GMICNC_22A_SCDPT1!$AB$159</definedName>
    <definedName name="SCDPT1_1040000001_25" localSheetId="0">GMICNC_22A_SCDPT1!$AC$159</definedName>
    <definedName name="SCDPT1_1040000001_26" localSheetId="0">GMICNC_22A_SCDPT1!$AD$159</definedName>
    <definedName name="SCDPT1_1040000001_27" localSheetId="0">GMICNC_22A_SCDPT1!$AE$159</definedName>
    <definedName name="SCDPT1_1040000001_28" localSheetId="0">GMICNC_22A_SCDPT1!$AF$159</definedName>
    <definedName name="SCDPT1_1040000001_29" localSheetId="0">GMICNC_22A_SCDPT1!$AG$159</definedName>
    <definedName name="SCDPT1_1040000001_3" localSheetId="0">GMICNC_22A_SCDPT1!$E$159</definedName>
    <definedName name="SCDPT1_1040000001_30" localSheetId="0">GMICNC_22A_SCDPT1!$AH$159</definedName>
    <definedName name="SCDPT1_1040000001_31" localSheetId="0">GMICNC_22A_SCDPT1!$AI$159</definedName>
    <definedName name="SCDPT1_1040000001_32" localSheetId="0">GMICNC_22A_SCDPT1!$AJ$159</definedName>
    <definedName name="SCDPT1_1040000001_33" localSheetId="0">GMICNC_22A_SCDPT1!$AK$159</definedName>
    <definedName name="SCDPT1_1040000001_34" localSheetId="0">GMICNC_22A_SCDPT1!$AL$159</definedName>
    <definedName name="SCDPT1_1040000001_35" localSheetId="0">GMICNC_22A_SCDPT1!$AM$159</definedName>
    <definedName name="SCDPT1_1040000001_36" localSheetId="0">GMICNC_22A_SCDPT1!$AN$159</definedName>
    <definedName name="SCDPT1_1040000001_4" localSheetId="0">GMICNC_22A_SCDPT1!$F$159</definedName>
    <definedName name="SCDPT1_1040000001_5" localSheetId="0">GMICNC_22A_SCDPT1!$G$159</definedName>
    <definedName name="SCDPT1_1040000001_6.01" localSheetId="0">GMICNC_22A_SCDPT1!$H$159</definedName>
    <definedName name="SCDPT1_1040000001_6.02" localSheetId="0">GMICNC_22A_SCDPT1!$I$159</definedName>
    <definedName name="SCDPT1_1040000001_6.03" localSheetId="0">GMICNC_22A_SCDPT1!$J$159</definedName>
    <definedName name="SCDPT1_1040000001_7" localSheetId="0">GMICNC_22A_SCDPT1!$K$159</definedName>
    <definedName name="SCDPT1_1040000001_8" localSheetId="0">GMICNC_22A_SCDPT1!$L$159</definedName>
    <definedName name="SCDPT1_1040000001_9" localSheetId="0">GMICNC_22A_SCDPT1!$M$159</definedName>
    <definedName name="SCDPT1_1049999999_10" localSheetId="0">GMICNC_22A_SCDPT1!$N$162</definedName>
    <definedName name="SCDPT1_1049999999_11" localSheetId="0">GMICNC_22A_SCDPT1!$O$162</definedName>
    <definedName name="SCDPT1_1049999999_12" localSheetId="0">GMICNC_22A_SCDPT1!$P$162</definedName>
    <definedName name="SCDPT1_1049999999_13" localSheetId="0">GMICNC_22A_SCDPT1!$Q$162</definedName>
    <definedName name="SCDPT1_1049999999_14" localSheetId="0">GMICNC_22A_SCDPT1!$R$162</definedName>
    <definedName name="SCDPT1_1049999999_15" localSheetId="0">GMICNC_22A_SCDPT1!$S$162</definedName>
    <definedName name="SCDPT1_1049999999_19" localSheetId="0">GMICNC_22A_SCDPT1!$W$162</definedName>
    <definedName name="SCDPT1_1049999999_20" localSheetId="0">GMICNC_22A_SCDPT1!$X$162</definedName>
    <definedName name="SCDPT1_1049999999_7" localSheetId="0">GMICNC_22A_SCDPT1!$K$162</definedName>
    <definedName name="SCDPT1_1049999999_9" localSheetId="0">GMICNC_22A_SCDPT1!$M$162</definedName>
    <definedName name="SCDPT1_104BEGINNG_1" localSheetId="0">GMICNC_22A_SCDPT1!$C$158</definedName>
    <definedName name="SCDPT1_104BEGINNG_10" localSheetId="0">GMICNC_22A_SCDPT1!$N$158</definedName>
    <definedName name="SCDPT1_104BEGINNG_11" localSheetId="0">GMICNC_22A_SCDPT1!$O$158</definedName>
    <definedName name="SCDPT1_104BEGINNG_12" localSheetId="0">GMICNC_22A_SCDPT1!$P$158</definedName>
    <definedName name="SCDPT1_104BEGINNG_13" localSheetId="0">GMICNC_22A_SCDPT1!$Q$158</definedName>
    <definedName name="SCDPT1_104BEGINNG_14" localSheetId="0">GMICNC_22A_SCDPT1!$R$158</definedName>
    <definedName name="SCDPT1_104BEGINNG_15" localSheetId="0">GMICNC_22A_SCDPT1!$S$158</definedName>
    <definedName name="SCDPT1_104BEGINNG_16" localSheetId="0">GMICNC_22A_SCDPT1!$T$158</definedName>
    <definedName name="SCDPT1_104BEGINNG_17" localSheetId="0">GMICNC_22A_SCDPT1!$U$158</definedName>
    <definedName name="SCDPT1_104BEGINNG_18" localSheetId="0">GMICNC_22A_SCDPT1!$V$158</definedName>
    <definedName name="SCDPT1_104BEGINNG_19" localSheetId="0">GMICNC_22A_SCDPT1!$W$158</definedName>
    <definedName name="SCDPT1_104BEGINNG_2" localSheetId="0">GMICNC_22A_SCDPT1!$D$158</definedName>
    <definedName name="SCDPT1_104BEGINNG_20" localSheetId="0">GMICNC_22A_SCDPT1!$X$158</definedName>
    <definedName name="SCDPT1_104BEGINNG_21" localSheetId="0">GMICNC_22A_SCDPT1!$Y$158</definedName>
    <definedName name="SCDPT1_104BEGINNG_22" localSheetId="0">GMICNC_22A_SCDPT1!$Z$158</definedName>
    <definedName name="SCDPT1_104BEGINNG_23" localSheetId="0">GMICNC_22A_SCDPT1!$AA$158</definedName>
    <definedName name="SCDPT1_104BEGINNG_24" localSheetId="0">GMICNC_22A_SCDPT1!$AB$158</definedName>
    <definedName name="SCDPT1_104BEGINNG_25" localSheetId="0">GMICNC_22A_SCDPT1!$AC$158</definedName>
    <definedName name="SCDPT1_104BEGINNG_26" localSheetId="0">GMICNC_22A_SCDPT1!$AD$158</definedName>
    <definedName name="SCDPT1_104BEGINNG_27" localSheetId="0">GMICNC_22A_SCDPT1!$AE$158</definedName>
    <definedName name="SCDPT1_104BEGINNG_28" localSheetId="0">GMICNC_22A_SCDPT1!$AF$158</definedName>
    <definedName name="SCDPT1_104BEGINNG_29" localSheetId="0">GMICNC_22A_SCDPT1!$AG$158</definedName>
    <definedName name="SCDPT1_104BEGINNG_3" localSheetId="0">GMICNC_22A_SCDPT1!$E$158</definedName>
    <definedName name="SCDPT1_104BEGINNG_30" localSheetId="0">GMICNC_22A_SCDPT1!$AH$158</definedName>
    <definedName name="SCDPT1_104BEGINNG_31" localSheetId="0">GMICNC_22A_SCDPT1!$AI$158</definedName>
    <definedName name="SCDPT1_104BEGINNG_32" localSheetId="0">GMICNC_22A_SCDPT1!$AJ$158</definedName>
    <definedName name="SCDPT1_104BEGINNG_33" localSheetId="0">GMICNC_22A_SCDPT1!$AK$158</definedName>
    <definedName name="SCDPT1_104BEGINNG_34" localSheetId="0">GMICNC_22A_SCDPT1!$AL$158</definedName>
    <definedName name="SCDPT1_104BEGINNG_35" localSheetId="0">GMICNC_22A_SCDPT1!$AM$158</definedName>
    <definedName name="SCDPT1_104BEGINNG_36" localSheetId="0">GMICNC_22A_SCDPT1!$AN$158</definedName>
    <definedName name="SCDPT1_104BEGINNG_4" localSheetId="0">GMICNC_22A_SCDPT1!$F$158</definedName>
    <definedName name="SCDPT1_104BEGINNG_5" localSheetId="0">GMICNC_22A_SCDPT1!$G$158</definedName>
    <definedName name="SCDPT1_104BEGINNG_6.01" localSheetId="0">GMICNC_22A_SCDPT1!$H$158</definedName>
    <definedName name="SCDPT1_104BEGINNG_6.02" localSheetId="0">GMICNC_22A_SCDPT1!$I$158</definedName>
    <definedName name="SCDPT1_104BEGINNG_6.03" localSheetId="0">GMICNC_22A_SCDPT1!$J$158</definedName>
    <definedName name="SCDPT1_104BEGINNG_7" localSheetId="0">GMICNC_22A_SCDPT1!$K$158</definedName>
    <definedName name="SCDPT1_104BEGINNG_8" localSheetId="0">GMICNC_22A_SCDPT1!$L$158</definedName>
    <definedName name="SCDPT1_104BEGINNG_9" localSheetId="0">GMICNC_22A_SCDPT1!$M$158</definedName>
    <definedName name="SCDPT1_104ENDINGG_10" localSheetId="0">GMICNC_22A_SCDPT1!$N$161</definedName>
    <definedName name="SCDPT1_104ENDINGG_11" localSheetId="0">GMICNC_22A_SCDPT1!$O$161</definedName>
    <definedName name="SCDPT1_104ENDINGG_12" localSheetId="0">GMICNC_22A_SCDPT1!$P$161</definedName>
    <definedName name="SCDPT1_104ENDINGG_13" localSheetId="0">GMICNC_22A_SCDPT1!$Q$161</definedName>
    <definedName name="SCDPT1_104ENDINGG_14" localSheetId="0">GMICNC_22A_SCDPT1!$R$161</definedName>
    <definedName name="SCDPT1_104ENDINGG_15" localSheetId="0">GMICNC_22A_SCDPT1!$S$161</definedName>
    <definedName name="SCDPT1_104ENDINGG_16" localSheetId="0">GMICNC_22A_SCDPT1!$T$161</definedName>
    <definedName name="SCDPT1_104ENDINGG_17" localSheetId="0">GMICNC_22A_SCDPT1!$U$161</definedName>
    <definedName name="SCDPT1_104ENDINGG_18" localSheetId="0">GMICNC_22A_SCDPT1!$V$161</definedName>
    <definedName name="SCDPT1_104ENDINGG_19" localSheetId="0">GMICNC_22A_SCDPT1!$W$161</definedName>
    <definedName name="SCDPT1_104ENDINGG_2" localSheetId="0">GMICNC_22A_SCDPT1!$D$161</definedName>
    <definedName name="SCDPT1_104ENDINGG_20" localSheetId="0">GMICNC_22A_SCDPT1!$X$161</definedName>
    <definedName name="SCDPT1_104ENDINGG_21" localSheetId="0">GMICNC_22A_SCDPT1!$Y$161</definedName>
    <definedName name="SCDPT1_104ENDINGG_22" localSheetId="0">GMICNC_22A_SCDPT1!$Z$161</definedName>
    <definedName name="SCDPT1_104ENDINGG_23" localSheetId="0">GMICNC_22A_SCDPT1!$AA$161</definedName>
    <definedName name="SCDPT1_104ENDINGG_24" localSheetId="0">GMICNC_22A_SCDPT1!$AB$161</definedName>
    <definedName name="SCDPT1_104ENDINGG_25" localSheetId="0">GMICNC_22A_SCDPT1!$AC$161</definedName>
    <definedName name="SCDPT1_104ENDINGG_26" localSheetId="0">GMICNC_22A_SCDPT1!$AD$161</definedName>
    <definedName name="SCDPT1_104ENDINGG_27" localSheetId="0">GMICNC_22A_SCDPT1!$AE$161</definedName>
    <definedName name="SCDPT1_104ENDINGG_28" localSheetId="0">GMICNC_22A_SCDPT1!$AF$161</definedName>
    <definedName name="SCDPT1_104ENDINGG_29" localSheetId="0">GMICNC_22A_SCDPT1!$AG$161</definedName>
    <definedName name="SCDPT1_104ENDINGG_3" localSheetId="0">GMICNC_22A_SCDPT1!$E$161</definedName>
    <definedName name="SCDPT1_104ENDINGG_30" localSheetId="0">GMICNC_22A_SCDPT1!$AH$161</definedName>
    <definedName name="SCDPT1_104ENDINGG_31" localSheetId="0">GMICNC_22A_SCDPT1!$AI$161</definedName>
    <definedName name="SCDPT1_104ENDINGG_32" localSheetId="0">GMICNC_22A_SCDPT1!$AJ$161</definedName>
    <definedName name="SCDPT1_104ENDINGG_33" localSheetId="0">GMICNC_22A_SCDPT1!$AK$161</definedName>
    <definedName name="SCDPT1_104ENDINGG_34" localSheetId="0">GMICNC_22A_SCDPT1!$AL$161</definedName>
    <definedName name="SCDPT1_104ENDINGG_35" localSheetId="0">GMICNC_22A_SCDPT1!$AM$161</definedName>
    <definedName name="SCDPT1_104ENDINGG_36" localSheetId="0">GMICNC_22A_SCDPT1!$AN$161</definedName>
    <definedName name="SCDPT1_104ENDINGG_4" localSheetId="0">GMICNC_22A_SCDPT1!$F$161</definedName>
    <definedName name="SCDPT1_104ENDINGG_5" localSheetId="0">GMICNC_22A_SCDPT1!$G$161</definedName>
    <definedName name="SCDPT1_104ENDINGG_6.01" localSheetId="0">GMICNC_22A_SCDPT1!$H$161</definedName>
    <definedName name="SCDPT1_104ENDINGG_6.02" localSheetId="0">GMICNC_22A_SCDPT1!$I$161</definedName>
    <definedName name="SCDPT1_104ENDINGG_6.03" localSheetId="0">GMICNC_22A_SCDPT1!$J$161</definedName>
    <definedName name="SCDPT1_104ENDINGG_7" localSheetId="0">GMICNC_22A_SCDPT1!$K$161</definedName>
    <definedName name="SCDPT1_104ENDINGG_8" localSheetId="0">GMICNC_22A_SCDPT1!$L$161</definedName>
    <definedName name="SCDPT1_104ENDINGG_9" localSheetId="0">GMICNC_22A_SCDPT1!$M$161</definedName>
    <definedName name="SCDPT1_1109999999_10" localSheetId="0">GMICNC_22A_SCDPT1!$N$163</definedName>
    <definedName name="SCDPT1_1109999999_11" localSheetId="0">GMICNC_22A_SCDPT1!$O$163</definedName>
    <definedName name="SCDPT1_1109999999_12" localSheetId="0">GMICNC_22A_SCDPT1!$P$163</definedName>
    <definedName name="SCDPT1_1109999999_13" localSheetId="0">GMICNC_22A_SCDPT1!$Q$163</definedName>
    <definedName name="SCDPT1_1109999999_14" localSheetId="0">GMICNC_22A_SCDPT1!$R$163</definedName>
    <definedName name="SCDPT1_1109999999_15" localSheetId="0">GMICNC_22A_SCDPT1!$S$163</definedName>
    <definedName name="SCDPT1_1109999999_19" localSheetId="0">GMICNC_22A_SCDPT1!$W$163</definedName>
    <definedName name="SCDPT1_1109999999_20" localSheetId="0">GMICNC_22A_SCDPT1!$X$163</definedName>
    <definedName name="SCDPT1_1109999999_7" localSheetId="0">GMICNC_22A_SCDPT1!$K$163</definedName>
    <definedName name="SCDPT1_1109999999_9" localSheetId="0">GMICNC_22A_SCDPT1!$M$163</definedName>
    <definedName name="SCDPT1_1210000000_Range" localSheetId="0">GMICNC_22A_SCDPT1!$B$164:$AN$166</definedName>
    <definedName name="SCDPT1_1219999999_10" localSheetId="0">GMICNC_22A_SCDPT1!$N$167</definedName>
    <definedName name="SCDPT1_1219999999_11" localSheetId="0">GMICNC_22A_SCDPT1!$O$167</definedName>
    <definedName name="SCDPT1_1219999999_12" localSheetId="0">GMICNC_22A_SCDPT1!$P$167</definedName>
    <definedName name="SCDPT1_1219999999_13" localSheetId="0">GMICNC_22A_SCDPT1!$Q$167</definedName>
    <definedName name="SCDPT1_1219999999_14" localSheetId="0">GMICNC_22A_SCDPT1!$R$167</definedName>
    <definedName name="SCDPT1_1219999999_15" localSheetId="0">GMICNC_22A_SCDPT1!$S$167</definedName>
    <definedName name="SCDPT1_1219999999_19" localSheetId="0">GMICNC_22A_SCDPT1!$W$167</definedName>
    <definedName name="SCDPT1_1219999999_20" localSheetId="0">GMICNC_22A_SCDPT1!$X$167</definedName>
    <definedName name="SCDPT1_1219999999_7" localSheetId="0">GMICNC_22A_SCDPT1!$K$167</definedName>
    <definedName name="SCDPT1_1219999999_9" localSheetId="0">GMICNC_22A_SCDPT1!$M$167</definedName>
    <definedName name="SCDPT1_121BEGINNG_1" localSheetId="0">GMICNC_22A_SCDPT1!$C$164</definedName>
    <definedName name="SCDPT1_121BEGINNG_10" localSheetId="0">GMICNC_22A_SCDPT1!$N$164</definedName>
    <definedName name="SCDPT1_121BEGINNG_11" localSheetId="0">GMICNC_22A_SCDPT1!$O$164</definedName>
    <definedName name="SCDPT1_121BEGINNG_12" localSheetId="0">GMICNC_22A_SCDPT1!$P$164</definedName>
    <definedName name="SCDPT1_121BEGINNG_13" localSheetId="0">GMICNC_22A_SCDPT1!$Q$164</definedName>
    <definedName name="SCDPT1_121BEGINNG_14" localSheetId="0">GMICNC_22A_SCDPT1!$R$164</definedName>
    <definedName name="SCDPT1_121BEGINNG_15" localSheetId="0">GMICNC_22A_SCDPT1!$S$164</definedName>
    <definedName name="SCDPT1_121BEGINNG_16" localSheetId="0">GMICNC_22A_SCDPT1!$T$164</definedName>
    <definedName name="SCDPT1_121BEGINNG_17" localSheetId="0">GMICNC_22A_SCDPT1!$U$164</definedName>
    <definedName name="SCDPT1_121BEGINNG_18" localSheetId="0">GMICNC_22A_SCDPT1!$V$164</definedName>
    <definedName name="SCDPT1_121BEGINNG_19" localSheetId="0">GMICNC_22A_SCDPT1!$W$164</definedName>
    <definedName name="SCDPT1_121BEGINNG_2" localSheetId="0">GMICNC_22A_SCDPT1!$D$164</definedName>
    <definedName name="SCDPT1_121BEGINNG_20" localSheetId="0">GMICNC_22A_SCDPT1!$X$164</definedName>
    <definedName name="SCDPT1_121BEGINNG_21" localSheetId="0">GMICNC_22A_SCDPT1!$Y$164</definedName>
    <definedName name="SCDPT1_121BEGINNG_22" localSheetId="0">GMICNC_22A_SCDPT1!$Z$164</definedName>
    <definedName name="SCDPT1_121BEGINNG_23" localSheetId="0">GMICNC_22A_SCDPT1!$AA$164</definedName>
    <definedName name="SCDPT1_121BEGINNG_24" localSheetId="0">GMICNC_22A_SCDPT1!$AB$164</definedName>
    <definedName name="SCDPT1_121BEGINNG_25" localSheetId="0">GMICNC_22A_SCDPT1!$AC$164</definedName>
    <definedName name="SCDPT1_121BEGINNG_26" localSheetId="0">GMICNC_22A_SCDPT1!$AD$164</definedName>
    <definedName name="SCDPT1_121BEGINNG_27" localSheetId="0">GMICNC_22A_SCDPT1!$AE$164</definedName>
    <definedName name="SCDPT1_121BEGINNG_28" localSheetId="0">GMICNC_22A_SCDPT1!$AF$164</definedName>
    <definedName name="SCDPT1_121BEGINNG_29" localSheetId="0">GMICNC_22A_SCDPT1!$AG$164</definedName>
    <definedName name="SCDPT1_121BEGINNG_3" localSheetId="0">GMICNC_22A_SCDPT1!$E$164</definedName>
    <definedName name="SCDPT1_121BEGINNG_30" localSheetId="0">GMICNC_22A_SCDPT1!$AH$164</definedName>
    <definedName name="SCDPT1_121BEGINNG_31" localSheetId="0">GMICNC_22A_SCDPT1!$AI$164</definedName>
    <definedName name="SCDPT1_121BEGINNG_32" localSheetId="0">GMICNC_22A_SCDPT1!$AJ$164</definedName>
    <definedName name="SCDPT1_121BEGINNG_33" localSheetId="0">GMICNC_22A_SCDPT1!$AK$164</definedName>
    <definedName name="SCDPT1_121BEGINNG_34" localSheetId="0">GMICNC_22A_SCDPT1!$AL$164</definedName>
    <definedName name="SCDPT1_121BEGINNG_35" localSheetId="0">GMICNC_22A_SCDPT1!$AM$164</definedName>
    <definedName name="SCDPT1_121BEGINNG_36" localSheetId="0">GMICNC_22A_SCDPT1!$AN$164</definedName>
    <definedName name="SCDPT1_121BEGINNG_4" localSheetId="0">GMICNC_22A_SCDPT1!$F$164</definedName>
    <definedName name="SCDPT1_121BEGINNG_5" localSheetId="0">GMICNC_22A_SCDPT1!$G$164</definedName>
    <definedName name="SCDPT1_121BEGINNG_6.01" localSheetId="0">GMICNC_22A_SCDPT1!$H$164</definedName>
    <definedName name="SCDPT1_121BEGINNG_6.02" localSheetId="0">GMICNC_22A_SCDPT1!$I$164</definedName>
    <definedName name="SCDPT1_121BEGINNG_6.03" localSheetId="0">GMICNC_22A_SCDPT1!$J$164</definedName>
    <definedName name="SCDPT1_121BEGINNG_7" localSheetId="0">GMICNC_22A_SCDPT1!$K$164</definedName>
    <definedName name="SCDPT1_121BEGINNG_8" localSheetId="0">GMICNC_22A_SCDPT1!$L$164</definedName>
    <definedName name="SCDPT1_121BEGINNG_9" localSheetId="0">GMICNC_22A_SCDPT1!$M$164</definedName>
    <definedName name="SCDPT1_121ENDINGG_10" localSheetId="0">GMICNC_22A_SCDPT1!$N$166</definedName>
    <definedName name="SCDPT1_121ENDINGG_11" localSheetId="0">GMICNC_22A_SCDPT1!$O$166</definedName>
    <definedName name="SCDPT1_121ENDINGG_12" localSheetId="0">GMICNC_22A_SCDPT1!$P$166</definedName>
    <definedName name="SCDPT1_121ENDINGG_13" localSheetId="0">GMICNC_22A_SCDPT1!$Q$166</definedName>
    <definedName name="SCDPT1_121ENDINGG_14" localSheetId="0">GMICNC_22A_SCDPT1!$R$166</definedName>
    <definedName name="SCDPT1_121ENDINGG_15" localSheetId="0">GMICNC_22A_SCDPT1!$S$166</definedName>
    <definedName name="SCDPT1_121ENDINGG_16" localSheetId="0">GMICNC_22A_SCDPT1!$T$166</definedName>
    <definedName name="SCDPT1_121ENDINGG_17" localSheetId="0">GMICNC_22A_SCDPT1!$U$166</definedName>
    <definedName name="SCDPT1_121ENDINGG_18" localSheetId="0">GMICNC_22A_SCDPT1!$V$166</definedName>
    <definedName name="SCDPT1_121ENDINGG_19" localSheetId="0">GMICNC_22A_SCDPT1!$W$166</definedName>
    <definedName name="SCDPT1_121ENDINGG_2" localSheetId="0">GMICNC_22A_SCDPT1!$D$166</definedName>
    <definedName name="SCDPT1_121ENDINGG_20" localSheetId="0">GMICNC_22A_SCDPT1!$X$166</definedName>
    <definedName name="SCDPT1_121ENDINGG_21" localSheetId="0">GMICNC_22A_SCDPT1!$Y$166</definedName>
    <definedName name="SCDPT1_121ENDINGG_22" localSheetId="0">GMICNC_22A_SCDPT1!$Z$166</definedName>
    <definedName name="SCDPT1_121ENDINGG_23" localSheetId="0">GMICNC_22A_SCDPT1!$AA$166</definedName>
    <definedName name="SCDPT1_121ENDINGG_24" localSheetId="0">GMICNC_22A_SCDPT1!$AB$166</definedName>
    <definedName name="SCDPT1_121ENDINGG_25" localSheetId="0">GMICNC_22A_SCDPT1!$AC$166</definedName>
    <definedName name="SCDPT1_121ENDINGG_26" localSheetId="0">GMICNC_22A_SCDPT1!$AD$166</definedName>
    <definedName name="SCDPT1_121ENDINGG_27" localSheetId="0">GMICNC_22A_SCDPT1!$AE$166</definedName>
    <definedName name="SCDPT1_121ENDINGG_28" localSheetId="0">GMICNC_22A_SCDPT1!$AF$166</definedName>
    <definedName name="SCDPT1_121ENDINGG_29" localSheetId="0">GMICNC_22A_SCDPT1!$AG$166</definedName>
    <definedName name="SCDPT1_121ENDINGG_3" localSheetId="0">GMICNC_22A_SCDPT1!$E$166</definedName>
    <definedName name="SCDPT1_121ENDINGG_30" localSheetId="0">GMICNC_22A_SCDPT1!$AH$166</definedName>
    <definedName name="SCDPT1_121ENDINGG_31" localSheetId="0">GMICNC_22A_SCDPT1!$AI$166</definedName>
    <definedName name="SCDPT1_121ENDINGG_32" localSheetId="0">GMICNC_22A_SCDPT1!$AJ$166</definedName>
    <definedName name="SCDPT1_121ENDINGG_33" localSheetId="0">GMICNC_22A_SCDPT1!$AK$166</definedName>
    <definedName name="SCDPT1_121ENDINGG_34" localSheetId="0">GMICNC_22A_SCDPT1!$AL$166</definedName>
    <definedName name="SCDPT1_121ENDINGG_35" localSheetId="0">GMICNC_22A_SCDPT1!$AM$166</definedName>
    <definedName name="SCDPT1_121ENDINGG_36" localSheetId="0">GMICNC_22A_SCDPT1!$AN$166</definedName>
    <definedName name="SCDPT1_121ENDINGG_4" localSheetId="0">GMICNC_22A_SCDPT1!$F$166</definedName>
    <definedName name="SCDPT1_121ENDINGG_5" localSheetId="0">GMICNC_22A_SCDPT1!$G$166</definedName>
    <definedName name="SCDPT1_121ENDINGG_6.01" localSheetId="0">GMICNC_22A_SCDPT1!$H$166</definedName>
    <definedName name="SCDPT1_121ENDINGG_6.02" localSheetId="0">GMICNC_22A_SCDPT1!$I$166</definedName>
    <definedName name="SCDPT1_121ENDINGG_6.03" localSheetId="0">GMICNC_22A_SCDPT1!$J$166</definedName>
    <definedName name="SCDPT1_121ENDINGG_7" localSheetId="0">GMICNC_22A_SCDPT1!$K$166</definedName>
    <definedName name="SCDPT1_121ENDINGG_8" localSheetId="0">GMICNC_22A_SCDPT1!$L$166</definedName>
    <definedName name="SCDPT1_121ENDINGG_9" localSheetId="0">GMICNC_22A_SCDPT1!$M$166</definedName>
    <definedName name="SCDPT1_1220000000_Range" localSheetId="0">GMICNC_22A_SCDPT1!$B$168:$AN$170</definedName>
    <definedName name="SCDPT1_1229999999_10" localSheetId="0">GMICNC_22A_SCDPT1!$N$171</definedName>
    <definedName name="SCDPT1_1229999999_11" localSheetId="0">GMICNC_22A_SCDPT1!$O$171</definedName>
    <definedName name="SCDPT1_1229999999_12" localSheetId="0">GMICNC_22A_SCDPT1!$P$171</definedName>
    <definedName name="SCDPT1_1229999999_13" localSheetId="0">GMICNC_22A_SCDPT1!$Q$171</definedName>
    <definedName name="SCDPT1_1229999999_14" localSheetId="0">GMICNC_22A_SCDPT1!$R$171</definedName>
    <definedName name="SCDPT1_1229999999_15" localSheetId="0">GMICNC_22A_SCDPT1!$S$171</definedName>
    <definedName name="SCDPT1_1229999999_19" localSheetId="0">GMICNC_22A_SCDPT1!$W$171</definedName>
    <definedName name="SCDPT1_1229999999_20" localSheetId="0">GMICNC_22A_SCDPT1!$X$171</definedName>
    <definedName name="SCDPT1_1229999999_7" localSheetId="0">GMICNC_22A_SCDPT1!$K$171</definedName>
    <definedName name="SCDPT1_1229999999_9" localSheetId="0">GMICNC_22A_SCDPT1!$M$171</definedName>
    <definedName name="SCDPT1_122BEGINNG_1" localSheetId="0">GMICNC_22A_SCDPT1!$C$168</definedName>
    <definedName name="SCDPT1_122BEGINNG_10" localSheetId="0">GMICNC_22A_SCDPT1!$N$168</definedName>
    <definedName name="SCDPT1_122BEGINNG_11" localSheetId="0">GMICNC_22A_SCDPT1!$O$168</definedName>
    <definedName name="SCDPT1_122BEGINNG_12" localSheetId="0">GMICNC_22A_SCDPT1!$P$168</definedName>
    <definedName name="SCDPT1_122BEGINNG_13" localSheetId="0">GMICNC_22A_SCDPT1!$Q$168</definedName>
    <definedName name="SCDPT1_122BEGINNG_14" localSheetId="0">GMICNC_22A_SCDPT1!$R$168</definedName>
    <definedName name="SCDPT1_122BEGINNG_15" localSheetId="0">GMICNC_22A_SCDPT1!$S$168</definedName>
    <definedName name="SCDPT1_122BEGINNG_16" localSheetId="0">GMICNC_22A_SCDPT1!$T$168</definedName>
    <definedName name="SCDPT1_122BEGINNG_17" localSheetId="0">GMICNC_22A_SCDPT1!$U$168</definedName>
    <definedName name="SCDPT1_122BEGINNG_18" localSheetId="0">GMICNC_22A_SCDPT1!$V$168</definedName>
    <definedName name="SCDPT1_122BEGINNG_19" localSheetId="0">GMICNC_22A_SCDPT1!$W$168</definedName>
    <definedName name="SCDPT1_122BEGINNG_2" localSheetId="0">GMICNC_22A_SCDPT1!$D$168</definedName>
    <definedName name="SCDPT1_122BEGINNG_20" localSheetId="0">GMICNC_22A_SCDPT1!$X$168</definedName>
    <definedName name="SCDPT1_122BEGINNG_21" localSheetId="0">GMICNC_22A_SCDPT1!$Y$168</definedName>
    <definedName name="SCDPT1_122BEGINNG_22" localSheetId="0">GMICNC_22A_SCDPT1!$Z$168</definedName>
    <definedName name="SCDPT1_122BEGINNG_23" localSheetId="0">GMICNC_22A_SCDPT1!$AA$168</definedName>
    <definedName name="SCDPT1_122BEGINNG_24" localSheetId="0">GMICNC_22A_SCDPT1!$AB$168</definedName>
    <definedName name="SCDPT1_122BEGINNG_25" localSheetId="0">GMICNC_22A_SCDPT1!$AC$168</definedName>
    <definedName name="SCDPT1_122BEGINNG_26" localSheetId="0">GMICNC_22A_SCDPT1!$AD$168</definedName>
    <definedName name="SCDPT1_122BEGINNG_27" localSheetId="0">GMICNC_22A_SCDPT1!$AE$168</definedName>
    <definedName name="SCDPT1_122BEGINNG_28" localSheetId="0">GMICNC_22A_SCDPT1!$AF$168</definedName>
    <definedName name="SCDPT1_122BEGINNG_29" localSheetId="0">GMICNC_22A_SCDPT1!$AG$168</definedName>
    <definedName name="SCDPT1_122BEGINNG_3" localSheetId="0">GMICNC_22A_SCDPT1!$E$168</definedName>
    <definedName name="SCDPT1_122BEGINNG_30" localSheetId="0">GMICNC_22A_SCDPT1!$AH$168</definedName>
    <definedName name="SCDPT1_122BEGINNG_31" localSheetId="0">GMICNC_22A_SCDPT1!$AI$168</definedName>
    <definedName name="SCDPT1_122BEGINNG_32" localSheetId="0">GMICNC_22A_SCDPT1!$AJ$168</definedName>
    <definedName name="SCDPT1_122BEGINNG_33" localSheetId="0">GMICNC_22A_SCDPT1!$AK$168</definedName>
    <definedName name="SCDPT1_122BEGINNG_34" localSheetId="0">GMICNC_22A_SCDPT1!$AL$168</definedName>
    <definedName name="SCDPT1_122BEGINNG_35" localSheetId="0">GMICNC_22A_SCDPT1!$AM$168</definedName>
    <definedName name="SCDPT1_122BEGINNG_36" localSheetId="0">GMICNC_22A_SCDPT1!$AN$168</definedName>
    <definedName name="SCDPT1_122BEGINNG_4" localSheetId="0">GMICNC_22A_SCDPT1!$F$168</definedName>
    <definedName name="SCDPT1_122BEGINNG_5" localSheetId="0">GMICNC_22A_SCDPT1!$G$168</definedName>
    <definedName name="SCDPT1_122BEGINNG_6.01" localSheetId="0">GMICNC_22A_SCDPT1!$H$168</definedName>
    <definedName name="SCDPT1_122BEGINNG_6.02" localSheetId="0">GMICNC_22A_SCDPT1!$I$168</definedName>
    <definedName name="SCDPT1_122BEGINNG_6.03" localSheetId="0">GMICNC_22A_SCDPT1!$J$168</definedName>
    <definedName name="SCDPT1_122BEGINNG_7" localSheetId="0">GMICNC_22A_SCDPT1!$K$168</definedName>
    <definedName name="SCDPT1_122BEGINNG_8" localSheetId="0">GMICNC_22A_SCDPT1!$L$168</definedName>
    <definedName name="SCDPT1_122BEGINNG_9" localSheetId="0">GMICNC_22A_SCDPT1!$M$168</definedName>
    <definedName name="SCDPT1_122ENDINGG_10" localSheetId="0">GMICNC_22A_SCDPT1!$N$170</definedName>
    <definedName name="SCDPT1_122ENDINGG_11" localSheetId="0">GMICNC_22A_SCDPT1!$O$170</definedName>
    <definedName name="SCDPT1_122ENDINGG_12" localSheetId="0">GMICNC_22A_SCDPT1!$P$170</definedName>
    <definedName name="SCDPT1_122ENDINGG_13" localSheetId="0">GMICNC_22A_SCDPT1!$Q$170</definedName>
    <definedName name="SCDPT1_122ENDINGG_14" localSheetId="0">GMICNC_22A_SCDPT1!$R$170</definedName>
    <definedName name="SCDPT1_122ENDINGG_15" localSheetId="0">GMICNC_22A_SCDPT1!$S$170</definedName>
    <definedName name="SCDPT1_122ENDINGG_16" localSheetId="0">GMICNC_22A_SCDPT1!$T$170</definedName>
    <definedName name="SCDPT1_122ENDINGG_17" localSheetId="0">GMICNC_22A_SCDPT1!$U$170</definedName>
    <definedName name="SCDPT1_122ENDINGG_18" localSheetId="0">GMICNC_22A_SCDPT1!$V$170</definedName>
    <definedName name="SCDPT1_122ENDINGG_19" localSheetId="0">GMICNC_22A_SCDPT1!$W$170</definedName>
    <definedName name="SCDPT1_122ENDINGG_2" localSheetId="0">GMICNC_22A_SCDPT1!$D$170</definedName>
    <definedName name="SCDPT1_122ENDINGG_20" localSheetId="0">GMICNC_22A_SCDPT1!$X$170</definedName>
    <definedName name="SCDPT1_122ENDINGG_21" localSheetId="0">GMICNC_22A_SCDPT1!$Y$170</definedName>
    <definedName name="SCDPT1_122ENDINGG_22" localSheetId="0">GMICNC_22A_SCDPT1!$Z$170</definedName>
    <definedName name="SCDPT1_122ENDINGG_23" localSheetId="0">GMICNC_22A_SCDPT1!$AA$170</definedName>
    <definedName name="SCDPT1_122ENDINGG_24" localSheetId="0">GMICNC_22A_SCDPT1!$AB$170</definedName>
    <definedName name="SCDPT1_122ENDINGG_25" localSheetId="0">GMICNC_22A_SCDPT1!$AC$170</definedName>
    <definedName name="SCDPT1_122ENDINGG_26" localSheetId="0">GMICNC_22A_SCDPT1!$AD$170</definedName>
    <definedName name="SCDPT1_122ENDINGG_27" localSheetId="0">GMICNC_22A_SCDPT1!$AE$170</definedName>
    <definedName name="SCDPT1_122ENDINGG_28" localSheetId="0">GMICNC_22A_SCDPT1!$AF$170</definedName>
    <definedName name="SCDPT1_122ENDINGG_29" localSheetId="0">GMICNC_22A_SCDPT1!$AG$170</definedName>
    <definedName name="SCDPT1_122ENDINGG_3" localSheetId="0">GMICNC_22A_SCDPT1!$E$170</definedName>
    <definedName name="SCDPT1_122ENDINGG_30" localSheetId="0">GMICNC_22A_SCDPT1!$AH$170</definedName>
    <definedName name="SCDPT1_122ENDINGG_31" localSheetId="0">GMICNC_22A_SCDPT1!$AI$170</definedName>
    <definedName name="SCDPT1_122ENDINGG_32" localSheetId="0">GMICNC_22A_SCDPT1!$AJ$170</definedName>
    <definedName name="SCDPT1_122ENDINGG_33" localSheetId="0">GMICNC_22A_SCDPT1!$AK$170</definedName>
    <definedName name="SCDPT1_122ENDINGG_34" localSheetId="0">GMICNC_22A_SCDPT1!$AL$170</definedName>
    <definedName name="SCDPT1_122ENDINGG_35" localSheetId="0">GMICNC_22A_SCDPT1!$AM$170</definedName>
    <definedName name="SCDPT1_122ENDINGG_36" localSheetId="0">GMICNC_22A_SCDPT1!$AN$170</definedName>
    <definedName name="SCDPT1_122ENDINGG_4" localSheetId="0">GMICNC_22A_SCDPT1!$F$170</definedName>
    <definedName name="SCDPT1_122ENDINGG_5" localSheetId="0">GMICNC_22A_SCDPT1!$G$170</definedName>
    <definedName name="SCDPT1_122ENDINGG_6.01" localSheetId="0">GMICNC_22A_SCDPT1!$H$170</definedName>
    <definedName name="SCDPT1_122ENDINGG_6.02" localSheetId="0">GMICNC_22A_SCDPT1!$I$170</definedName>
    <definedName name="SCDPT1_122ENDINGG_6.03" localSheetId="0">GMICNC_22A_SCDPT1!$J$170</definedName>
    <definedName name="SCDPT1_122ENDINGG_7" localSheetId="0">GMICNC_22A_SCDPT1!$K$170</definedName>
    <definedName name="SCDPT1_122ENDINGG_8" localSheetId="0">GMICNC_22A_SCDPT1!$L$170</definedName>
    <definedName name="SCDPT1_122ENDINGG_9" localSheetId="0">GMICNC_22A_SCDPT1!$M$170</definedName>
    <definedName name="SCDPT1_1230000000_Range" localSheetId="0">GMICNC_22A_SCDPT1!$B$172:$AN$174</definedName>
    <definedName name="SCDPT1_1239999999_10" localSheetId="0">GMICNC_22A_SCDPT1!$N$175</definedName>
    <definedName name="SCDPT1_1239999999_11" localSheetId="0">GMICNC_22A_SCDPT1!$O$175</definedName>
    <definedName name="SCDPT1_1239999999_12" localSheetId="0">GMICNC_22A_SCDPT1!$P$175</definedName>
    <definedName name="SCDPT1_1239999999_13" localSheetId="0">GMICNC_22A_SCDPT1!$Q$175</definedName>
    <definedName name="SCDPT1_1239999999_14" localSheetId="0">GMICNC_22A_SCDPT1!$R$175</definedName>
    <definedName name="SCDPT1_1239999999_15" localSheetId="0">GMICNC_22A_SCDPT1!$S$175</definedName>
    <definedName name="SCDPT1_1239999999_19" localSheetId="0">GMICNC_22A_SCDPT1!$W$175</definedName>
    <definedName name="SCDPT1_1239999999_20" localSheetId="0">GMICNC_22A_SCDPT1!$X$175</definedName>
    <definedName name="SCDPT1_1239999999_7" localSheetId="0">GMICNC_22A_SCDPT1!$K$175</definedName>
    <definedName name="SCDPT1_1239999999_9" localSheetId="0">GMICNC_22A_SCDPT1!$M$175</definedName>
    <definedName name="SCDPT1_123BEGINNG_1" localSheetId="0">GMICNC_22A_SCDPT1!$C$172</definedName>
    <definedName name="SCDPT1_123BEGINNG_10" localSheetId="0">GMICNC_22A_SCDPT1!$N$172</definedName>
    <definedName name="SCDPT1_123BEGINNG_11" localSheetId="0">GMICNC_22A_SCDPT1!$O$172</definedName>
    <definedName name="SCDPT1_123BEGINNG_12" localSheetId="0">GMICNC_22A_SCDPT1!$P$172</definedName>
    <definedName name="SCDPT1_123BEGINNG_13" localSheetId="0">GMICNC_22A_SCDPT1!$Q$172</definedName>
    <definedName name="SCDPT1_123BEGINNG_14" localSheetId="0">GMICNC_22A_SCDPT1!$R$172</definedName>
    <definedName name="SCDPT1_123BEGINNG_15" localSheetId="0">GMICNC_22A_SCDPT1!$S$172</definedName>
    <definedName name="SCDPT1_123BEGINNG_16" localSheetId="0">GMICNC_22A_SCDPT1!$T$172</definedName>
    <definedName name="SCDPT1_123BEGINNG_17" localSheetId="0">GMICNC_22A_SCDPT1!$U$172</definedName>
    <definedName name="SCDPT1_123BEGINNG_18" localSheetId="0">GMICNC_22A_SCDPT1!$V$172</definedName>
    <definedName name="SCDPT1_123BEGINNG_19" localSheetId="0">GMICNC_22A_SCDPT1!$W$172</definedName>
    <definedName name="SCDPT1_123BEGINNG_2" localSheetId="0">GMICNC_22A_SCDPT1!$D$172</definedName>
    <definedName name="SCDPT1_123BEGINNG_20" localSheetId="0">GMICNC_22A_SCDPT1!$X$172</definedName>
    <definedName name="SCDPT1_123BEGINNG_21" localSheetId="0">GMICNC_22A_SCDPT1!$Y$172</definedName>
    <definedName name="SCDPT1_123BEGINNG_22" localSheetId="0">GMICNC_22A_SCDPT1!$Z$172</definedName>
    <definedName name="SCDPT1_123BEGINNG_23" localSheetId="0">GMICNC_22A_SCDPT1!$AA$172</definedName>
    <definedName name="SCDPT1_123BEGINNG_24" localSheetId="0">GMICNC_22A_SCDPT1!$AB$172</definedName>
    <definedName name="SCDPT1_123BEGINNG_25" localSheetId="0">GMICNC_22A_SCDPT1!$AC$172</definedName>
    <definedName name="SCDPT1_123BEGINNG_26" localSheetId="0">GMICNC_22A_SCDPT1!$AD$172</definedName>
    <definedName name="SCDPT1_123BEGINNG_27" localSheetId="0">GMICNC_22A_SCDPT1!$AE$172</definedName>
    <definedName name="SCDPT1_123BEGINNG_28" localSheetId="0">GMICNC_22A_SCDPT1!$AF$172</definedName>
    <definedName name="SCDPT1_123BEGINNG_29" localSheetId="0">GMICNC_22A_SCDPT1!$AG$172</definedName>
    <definedName name="SCDPT1_123BEGINNG_3" localSheetId="0">GMICNC_22A_SCDPT1!$E$172</definedName>
    <definedName name="SCDPT1_123BEGINNG_30" localSheetId="0">GMICNC_22A_SCDPT1!$AH$172</definedName>
    <definedName name="SCDPT1_123BEGINNG_31" localSheetId="0">GMICNC_22A_SCDPT1!$AI$172</definedName>
    <definedName name="SCDPT1_123BEGINNG_32" localSheetId="0">GMICNC_22A_SCDPT1!$AJ$172</definedName>
    <definedName name="SCDPT1_123BEGINNG_33" localSheetId="0">GMICNC_22A_SCDPT1!$AK$172</definedName>
    <definedName name="SCDPT1_123BEGINNG_34" localSheetId="0">GMICNC_22A_SCDPT1!$AL$172</definedName>
    <definedName name="SCDPT1_123BEGINNG_35" localSheetId="0">GMICNC_22A_SCDPT1!$AM$172</definedName>
    <definedName name="SCDPT1_123BEGINNG_36" localSheetId="0">GMICNC_22A_SCDPT1!$AN$172</definedName>
    <definedName name="SCDPT1_123BEGINNG_4" localSheetId="0">GMICNC_22A_SCDPT1!$F$172</definedName>
    <definedName name="SCDPT1_123BEGINNG_5" localSheetId="0">GMICNC_22A_SCDPT1!$G$172</definedName>
    <definedName name="SCDPT1_123BEGINNG_6.01" localSheetId="0">GMICNC_22A_SCDPT1!$H$172</definedName>
    <definedName name="SCDPT1_123BEGINNG_6.02" localSheetId="0">GMICNC_22A_SCDPT1!$I$172</definedName>
    <definedName name="SCDPT1_123BEGINNG_6.03" localSheetId="0">GMICNC_22A_SCDPT1!$J$172</definedName>
    <definedName name="SCDPT1_123BEGINNG_7" localSheetId="0">GMICNC_22A_SCDPT1!$K$172</definedName>
    <definedName name="SCDPT1_123BEGINNG_8" localSheetId="0">GMICNC_22A_SCDPT1!$L$172</definedName>
    <definedName name="SCDPT1_123BEGINNG_9" localSheetId="0">GMICNC_22A_SCDPT1!$M$172</definedName>
    <definedName name="SCDPT1_123ENDINGG_10" localSheetId="0">GMICNC_22A_SCDPT1!$N$174</definedName>
    <definedName name="SCDPT1_123ENDINGG_11" localSheetId="0">GMICNC_22A_SCDPT1!$O$174</definedName>
    <definedName name="SCDPT1_123ENDINGG_12" localSheetId="0">GMICNC_22A_SCDPT1!$P$174</definedName>
    <definedName name="SCDPT1_123ENDINGG_13" localSheetId="0">GMICNC_22A_SCDPT1!$Q$174</definedName>
    <definedName name="SCDPT1_123ENDINGG_14" localSheetId="0">GMICNC_22A_SCDPT1!$R$174</definedName>
    <definedName name="SCDPT1_123ENDINGG_15" localSheetId="0">GMICNC_22A_SCDPT1!$S$174</definedName>
    <definedName name="SCDPT1_123ENDINGG_16" localSheetId="0">GMICNC_22A_SCDPT1!$T$174</definedName>
    <definedName name="SCDPT1_123ENDINGG_17" localSheetId="0">GMICNC_22A_SCDPT1!$U$174</definedName>
    <definedName name="SCDPT1_123ENDINGG_18" localSheetId="0">GMICNC_22A_SCDPT1!$V$174</definedName>
    <definedName name="SCDPT1_123ENDINGG_19" localSheetId="0">GMICNC_22A_SCDPT1!$W$174</definedName>
    <definedName name="SCDPT1_123ENDINGG_2" localSheetId="0">GMICNC_22A_SCDPT1!$D$174</definedName>
    <definedName name="SCDPT1_123ENDINGG_20" localSheetId="0">GMICNC_22A_SCDPT1!$X$174</definedName>
    <definedName name="SCDPT1_123ENDINGG_21" localSheetId="0">GMICNC_22A_SCDPT1!$Y$174</definedName>
    <definedName name="SCDPT1_123ENDINGG_22" localSheetId="0">GMICNC_22A_SCDPT1!$Z$174</definedName>
    <definedName name="SCDPT1_123ENDINGG_23" localSheetId="0">GMICNC_22A_SCDPT1!$AA$174</definedName>
    <definedName name="SCDPT1_123ENDINGG_24" localSheetId="0">GMICNC_22A_SCDPT1!$AB$174</definedName>
    <definedName name="SCDPT1_123ENDINGG_25" localSheetId="0">GMICNC_22A_SCDPT1!$AC$174</definedName>
    <definedName name="SCDPT1_123ENDINGG_26" localSheetId="0">GMICNC_22A_SCDPT1!$AD$174</definedName>
    <definedName name="SCDPT1_123ENDINGG_27" localSheetId="0">GMICNC_22A_SCDPT1!$AE$174</definedName>
    <definedName name="SCDPT1_123ENDINGG_28" localSheetId="0">GMICNC_22A_SCDPT1!$AF$174</definedName>
    <definedName name="SCDPT1_123ENDINGG_29" localSheetId="0">GMICNC_22A_SCDPT1!$AG$174</definedName>
    <definedName name="SCDPT1_123ENDINGG_3" localSheetId="0">GMICNC_22A_SCDPT1!$E$174</definedName>
    <definedName name="SCDPT1_123ENDINGG_30" localSheetId="0">GMICNC_22A_SCDPT1!$AH$174</definedName>
    <definedName name="SCDPT1_123ENDINGG_31" localSheetId="0">GMICNC_22A_SCDPT1!$AI$174</definedName>
    <definedName name="SCDPT1_123ENDINGG_32" localSheetId="0">GMICNC_22A_SCDPT1!$AJ$174</definedName>
    <definedName name="SCDPT1_123ENDINGG_33" localSheetId="0">GMICNC_22A_SCDPT1!$AK$174</definedName>
    <definedName name="SCDPT1_123ENDINGG_34" localSheetId="0">GMICNC_22A_SCDPT1!$AL$174</definedName>
    <definedName name="SCDPT1_123ENDINGG_35" localSheetId="0">GMICNC_22A_SCDPT1!$AM$174</definedName>
    <definedName name="SCDPT1_123ENDINGG_36" localSheetId="0">GMICNC_22A_SCDPT1!$AN$174</definedName>
    <definedName name="SCDPT1_123ENDINGG_4" localSheetId="0">GMICNC_22A_SCDPT1!$F$174</definedName>
    <definedName name="SCDPT1_123ENDINGG_5" localSheetId="0">GMICNC_22A_SCDPT1!$G$174</definedName>
    <definedName name="SCDPT1_123ENDINGG_6.01" localSheetId="0">GMICNC_22A_SCDPT1!$H$174</definedName>
    <definedName name="SCDPT1_123ENDINGG_6.02" localSheetId="0">GMICNC_22A_SCDPT1!$I$174</definedName>
    <definedName name="SCDPT1_123ENDINGG_6.03" localSheetId="0">GMICNC_22A_SCDPT1!$J$174</definedName>
    <definedName name="SCDPT1_123ENDINGG_7" localSheetId="0">GMICNC_22A_SCDPT1!$K$174</definedName>
    <definedName name="SCDPT1_123ENDINGG_8" localSheetId="0">GMICNC_22A_SCDPT1!$L$174</definedName>
    <definedName name="SCDPT1_123ENDINGG_9" localSheetId="0">GMICNC_22A_SCDPT1!$M$174</definedName>
    <definedName name="SCDPT1_1240000000_Range" localSheetId="0">GMICNC_22A_SCDPT1!$B$176:$AN$178</definedName>
    <definedName name="SCDPT1_1249999999_10" localSheetId="0">GMICNC_22A_SCDPT1!$N$179</definedName>
    <definedName name="SCDPT1_1249999999_11" localSheetId="0">GMICNC_22A_SCDPT1!$O$179</definedName>
    <definedName name="SCDPT1_1249999999_12" localSheetId="0">GMICNC_22A_SCDPT1!$P$179</definedName>
    <definedName name="SCDPT1_1249999999_13" localSheetId="0">GMICNC_22A_SCDPT1!$Q$179</definedName>
    <definedName name="SCDPT1_1249999999_14" localSheetId="0">GMICNC_22A_SCDPT1!$R$179</definedName>
    <definedName name="SCDPT1_1249999999_15" localSheetId="0">GMICNC_22A_SCDPT1!$S$179</definedName>
    <definedName name="SCDPT1_1249999999_19" localSheetId="0">GMICNC_22A_SCDPT1!$W$179</definedName>
    <definedName name="SCDPT1_1249999999_20" localSheetId="0">GMICNC_22A_SCDPT1!$X$179</definedName>
    <definedName name="SCDPT1_1249999999_7" localSheetId="0">GMICNC_22A_SCDPT1!$K$179</definedName>
    <definedName name="SCDPT1_1249999999_9" localSheetId="0">GMICNC_22A_SCDPT1!$M$179</definedName>
    <definedName name="SCDPT1_124BEGINNG_1" localSheetId="0">GMICNC_22A_SCDPT1!$C$176</definedName>
    <definedName name="SCDPT1_124BEGINNG_10" localSheetId="0">GMICNC_22A_SCDPT1!$N$176</definedName>
    <definedName name="SCDPT1_124BEGINNG_11" localSheetId="0">GMICNC_22A_SCDPT1!$O$176</definedName>
    <definedName name="SCDPT1_124BEGINNG_12" localSheetId="0">GMICNC_22A_SCDPT1!$P$176</definedName>
    <definedName name="SCDPT1_124BEGINNG_13" localSheetId="0">GMICNC_22A_SCDPT1!$Q$176</definedName>
    <definedName name="SCDPT1_124BEGINNG_14" localSheetId="0">GMICNC_22A_SCDPT1!$R$176</definedName>
    <definedName name="SCDPT1_124BEGINNG_15" localSheetId="0">GMICNC_22A_SCDPT1!$S$176</definedName>
    <definedName name="SCDPT1_124BEGINNG_16" localSheetId="0">GMICNC_22A_SCDPT1!$T$176</definedName>
    <definedName name="SCDPT1_124BEGINNG_17" localSheetId="0">GMICNC_22A_SCDPT1!$U$176</definedName>
    <definedName name="SCDPT1_124BEGINNG_18" localSheetId="0">GMICNC_22A_SCDPT1!$V$176</definedName>
    <definedName name="SCDPT1_124BEGINNG_19" localSheetId="0">GMICNC_22A_SCDPT1!$W$176</definedName>
    <definedName name="SCDPT1_124BEGINNG_2" localSheetId="0">GMICNC_22A_SCDPT1!$D$176</definedName>
    <definedName name="SCDPT1_124BEGINNG_20" localSheetId="0">GMICNC_22A_SCDPT1!$X$176</definedName>
    <definedName name="SCDPT1_124BEGINNG_21" localSheetId="0">GMICNC_22A_SCDPT1!$Y$176</definedName>
    <definedName name="SCDPT1_124BEGINNG_22" localSheetId="0">GMICNC_22A_SCDPT1!$Z$176</definedName>
    <definedName name="SCDPT1_124BEGINNG_23" localSheetId="0">GMICNC_22A_SCDPT1!$AA$176</definedName>
    <definedName name="SCDPT1_124BEGINNG_24" localSheetId="0">GMICNC_22A_SCDPT1!$AB$176</definedName>
    <definedName name="SCDPT1_124BEGINNG_25" localSheetId="0">GMICNC_22A_SCDPT1!$AC$176</definedName>
    <definedName name="SCDPT1_124BEGINNG_26" localSheetId="0">GMICNC_22A_SCDPT1!$AD$176</definedName>
    <definedName name="SCDPT1_124BEGINNG_27" localSheetId="0">GMICNC_22A_SCDPT1!$AE$176</definedName>
    <definedName name="SCDPT1_124BEGINNG_28" localSheetId="0">GMICNC_22A_SCDPT1!$AF$176</definedName>
    <definedName name="SCDPT1_124BEGINNG_29" localSheetId="0">GMICNC_22A_SCDPT1!$AG$176</definedName>
    <definedName name="SCDPT1_124BEGINNG_3" localSheetId="0">GMICNC_22A_SCDPT1!$E$176</definedName>
    <definedName name="SCDPT1_124BEGINNG_30" localSheetId="0">GMICNC_22A_SCDPT1!$AH$176</definedName>
    <definedName name="SCDPT1_124BEGINNG_31" localSheetId="0">GMICNC_22A_SCDPT1!$AI$176</definedName>
    <definedName name="SCDPT1_124BEGINNG_32" localSheetId="0">GMICNC_22A_SCDPT1!$AJ$176</definedName>
    <definedName name="SCDPT1_124BEGINNG_33" localSheetId="0">GMICNC_22A_SCDPT1!$AK$176</definedName>
    <definedName name="SCDPT1_124BEGINNG_34" localSheetId="0">GMICNC_22A_SCDPT1!$AL$176</definedName>
    <definedName name="SCDPT1_124BEGINNG_35" localSheetId="0">GMICNC_22A_SCDPT1!$AM$176</definedName>
    <definedName name="SCDPT1_124BEGINNG_36" localSheetId="0">GMICNC_22A_SCDPT1!$AN$176</definedName>
    <definedName name="SCDPT1_124BEGINNG_4" localSheetId="0">GMICNC_22A_SCDPT1!$F$176</definedName>
    <definedName name="SCDPT1_124BEGINNG_5" localSheetId="0">GMICNC_22A_SCDPT1!$G$176</definedName>
    <definedName name="SCDPT1_124BEGINNG_6.01" localSheetId="0">GMICNC_22A_SCDPT1!$H$176</definedName>
    <definedName name="SCDPT1_124BEGINNG_6.02" localSheetId="0">GMICNC_22A_SCDPT1!$I$176</definedName>
    <definedName name="SCDPT1_124BEGINNG_6.03" localSheetId="0">GMICNC_22A_SCDPT1!$J$176</definedName>
    <definedName name="SCDPT1_124BEGINNG_7" localSheetId="0">GMICNC_22A_SCDPT1!$K$176</definedName>
    <definedName name="SCDPT1_124BEGINNG_8" localSheetId="0">GMICNC_22A_SCDPT1!$L$176</definedName>
    <definedName name="SCDPT1_124BEGINNG_9" localSheetId="0">GMICNC_22A_SCDPT1!$M$176</definedName>
    <definedName name="SCDPT1_124ENDINGG_10" localSheetId="0">GMICNC_22A_SCDPT1!$N$178</definedName>
    <definedName name="SCDPT1_124ENDINGG_11" localSheetId="0">GMICNC_22A_SCDPT1!$O$178</definedName>
    <definedName name="SCDPT1_124ENDINGG_12" localSheetId="0">GMICNC_22A_SCDPT1!$P$178</definedName>
    <definedName name="SCDPT1_124ENDINGG_13" localSheetId="0">GMICNC_22A_SCDPT1!$Q$178</definedName>
    <definedName name="SCDPT1_124ENDINGG_14" localSheetId="0">GMICNC_22A_SCDPT1!$R$178</definedName>
    <definedName name="SCDPT1_124ENDINGG_15" localSheetId="0">GMICNC_22A_SCDPT1!$S$178</definedName>
    <definedName name="SCDPT1_124ENDINGG_16" localSheetId="0">GMICNC_22A_SCDPT1!$T$178</definedName>
    <definedName name="SCDPT1_124ENDINGG_17" localSheetId="0">GMICNC_22A_SCDPT1!$U$178</definedName>
    <definedName name="SCDPT1_124ENDINGG_18" localSheetId="0">GMICNC_22A_SCDPT1!$V$178</definedName>
    <definedName name="SCDPT1_124ENDINGG_19" localSheetId="0">GMICNC_22A_SCDPT1!$W$178</definedName>
    <definedName name="SCDPT1_124ENDINGG_2" localSheetId="0">GMICNC_22A_SCDPT1!$D$178</definedName>
    <definedName name="SCDPT1_124ENDINGG_20" localSheetId="0">GMICNC_22A_SCDPT1!$X$178</definedName>
    <definedName name="SCDPT1_124ENDINGG_21" localSheetId="0">GMICNC_22A_SCDPT1!$Y$178</definedName>
    <definedName name="SCDPT1_124ENDINGG_22" localSheetId="0">GMICNC_22A_SCDPT1!$Z$178</definedName>
    <definedName name="SCDPT1_124ENDINGG_23" localSheetId="0">GMICNC_22A_SCDPT1!$AA$178</definedName>
    <definedName name="SCDPT1_124ENDINGG_24" localSheetId="0">GMICNC_22A_SCDPT1!$AB$178</definedName>
    <definedName name="SCDPT1_124ENDINGG_25" localSheetId="0">GMICNC_22A_SCDPT1!$AC$178</definedName>
    <definedName name="SCDPT1_124ENDINGG_26" localSheetId="0">GMICNC_22A_SCDPT1!$AD$178</definedName>
    <definedName name="SCDPT1_124ENDINGG_27" localSheetId="0">GMICNC_22A_SCDPT1!$AE$178</definedName>
    <definedName name="SCDPT1_124ENDINGG_28" localSheetId="0">GMICNC_22A_SCDPT1!$AF$178</definedName>
    <definedName name="SCDPT1_124ENDINGG_29" localSheetId="0">GMICNC_22A_SCDPT1!$AG$178</definedName>
    <definedName name="SCDPT1_124ENDINGG_3" localSheetId="0">GMICNC_22A_SCDPT1!$E$178</definedName>
    <definedName name="SCDPT1_124ENDINGG_30" localSheetId="0">GMICNC_22A_SCDPT1!$AH$178</definedName>
    <definedName name="SCDPT1_124ENDINGG_31" localSheetId="0">GMICNC_22A_SCDPT1!$AI$178</definedName>
    <definedName name="SCDPT1_124ENDINGG_32" localSheetId="0">GMICNC_22A_SCDPT1!$AJ$178</definedName>
    <definedName name="SCDPT1_124ENDINGG_33" localSheetId="0">GMICNC_22A_SCDPT1!$AK$178</definedName>
    <definedName name="SCDPT1_124ENDINGG_34" localSheetId="0">GMICNC_22A_SCDPT1!$AL$178</definedName>
    <definedName name="SCDPT1_124ENDINGG_35" localSheetId="0">GMICNC_22A_SCDPT1!$AM$178</definedName>
    <definedName name="SCDPT1_124ENDINGG_36" localSheetId="0">GMICNC_22A_SCDPT1!$AN$178</definedName>
    <definedName name="SCDPT1_124ENDINGG_4" localSheetId="0">GMICNC_22A_SCDPT1!$F$178</definedName>
    <definedName name="SCDPT1_124ENDINGG_5" localSheetId="0">GMICNC_22A_SCDPT1!$G$178</definedName>
    <definedName name="SCDPT1_124ENDINGG_6.01" localSheetId="0">GMICNC_22A_SCDPT1!$H$178</definedName>
    <definedName name="SCDPT1_124ENDINGG_6.02" localSheetId="0">GMICNC_22A_SCDPT1!$I$178</definedName>
    <definedName name="SCDPT1_124ENDINGG_6.03" localSheetId="0">GMICNC_22A_SCDPT1!$J$178</definedName>
    <definedName name="SCDPT1_124ENDINGG_7" localSheetId="0">GMICNC_22A_SCDPT1!$K$178</definedName>
    <definedName name="SCDPT1_124ENDINGG_8" localSheetId="0">GMICNC_22A_SCDPT1!$L$178</definedName>
    <definedName name="SCDPT1_124ENDINGG_9" localSheetId="0">GMICNC_22A_SCDPT1!$M$178</definedName>
    <definedName name="SCDPT1_1309999999_10" localSheetId="0">GMICNC_22A_SCDPT1!$N$180</definedName>
    <definedName name="SCDPT1_1309999999_11" localSheetId="0">GMICNC_22A_SCDPT1!$O$180</definedName>
    <definedName name="SCDPT1_1309999999_12" localSheetId="0">GMICNC_22A_SCDPT1!$P$180</definedName>
    <definedName name="SCDPT1_1309999999_13" localSheetId="0">GMICNC_22A_SCDPT1!$Q$180</definedName>
    <definedName name="SCDPT1_1309999999_14" localSheetId="0">GMICNC_22A_SCDPT1!$R$180</definedName>
    <definedName name="SCDPT1_1309999999_15" localSheetId="0">GMICNC_22A_SCDPT1!$S$180</definedName>
    <definedName name="SCDPT1_1309999999_19" localSheetId="0">GMICNC_22A_SCDPT1!$W$180</definedName>
    <definedName name="SCDPT1_1309999999_20" localSheetId="0">GMICNC_22A_SCDPT1!$X$180</definedName>
    <definedName name="SCDPT1_1309999999_7" localSheetId="0">GMICNC_22A_SCDPT1!$K$180</definedName>
    <definedName name="SCDPT1_1309999999_9" localSheetId="0">GMICNC_22A_SCDPT1!$M$180</definedName>
    <definedName name="SCDPT1_1410000000_Range" localSheetId="0">GMICNC_22A_SCDPT1!$B$181:$AN$183</definedName>
    <definedName name="SCDPT1_1419999999_10" localSheetId="0">GMICNC_22A_SCDPT1!$N$184</definedName>
    <definedName name="SCDPT1_1419999999_11" localSheetId="0">GMICNC_22A_SCDPT1!$O$184</definedName>
    <definedName name="SCDPT1_1419999999_12" localSheetId="0">GMICNC_22A_SCDPT1!$P$184</definedName>
    <definedName name="SCDPT1_1419999999_13" localSheetId="0">GMICNC_22A_SCDPT1!$Q$184</definedName>
    <definedName name="SCDPT1_1419999999_14" localSheetId="0">GMICNC_22A_SCDPT1!$R$184</definedName>
    <definedName name="SCDPT1_1419999999_15" localSheetId="0">GMICNC_22A_SCDPT1!$S$184</definedName>
    <definedName name="SCDPT1_1419999999_19" localSheetId="0">GMICNC_22A_SCDPT1!$W$184</definedName>
    <definedName name="SCDPT1_1419999999_20" localSheetId="0">GMICNC_22A_SCDPT1!$X$184</definedName>
    <definedName name="SCDPT1_1419999999_7" localSheetId="0">GMICNC_22A_SCDPT1!$K$184</definedName>
    <definedName name="SCDPT1_1419999999_9" localSheetId="0">GMICNC_22A_SCDPT1!$M$184</definedName>
    <definedName name="SCDPT1_141BEGINNG_1" localSheetId="0">GMICNC_22A_SCDPT1!$C$181</definedName>
    <definedName name="SCDPT1_141BEGINNG_10" localSheetId="0">GMICNC_22A_SCDPT1!$N$181</definedName>
    <definedName name="SCDPT1_141BEGINNG_11" localSheetId="0">GMICNC_22A_SCDPT1!$O$181</definedName>
    <definedName name="SCDPT1_141BEGINNG_12" localSheetId="0">GMICNC_22A_SCDPT1!$P$181</definedName>
    <definedName name="SCDPT1_141BEGINNG_13" localSheetId="0">GMICNC_22A_SCDPT1!$Q$181</definedName>
    <definedName name="SCDPT1_141BEGINNG_14" localSheetId="0">GMICNC_22A_SCDPT1!$R$181</definedName>
    <definedName name="SCDPT1_141BEGINNG_15" localSheetId="0">GMICNC_22A_SCDPT1!$S$181</definedName>
    <definedName name="SCDPT1_141BEGINNG_16" localSheetId="0">GMICNC_22A_SCDPT1!$T$181</definedName>
    <definedName name="SCDPT1_141BEGINNG_17" localSheetId="0">GMICNC_22A_SCDPT1!$U$181</definedName>
    <definedName name="SCDPT1_141BEGINNG_18" localSheetId="0">GMICNC_22A_SCDPT1!$V$181</definedName>
    <definedName name="SCDPT1_141BEGINNG_19" localSheetId="0">GMICNC_22A_SCDPT1!$W$181</definedName>
    <definedName name="SCDPT1_141BEGINNG_2" localSheetId="0">GMICNC_22A_SCDPT1!$D$181</definedName>
    <definedName name="SCDPT1_141BEGINNG_20" localSheetId="0">GMICNC_22A_SCDPT1!$X$181</definedName>
    <definedName name="SCDPT1_141BEGINNG_21" localSheetId="0">GMICNC_22A_SCDPT1!$Y$181</definedName>
    <definedName name="SCDPT1_141BEGINNG_22" localSheetId="0">GMICNC_22A_SCDPT1!$Z$181</definedName>
    <definedName name="SCDPT1_141BEGINNG_23" localSheetId="0">GMICNC_22A_SCDPT1!$AA$181</definedName>
    <definedName name="SCDPT1_141BEGINNG_24" localSheetId="0">GMICNC_22A_SCDPT1!$AB$181</definedName>
    <definedName name="SCDPT1_141BEGINNG_25" localSheetId="0">GMICNC_22A_SCDPT1!$AC$181</definedName>
    <definedName name="SCDPT1_141BEGINNG_26" localSheetId="0">GMICNC_22A_SCDPT1!$AD$181</definedName>
    <definedName name="SCDPT1_141BEGINNG_27" localSheetId="0">GMICNC_22A_SCDPT1!$AE$181</definedName>
    <definedName name="SCDPT1_141BEGINNG_28" localSheetId="0">GMICNC_22A_SCDPT1!$AF$181</definedName>
    <definedName name="SCDPT1_141BEGINNG_29" localSheetId="0">GMICNC_22A_SCDPT1!$AG$181</definedName>
    <definedName name="SCDPT1_141BEGINNG_3" localSheetId="0">GMICNC_22A_SCDPT1!$E$181</definedName>
    <definedName name="SCDPT1_141BEGINNG_30" localSheetId="0">GMICNC_22A_SCDPT1!$AH$181</definedName>
    <definedName name="SCDPT1_141BEGINNG_31" localSheetId="0">GMICNC_22A_SCDPT1!$AI$181</definedName>
    <definedName name="SCDPT1_141BEGINNG_32" localSheetId="0">GMICNC_22A_SCDPT1!$AJ$181</definedName>
    <definedName name="SCDPT1_141BEGINNG_33" localSheetId="0">GMICNC_22A_SCDPT1!$AK$181</definedName>
    <definedName name="SCDPT1_141BEGINNG_34" localSheetId="0">GMICNC_22A_SCDPT1!$AL$181</definedName>
    <definedName name="SCDPT1_141BEGINNG_35" localSheetId="0">GMICNC_22A_SCDPT1!$AM$181</definedName>
    <definedName name="SCDPT1_141BEGINNG_36" localSheetId="0">GMICNC_22A_SCDPT1!$AN$181</definedName>
    <definedName name="SCDPT1_141BEGINNG_4" localSheetId="0">GMICNC_22A_SCDPT1!$F$181</definedName>
    <definedName name="SCDPT1_141BEGINNG_5" localSheetId="0">GMICNC_22A_SCDPT1!$G$181</definedName>
    <definedName name="SCDPT1_141BEGINNG_6.01" localSheetId="0">GMICNC_22A_SCDPT1!$H$181</definedName>
    <definedName name="SCDPT1_141BEGINNG_6.02" localSheetId="0">GMICNC_22A_SCDPT1!$I$181</definedName>
    <definedName name="SCDPT1_141BEGINNG_6.03" localSheetId="0">GMICNC_22A_SCDPT1!$J$181</definedName>
    <definedName name="SCDPT1_141BEGINNG_7" localSheetId="0">GMICNC_22A_SCDPT1!$K$181</definedName>
    <definedName name="SCDPT1_141BEGINNG_8" localSheetId="0">GMICNC_22A_SCDPT1!$L$181</definedName>
    <definedName name="SCDPT1_141BEGINNG_9" localSheetId="0">GMICNC_22A_SCDPT1!$M$181</definedName>
    <definedName name="SCDPT1_141ENDINGG_10" localSheetId="0">GMICNC_22A_SCDPT1!$N$183</definedName>
    <definedName name="SCDPT1_141ENDINGG_11" localSheetId="0">GMICNC_22A_SCDPT1!$O$183</definedName>
    <definedName name="SCDPT1_141ENDINGG_12" localSheetId="0">GMICNC_22A_SCDPT1!$P$183</definedName>
    <definedName name="SCDPT1_141ENDINGG_13" localSheetId="0">GMICNC_22A_SCDPT1!$Q$183</definedName>
    <definedName name="SCDPT1_141ENDINGG_14" localSheetId="0">GMICNC_22A_SCDPT1!$R$183</definedName>
    <definedName name="SCDPT1_141ENDINGG_15" localSheetId="0">GMICNC_22A_SCDPT1!$S$183</definedName>
    <definedName name="SCDPT1_141ENDINGG_16" localSheetId="0">GMICNC_22A_SCDPT1!$T$183</definedName>
    <definedName name="SCDPT1_141ENDINGG_17" localSheetId="0">GMICNC_22A_SCDPT1!$U$183</definedName>
    <definedName name="SCDPT1_141ENDINGG_18" localSheetId="0">GMICNC_22A_SCDPT1!$V$183</definedName>
    <definedName name="SCDPT1_141ENDINGG_19" localSheetId="0">GMICNC_22A_SCDPT1!$W$183</definedName>
    <definedName name="SCDPT1_141ENDINGG_2" localSheetId="0">GMICNC_22A_SCDPT1!$D$183</definedName>
    <definedName name="SCDPT1_141ENDINGG_20" localSheetId="0">GMICNC_22A_SCDPT1!$X$183</definedName>
    <definedName name="SCDPT1_141ENDINGG_21" localSheetId="0">GMICNC_22A_SCDPT1!$Y$183</definedName>
    <definedName name="SCDPT1_141ENDINGG_22" localSheetId="0">GMICNC_22A_SCDPT1!$Z$183</definedName>
    <definedName name="SCDPT1_141ENDINGG_23" localSheetId="0">GMICNC_22A_SCDPT1!$AA$183</definedName>
    <definedName name="SCDPT1_141ENDINGG_24" localSheetId="0">GMICNC_22A_SCDPT1!$AB$183</definedName>
    <definedName name="SCDPT1_141ENDINGG_25" localSheetId="0">GMICNC_22A_SCDPT1!$AC$183</definedName>
    <definedName name="SCDPT1_141ENDINGG_26" localSheetId="0">GMICNC_22A_SCDPT1!$AD$183</definedName>
    <definedName name="SCDPT1_141ENDINGG_27" localSheetId="0">GMICNC_22A_SCDPT1!$AE$183</definedName>
    <definedName name="SCDPT1_141ENDINGG_28" localSheetId="0">GMICNC_22A_SCDPT1!$AF$183</definedName>
    <definedName name="SCDPT1_141ENDINGG_29" localSheetId="0">GMICNC_22A_SCDPT1!$AG$183</definedName>
    <definedName name="SCDPT1_141ENDINGG_3" localSheetId="0">GMICNC_22A_SCDPT1!$E$183</definedName>
    <definedName name="SCDPT1_141ENDINGG_30" localSheetId="0">GMICNC_22A_SCDPT1!$AH$183</definedName>
    <definedName name="SCDPT1_141ENDINGG_31" localSheetId="0">GMICNC_22A_SCDPT1!$AI$183</definedName>
    <definedName name="SCDPT1_141ENDINGG_32" localSheetId="0">GMICNC_22A_SCDPT1!$AJ$183</definedName>
    <definedName name="SCDPT1_141ENDINGG_33" localSheetId="0">GMICNC_22A_SCDPT1!$AK$183</definedName>
    <definedName name="SCDPT1_141ENDINGG_34" localSheetId="0">GMICNC_22A_SCDPT1!$AL$183</definedName>
    <definedName name="SCDPT1_141ENDINGG_35" localSheetId="0">GMICNC_22A_SCDPT1!$AM$183</definedName>
    <definedName name="SCDPT1_141ENDINGG_36" localSheetId="0">GMICNC_22A_SCDPT1!$AN$183</definedName>
    <definedName name="SCDPT1_141ENDINGG_4" localSheetId="0">GMICNC_22A_SCDPT1!$F$183</definedName>
    <definedName name="SCDPT1_141ENDINGG_5" localSheetId="0">GMICNC_22A_SCDPT1!$G$183</definedName>
    <definedName name="SCDPT1_141ENDINGG_6.01" localSheetId="0">GMICNC_22A_SCDPT1!$H$183</definedName>
    <definedName name="SCDPT1_141ENDINGG_6.02" localSheetId="0">GMICNC_22A_SCDPT1!$I$183</definedName>
    <definedName name="SCDPT1_141ENDINGG_6.03" localSheetId="0">GMICNC_22A_SCDPT1!$J$183</definedName>
    <definedName name="SCDPT1_141ENDINGG_7" localSheetId="0">GMICNC_22A_SCDPT1!$K$183</definedName>
    <definedName name="SCDPT1_141ENDINGG_8" localSheetId="0">GMICNC_22A_SCDPT1!$L$183</definedName>
    <definedName name="SCDPT1_141ENDINGG_9" localSheetId="0">GMICNC_22A_SCDPT1!$M$183</definedName>
    <definedName name="SCDPT1_1420000000_Range" localSheetId="0">GMICNC_22A_SCDPT1!$B$185:$AN$187</definedName>
    <definedName name="SCDPT1_1429999999_10" localSheetId="0">GMICNC_22A_SCDPT1!$N$188</definedName>
    <definedName name="SCDPT1_1429999999_11" localSheetId="0">GMICNC_22A_SCDPT1!$O$188</definedName>
    <definedName name="SCDPT1_1429999999_12" localSheetId="0">GMICNC_22A_SCDPT1!$P$188</definedName>
    <definedName name="SCDPT1_1429999999_13" localSheetId="0">GMICNC_22A_SCDPT1!$Q$188</definedName>
    <definedName name="SCDPT1_1429999999_14" localSheetId="0">GMICNC_22A_SCDPT1!$R$188</definedName>
    <definedName name="SCDPT1_1429999999_15" localSheetId="0">GMICNC_22A_SCDPT1!$S$188</definedName>
    <definedName name="SCDPT1_1429999999_19" localSheetId="0">GMICNC_22A_SCDPT1!$W$188</definedName>
    <definedName name="SCDPT1_1429999999_20" localSheetId="0">GMICNC_22A_SCDPT1!$X$188</definedName>
    <definedName name="SCDPT1_1429999999_7" localSheetId="0">GMICNC_22A_SCDPT1!$K$188</definedName>
    <definedName name="SCDPT1_1429999999_9" localSheetId="0">GMICNC_22A_SCDPT1!$M$188</definedName>
    <definedName name="SCDPT1_142BEGINNG_1" localSheetId="0">GMICNC_22A_SCDPT1!$C$185</definedName>
    <definedName name="SCDPT1_142BEGINNG_10" localSheetId="0">GMICNC_22A_SCDPT1!$N$185</definedName>
    <definedName name="SCDPT1_142BEGINNG_11" localSheetId="0">GMICNC_22A_SCDPT1!$O$185</definedName>
    <definedName name="SCDPT1_142BEGINNG_12" localSheetId="0">GMICNC_22A_SCDPT1!$P$185</definedName>
    <definedName name="SCDPT1_142BEGINNG_13" localSheetId="0">GMICNC_22A_SCDPT1!$Q$185</definedName>
    <definedName name="SCDPT1_142BEGINNG_14" localSheetId="0">GMICNC_22A_SCDPT1!$R$185</definedName>
    <definedName name="SCDPT1_142BEGINNG_15" localSheetId="0">GMICNC_22A_SCDPT1!$S$185</definedName>
    <definedName name="SCDPT1_142BEGINNG_16" localSheetId="0">GMICNC_22A_SCDPT1!$T$185</definedName>
    <definedName name="SCDPT1_142BEGINNG_17" localSheetId="0">GMICNC_22A_SCDPT1!$U$185</definedName>
    <definedName name="SCDPT1_142BEGINNG_18" localSheetId="0">GMICNC_22A_SCDPT1!$V$185</definedName>
    <definedName name="SCDPT1_142BEGINNG_19" localSheetId="0">GMICNC_22A_SCDPT1!$W$185</definedName>
    <definedName name="SCDPT1_142BEGINNG_2" localSheetId="0">GMICNC_22A_SCDPT1!$D$185</definedName>
    <definedName name="SCDPT1_142BEGINNG_20" localSheetId="0">GMICNC_22A_SCDPT1!$X$185</definedName>
    <definedName name="SCDPT1_142BEGINNG_21" localSheetId="0">GMICNC_22A_SCDPT1!$Y$185</definedName>
    <definedName name="SCDPT1_142BEGINNG_22" localSheetId="0">GMICNC_22A_SCDPT1!$Z$185</definedName>
    <definedName name="SCDPT1_142BEGINNG_23" localSheetId="0">GMICNC_22A_SCDPT1!$AA$185</definedName>
    <definedName name="SCDPT1_142BEGINNG_24" localSheetId="0">GMICNC_22A_SCDPT1!$AB$185</definedName>
    <definedName name="SCDPT1_142BEGINNG_25" localSheetId="0">GMICNC_22A_SCDPT1!$AC$185</definedName>
    <definedName name="SCDPT1_142BEGINNG_26" localSheetId="0">GMICNC_22A_SCDPT1!$AD$185</definedName>
    <definedName name="SCDPT1_142BEGINNG_27" localSheetId="0">GMICNC_22A_SCDPT1!$AE$185</definedName>
    <definedName name="SCDPT1_142BEGINNG_28" localSheetId="0">GMICNC_22A_SCDPT1!$AF$185</definedName>
    <definedName name="SCDPT1_142BEGINNG_29" localSheetId="0">GMICNC_22A_SCDPT1!$AG$185</definedName>
    <definedName name="SCDPT1_142BEGINNG_3" localSheetId="0">GMICNC_22A_SCDPT1!$E$185</definedName>
    <definedName name="SCDPT1_142BEGINNG_30" localSheetId="0">GMICNC_22A_SCDPT1!$AH$185</definedName>
    <definedName name="SCDPT1_142BEGINNG_31" localSheetId="0">GMICNC_22A_SCDPT1!$AI$185</definedName>
    <definedName name="SCDPT1_142BEGINNG_32" localSheetId="0">GMICNC_22A_SCDPT1!$AJ$185</definedName>
    <definedName name="SCDPT1_142BEGINNG_33" localSheetId="0">GMICNC_22A_SCDPT1!$AK$185</definedName>
    <definedName name="SCDPT1_142BEGINNG_34" localSheetId="0">GMICNC_22A_SCDPT1!$AL$185</definedName>
    <definedName name="SCDPT1_142BEGINNG_35" localSheetId="0">GMICNC_22A_SCDPT1!$AM$185</definedName>
    <definedName name="SCDPT1_142BEGINNG_36" localSheetId="0">GMICNC_22A_SCDPT1!$AN$185</definedName>
    <definedName name="SCDPT1_142BEGINNG_4" localSheetId="0">GMICNC_22A_SCDPT1!$F$185</definedName>
    <definedName name="SCDPT1_142BEGINNG_5" localSheetId="0">GMICNC_22A_SCDPT1!$G$185</definedName>
    <definedName name="SCDPT1_142BEGINNG_6.01" localSheetId="0">GMICNC_22A_SCDPT1!$H$185</definedName>
    <definedName name="SCDPT1_142BEGINNG_6.02" localSheetId="0">GMICNC_22A_SCDPT1!$I$185</definedName>
    <definedName name="SCDPT1_142BEGINNG_6.03" localSheetId="0">GMICNC_22A_SCDPT1!$J$185</definedName>
    <definedName name="SCDPT1_142BEGINNG_7" localSheetId="0">GMICNC_22A_SCDPT1!$K$185</definedName>
    <definedName name="SCDPT1_142BEGINNG_8" localSheetId="0">GMICNC_22A_SCDPT1!$L$185</definedName>
    <definedName name="SCDPT1_142BEGINNG_9" localSheetId="0">GMICNC_22A_SCDPT1!$M$185</definedName>
    <definedName name="SCDPT1_142ENDINGG_10" localSheetId="0">GMICNC_22A_SCDPT1!$N$187</definedName>
    <definedName name="SCDPT1_142ENDINGG_11" localSheetId="0">GMICNC_22A_SCDPT1!$O$187</definedName>
    <definedName name="SCDPT1_142ENDINGG_12" localSheetId="0">GMICNC_22A_SCDPT1!$P$187</definedName>
    <definedName name="SCDPT1_142ENDINGG_13" localSheetId="0">GMICNC_22A_SCDPT1!$Q$187</definedName>
    <definedName name="SCDPT1_142ENDINGG_14" localSheetId="0">GMICNC_22A_SCDPT1!$R$187</definedName>
    <definedName name="SCDPT1_142ENDINGG_15" localSheetId="0">GMICNC_22A_SCDPT1!$S$187</definedName>
    <definedName name="SCDPT1_142ENDINGG_16" localSheetId="0">GMICNC_22A_SCDPT1!$T$187</definedName>
    <definedName name="SCDPT1_142ENDINGG_17" localSheetId="0">GMICNC_22A_SCDPT1!$U$187</definedName>
    <definedName name="SCDPT1_142ENDINGG_18" localSheetId="0">GMICNC_22A_SCDPT1!$V$187</definedName>
    <definedName name="SCDPT1_142ENDINGG_19" localSheetId="0">GMICNC_22A_SCDPT1!$W$187</definedName>
    <definedName name="SCDPT1_142ENDINGG_2" localSheetId="0">GMICNC_22A_SCDPT1!$D$187</definedName>
    <definedName name="SCDPT1_142ENDINGG_20" localSheetId="0">GMICNC_22A_SCDPT1!$X$187</definedName>
    <definedName name="SCDPT1_142ENDINGG_21" localSheetId="0">GMICNC_22A_SCDPT1!$Y$187</definedName>
    <definedName name="SCDPT1_142ENDINGG_22" localSheetId="0">GMICNC_22A_SCDPT1!$Z$187</definedName>
    <definedName name="SCDPT1_142ENDINGG_23" localSheetId="0">GMICNC_22A_SCDPT1!$AA$187</definedName>
    <definedName name="SCDPT1_142ENDINGG_24" localSheetId="0">GMICNC_22A_SCDPT1!$AB$187</definedName>
    <definedName name="SCDPT1_142ENDINGG_25" localSheetId="0">GMICNC_22A_SCDPT1!$AC$187</definedName>
    <definedName name="SCDPT1_142ENDINGG_26" localSheetId="0">GMICNC_22A_SCDPT1!$AD$187</definedName>
    <definedName name="SCDPT1_142ENDINGG_27" localSheetId="0">GMICNC_22A_SCDPT1!$AE$187</definedName>
    <definedName name="SCDPT1_142ENDINGG_28" localSheetId="0">GMICNC_22A_SCDPT1!$AF$187</definedName>
    <definedName name="SCDPT1_142ENDINGG_29" localSheetId="0">GMICNC_22A_SCDPT1!$AG$187</definedName>
    <definedName name="SCDPT1_142ENDINGG_3" localSheetId="0">GMICNC_22A_SCDPT1!$E$187</definedName>
    <definedName name="SCDPT1_142ENDINGG_30" localSheetId="0">GMICNC_22A_SCDPT1!$AH$187</definedName>
    <definedName name="SCDPT1_142ENDINGG_31" localSheetId="0">GMICNC_22A_SCDPT1!$AI$187</definedName>
    <definedName name="SCDPT1_142ENDINGG_32" localSheetId="0">GMICNC_22A_SCDPT1!$AJ$187</definedName>
    <definedName name="SCDPT1_142ENDINGG_33" localSheetId="0">GMICNC_22A_SCDPT1!$AK$187</definedName>
    <definedName name="SCDPT1_142ENDINGG_34" localSheetId="0">GMICNC_22A_SCDPT1!$AL$187</definedName>
    <definedName name="SCDPT1_142ENDINGG_35" localSheetId="0">GMICNC_22A_SCDPT1!$AM$187</definedName>
    <definedName name="SCDPT1_142ENDINGG_36" localSheetId="0">GMICNC_22A_SCDPT1!$AN$187</definedName>
    <definedName name="SCDPT1_142ENDINGG_4" localSheetId="0">GMICNC_22A_SCDPT1!$F$187</definedName>
    <definedName name="SCDPT1_142ENDINGG_5" localSheetId="0">GMICNC_22A_SCDPT1!$G$187</definedName>
    <definedName name="SCDPT1_142ENDINGG_6.01" localSheetId="0">GMICNC_22A_SCDPT1!$H$187</definedName>
    <definedName name="SCDPT1_142ENDINGG_6.02" localSheetId="0">GMICNC_22A_SCDPT1!$I$187</definedName>
    <definedName name="SCDPT1_142ENDINGG_6.03" localSheetId="0">GMICNC_22A_SCDPT1!$J$187</definedName>
    <definedName name="SCDPT1_142ENDINGG_7" localSheetId="0">GMICNC_22A_SCDPT1!$K$187</definedName>
    <definedName name="SCDPT1_142ENDINGG_8" localSheetId="0">GMICNC_22A_SCDPT1!$L$187</definedName>
    <definedName name="SCDPT1_142ENDINGG_9" localSheetId="0">GMICNC_22A_SCDPT1!$M$187</definedName>
    <definedName name="SCDPT1_1430000000_Range" localSheetId="0">GMICNC_22A_SCDPT1!$B$189:$AN$191</definedName>
    <definedName name="SCDPT1_1439999999_10" localSheetId="0">GMICNC_22A_SCDPT1!$N$192</definedName>
    <definedName name="SCDPT1_1439999999_11" localSheetId="0">GMICNC_22A_SCDPT1!$O$192</definedName>
    <definedName name="SCDPT1_1439999999_12" localSheetId="0">GMICNC_22A_SCDPT1!$P$192</definedName>
    <definedName name="SCDPT1_1439999999_13" localSheetId="0">GMICNC_22A_SCDPT1!$Q$192</definedName>
    <definedName name="SCDPT1_1439999999_14" localSheetId="0">GMICNC_22A_SCDPT1!$R$192</definedName>
    <definedName name="SCDPT1_1439999999_15" localSheetId="0">GMICNC_22A_SCDPT1!$S$192</definedName>
    <definedName name="SCDPT1_1439999999_19" localSheetId="0">GMICNC_22A_SCDPT1!$W$192</definedName>
    <definedName name="SCDPT1_1439999999_20" localSheetId="0">GMICNC_22A_SCDPT1!$X$192</definedName>
    <definedName name="SCDPT1_1439999999_7" localSheetId="0">GMICNC_22A_SCDPT1!$K$192</definedName>
    <definedName name="SCDPT1_1439999999_9" localSheetId="0">GMICNC_22A_SCDPT1!$M$192</definedName>
    <definedName name="SCDPT1_143BEGINNG_1" localSheetId="0">GMICNC_22A_SCDPT1!$C$189</definedName>
    <definedName name="SCDPT1_143BEGINNG_10" localSheetId="0">GMICNC_22A_SCDPT1!$N$189</definedName>
    <definedName name="SCDPT1_143BEGINNG_11" localSheetId="0">GMICNC_22A_SCDPT1!$O$189</definedName>
    <definedName name="SCDPT1_143BEGINNG_12" localSheetId="0">GMICNC_22A_SCDPT1!$P$189</definedName>
    <definedName name="SCDPT1_143BEGINNG_13" localSheetId="0">GMICNC_22A_SCDPT1!$Q$189</definedName>
    <definedName name="SCDPT1_143BEGINNG_14" localSheetId="0">GMICNC_22A_SCDPT1!$R$189</definedName>
    <definedName name="SCDPT1_143BEGINNG_15" localSheetId="0">GMICNC_22A_SCDPT1!$S$189</definedName>
    <definedName name="SCDPT1_143BEGINNG_16" localSheetId="0">GMICNC_22A_SCDPT1!$T$189</definedName>
    <definedName name="SCDPT1_143BEGINNG_17" localSheetId="0">GMICNC_22A_SCDPT1!$U$189</definedName>
    <definedName name="SCDPT1_143BEGINNG_18" localSheetId="0">GMICNC_22A_SCDPT1!$V$189</definedName>
    <definedName name="SCDPT1_143BEGINNG_19" localSheetId="0">GMICNC_22A_SCDPT1!$W$189</definedName>
    <definedName name="SCDPT1_143BEGINNG_2" localSheetId="0">GMICNC_22A_SCDPT1!$D$189</definedName>
    <definedName name="SCDPT1_143BEGINNG_20" localSheetId="0">GMICNC_22A_SCDPT1!$X$189</definedName>
    <definedName name="SCDPT1_143BEGINNG_21" localSheetId="0">GMICNC_22A_SCDPT1!$Y$189</definedName>
    <definedName name="SCDPT1_143BEGINNG_22" localSheetId="0">GMICNC_22A_SCDPT1!$Z$189</definedName>
    <definedName name="SCDPT1_143BEGINNG_23" localSheetId="0">GMICNC_22A_SCDPT1!$AA$189</definedName>
    <definedName name="SCDPT1_143BEGINNG_24" localSheetId="0">GMICNC_22A_SCDPT1!$AB$189</definedName>
    <definedName name="SCDPT1_143BEGINNG_25" localSheetId="0">GMICNC_22A_SCDPT1!$AC$189</definedName>
    <definedName name="SCDPT1_143BEGINNG_26" localSheetId="0">GMICNC_22A_SCDPT1!$AD$189</definedName>
    <definedName name="SCDPT1_143BEGINNG_27" localSheetId="0">GMICNC_22A_SCDPT1!$AE$189</definedName>
    <definedName name="SCDPT1_143BEGINNG_28" localSheetId="0">GMICNC_22A_SCDPT1!$AF$189</definedName>
    <definedName name="SCDPT1_143BEGINNG_29" localSheetId="0">GMICNC_22A_SCDPT1!$AG$189</definedName>
    <definedName name="SCDPT1_143BEGINNG_3" localSheetId="0">GMICNC_22A_SCDPT1!$E$189</definedName>
    <definedName name="SCDPT1_143BEGINNG_30" localSheetId="0">GMICNC_22A_SCDPT1!$AH$189</definedName>
    <definedName name="SCDPT1_143BEGINNG_31" localSheetId="0">GMICNC_22A_SCDPT1!$AI$189</definedName>
    <definedName name="SCDPT1_143BEGINNG_32" localSheetId="0">GMICNC_22A_SCDPT1!$AJ$189</definedName>
    <definedName name="SCDPT1_143BEGINNG_33" localSheetId="0">GMICNC_22A_SCDPT1!$AK$189</definedName>
    <definedName name="SCDPT1_143BEGINNG_34" localSheetId="0">GMICNC_22A_SCDPT1!$AL$189</definedName>
    <definedName name="SCDPT1_143BEGINNG_35" localSheetId="0">GMICNC_22A_SCDPT1!$AM$189</definedName>
    <definedName name="SCDPT1_143BEGINNG_36" localSheetId="0">GMICNC_22A_SCDPT1!$AN$189</definedName>
    <definedName name="SCDPT1_143BEGINNG_4" localSheetId="0">GMICNC_22A_SCDPT1!$F$189</definedName>
    <definedName name="SCDPT1_143BEGINNG_5" localSheetId="0">GMICNC_22A_SCDPT1!$G$189</definedName>
    <definedName name="SCDPT1_143BEGINNG_6.01" localSheetId="0">GMICNC_22A_SCDPT1!$H$189</definedName>
    <definedName name="SCDPT1_143BEGINNG_6.02" localSheetId="0">GMICNC_22A_SCDPT1!$I$189</definedName>
    <definedName name="SCDPT1_143BEGINNG_6.03" localSheetId="0">GMICNC_22A_SCDPT1!$J$189</definedName>
    <definedName name="SCDPT1_143BEGINNG_7" localSheetId="0">GMICNC_22A_SCDPT1!$K$189</definedName>
    <definedName name="SCDPT1_143BEGINNG_8" localSheetId="0">GMICNC_22A_SCDPT1!$L$189</definedName>
    <definedName name="SCDPT1_143BEGINNG_9" localSheetId="0">GMICNC_22A_SCDPT1!$M$189</definedName>
    <definedName name="SCDPT1_143ENDINGG_10" localSheetId="0">GMICNC_22A_SCDPT1!$N$191</definedName>
    <definedName name="SCDPT1_143ENDINGG_11" localSheetId="0">GMICNC_22A_SCDPT1!$O$191</definedName>
    <definedName name="SCDPT1_143ENDINGG_12" localSheetId="0">GMICNC_22A_SCDPT1!$P$191</definedName>
    <definedName name="SCDPT1_143ENDINGG_13" localSheetId="0">GMICNC_22A_SCDPT1!$Q$191</definedName>
    <definedName name="SCDPT1_143ENDINGG_14" localSheetId="0">GMICNC_22A_SCDPT1!$R$191</definedName>
    <definedName name="SCDPT1_143ENDINGG_15" localSheetId="0">GMICNC_22A_SCDPT1!$S$191</definedName>
    <definedName name="SCDPT1_143ENDINGG_16" localSheetId="0">GMICNC_22A_SCDPT1!$T$191</definedName>
    <definedName name="SCDPT1_143ENDINGG_17" localSheetId="0">GMICNC_22A_SCDPT1!$U$191</definedName>
    <definedName name="SCDPT1_143ENDINGG_18" localSheetId="0">GMICNC_22A_SCDPT1!$V$191</definedName>
    <definedName name="SCDPT1_143ENDINGG_19" localSheetId="0">GMICNC_22A_SCDPT1!$W$191</definedName>
    <definedName name="SCDPT1_143ENDINGG_2" localSheetId="0">GMICNC_22A_SCDPT1!$D$191</definedName>
    <definedName name="SCDPT1_143ENDINGG_20" localSheetId="0">GMICNC_22A_SCDPT1!$X$191</definedName>
    <definedName name="SCDPT1_143ENDINGG_21" localSheetId="0">GMICNC_22A_SCDPT1!$Y$191</definedName>
    <definedName name="SCDPT1_143ENDINGG_22" localSheetId="0">GMICNC_22A_SCDPT1!$Z$191</definedName>
    <definedName name="SCDPT1_143ENDINGG_23" localSheetId="0">GMICNC_22A_SCDPT1!$AA$191</definedName>
    <definedName name="SCDPT1_143ENDINGG_24" localSheetId="0">GMICNC_22A_SCDPT1!$AB$191</definedName>
    <definedName name="SCDPT1_143ENDINGG_25" localSheetId="0">GMICNC_22A_SCDPT1!$AC$191</definedName>
    <definedName name="SCDPT1_143ENDINGG_26" localSheetId="0">GMICNC_22A_SCDPT1!$AD$191</definedName>
    <definedName name="SCDPT1_143ENDINGG_27" localSheetId="0">GMICNC_22A_SCDPT1!$AE$191</definedName>
    <definedName name="SCDPT1_143ENDINGG_28" localSheetId="0">GMICNC_22A_SCDPT1!$AF$191</definedName>
    <definedName name="SCDPT1_143ENDINGG_29" localSheetId="0">GMICNC_22A_SCDPT1!$AG$191</definedName>
    <definedName name="SCDPT1_143ENDINGG_3" localSheetId="0">GMICNC_22A_SCDPT1!$E$191</definedName>
    <definedName name="SCDPT1_143ENDINGG_30" localSheetId="0">GMICNC_22A_SCDPT1!$AH$191</definedName>
    <definedName name="SCDPT1_143ENDINGG_31" localSheetId="0">GMICNC_22A_SCDPT1!$AI$191</definedName>
    <definedName name="SCDPT1_143ENDINGG_32" localSheetId="0">GMICNC_22A_SCDPT1!$AJ$191</definedName>
    <definedName name="SCDPT1_143ENDINGG_33" localSheetId="0">GMICNC_22A_SCDPT1!$AK$191</definedName>
    <definedName name="SCDPT1_143ENDINGG_34" localSheetId="0">GMICNC_22A_SCDPT1!$AL$191</definedName>
    <definedName name="SCDPT1_143ENDINGG_35" localSheetId="0">GMICNC_22A_SCDPT1!$AM$191</definedName>
    <definedName name="SCDPT1_143ENDINGG_36" localSheetId="0">GMICNC_22A_SCDPT1!$AN$191</definedName>
    <definedName name="SCDPT1_143ENDINGG_4" localSheetId="0">GMICNC_22A_SCDPT1!$F$191</definedName>
    <definedName name="SCDPT1_143ENDINGG_5" localSheetId="0">GMICNC_22A_SCDPT1!$G$191</definedName>
    <definedName name="SCDPT1_143ENDINGG_6.01" localSheetId="0">GMICNC_22A_SCDPT1!$H$191</definedName>
    <definedName name="SCDPT1_143ENDINGG_6.02" localSheetId="0">GMICNC_22A_SCDPT1!$I$191</definedName>
    <definedName name="SCDPT1_143ENDINGG_6.03" localSheetId="0">GMICNC_22A_SCDPT1!$J$191</definedName>
    <definedName name="SCDPT1_143ENDINGG_7" localSheetId="0">GMICNC_22A_SCDPT1!$K$191</definedName>
    <definedName name="SCDPT1_143ENDINGG_8" localSheetId="0">GMICNC_22A_SCDPT1!$L$191</definedName>
    <definedName name="SCDPT1_143ENDINGG_9" localSheetId="0">GMICNC_22A_SCDPT1!$M$191</definedName>
    <definedName name="SCDPT1_1440000000_Range" localSheetId="0">GMICNC_22A_SCDPT1!$B$193:$AN$195</definedName>
    <definedName name="SCDPT1_1449999999_10" localSheetId="0">GMICNC_22A_SCDPT1!$N$196</definedName>
    <definedName name="SCDPT1_1449999999_11" localSheetId="0">GMICNC_22A_SCDPT1!$O$196</definedName>
    <definedName name="SCDPT1_1449999999_12" localSheetId="0">GMICNC_22A_SCDPT1!$P$196</definedName>
    <definedName name="SCDPT1_1449999999_13" localSheetId="0">GMICNC_22A_SCDPT1!$Q$196</definedName>
    <definedName name="SCDPT1_1449999999_14" localSheetId="0">GMICNC_22A_SCDPT1!$R$196</definedName>
    <definedName name="SCDPT1_1449999999_15" localSheetId="0">GMICNC_22A_SCDPT1!$S$196</definedName>
    <definedName name="SCDPT1_1449999999_19" localSheetId="0">GMICNC_22A_SCDPT1!$W$196</definedName>
    <definedName name="SCDPT1_1449999999_20" localSheetId="0">GMICNC_22A_SCDPT1!$X$196</definedName>
    <definedName name="SCDPT1_1449999999_7" localSheetId="0">GMICNC_22A_SCDPT1!$K$196</definedName>
    <definedName name="SCDPT1_1449999999_9" localSheetId="0">GMICNC_22A_SCDPT1!$M$196</definedName>
    <definedName name="SCDPT1_144BEGINNG_1" localSheetId="0">GMICNC_22A_SCDPT1!$C$193</definedName>
    <definedName name="SCDPT1_144BEGINNG_10" localSheetId="0">GMICNC_22A_SCDPT1!$N$193</definedName>
    <definedName name="SCDPT1_144BEGINNG_11" localSheetId="0">GMICNC_22A_SCDPT1!$O$193</definedName>
    <definedName name="SCDPT1_144BEGINNG_12" localSheetId="0">GMICNC_22A_SCDPT1!$P$193</definedName>
    <definedName name="SCDPT1_144BEGINNG_13" localSheetId="0">GMICNC_22A_SCDPT1!$Q$193</definedName>
    <definedName name="SCDPT1_144BEGINNG_14" localSheetId="0">GMICNC_22A_SCDPT1!$R$193</definedName>
    <definedName name="SCDPT1_144BEGINNG_15" localSheetId="0">GMICNC_22A_SCDPT1!$S$193</definedName>
    <definedName name="SCDPT1_144BEGINNG_16" localSheetId="0">GMICNC_22A_SCDPT1!$T$193</definedName>
    <definedName name="SCDPT1_144BEGINNG_17" localSheetId="0">GMICNC_22A_SCDPT1!$U$193</definedName>
    <definedName name="SCDPT1_144BEGINNG_18" localSheetId="0">GMICNC_22A_SCDPT1!$V$193</definedName>
    <definedName name="SCDPT1_144BEGINNG_19" localSheetId="0">GMICNC_22A_SCDPT1!$W$193</definedName>
    <definedName name="SCDPT1_144BEGINNG_2" localSheetId="0">GMICNC_22A_SCDPT1!$D$193</definedName>
    <definedName name="SCDPT1_144BEGINNG_20" localSheetId="0">GMICNC_22A_SCDPT1!$X$193</definedName>
    <definedName name="SCDPT1_144BEGINNG_21" localSheetId="0">GMICNC_22A_SCDPT1!$Y$193</definedName>
    <definedName name="SCDPT1_144BEGINNG_22" localSheetId="0">GMICNC_22A_SCDPT1!$Z$193</definedName>
    <definedName name="SCDPT1_144BEGINNG_23" localSheetId="0">GMICNC_22A_SCDPT1!$AA$193</definedName>
    <definedName name="SCDPT1_144BEGINNG_24" localSheetId="0">GMICNC_22A_SCDPT1!$AB$193</definedName>
    <definedName name="SCDPT1_144BEGINNG_25" localSheetId="0">GMICNC_22A_SCDPT1!$AC$193</definedName>
    <definedName name="SCDPT1_144BEGINNG_26" localSheetId="0">GMICNC_22A_SCDPT1!$AD$193</definedName>
    <definedName name="SCDPT1_144BEGINNG_27" localSheetId="0">GMICNC_22A_SCDPT1!$AE$193</definedName>
    <definedName name="SCDPT1_144BEGINNG_28" localSheetId="0">GMICNC_22A_SCDPT1!$AF$193</definedName>
    <definedName name="SCDPT1_144BEGINNG_29" localSheetId="0">GMICNC_22A_SCDPT1!$AG$193</definedName>
    <definedName name="SCDPT1_144BEGINNG_3" localSheetId="0">GMICNC_22A_SCDPT1!$E$193</definedName>
    <definedName name="SCDPT1_144BEGINNG_30" localSheetId="0">GMICNC_22A_SCDPT1!$AH$193</definedName>
    <definedName name="SCDPT1_144BEGINNG_31" localSheetId="0">GMICNC_22A_SCDPT1!$AI$193</definedName>
    <definedName name="SCDPT1_144BEGINNG_32" localSheetId="0">GMICNC_22A_SCDPT1!$AJ$193</definedName>
    <definedName name="SCDPT1_144BEGINNG_33" localSheetId="0">GMICNC_22A_SCDPT1!$AK$193</definedName>
    <definedName name="SCDPT1_144BEGINNG_34" localSheetId="0">GMICNC_22A_SCDPT1!$AL$193</definedName>
    <definedName name="SCDPT1_144BEGINNG_35" localSheetId="0">GMICNC_22A_SCDPT1!$AM$193</definedName>
    <definedName name="SCDPT1_144BEGINNG_36" localSheetId="0">GMICNC_22A_SCDPT1!$AN$193</definedName>
    <definedName name="SCDPT1_144BEGINNG_4" localSheetId="0">GMICNC_22A_SCDPT1!$F$193</definedName>
    <definedName name="SCDPT1_144BEGINNG_5" localSheetId="0">GMICNC_22A_SCDPT1!$G$193</definedName>
    <definedName name="SCDPT1_144BEGINNG_6.01" localSheetId="0">GMICNC_22A_SCDPT1!$H$193</definedName>
    <definedName name="SCDPT1_144BEGINNG_6.02" localSheetId="0">GMICNC_22A_SCDPT1!$I$193</definedName>
    <definedName name="SCDPT1_144BEGINNG_6.03" localSheetId="0">GMICNC_22A_SCDPT1!$J$193</definedName>
    <definedName name="SCDPT1_144BEGINNG_7" localSheetId="0">GMICNC_22A_SCDPT1!$K$193</definedName>
    <definedName name="SCDPT1_144BEGINNG_8" localSheetId="0">GMICNC_22A_SCDPT1!$L$193</definedName>
    <definedName name="SCDPT1_144BEGINNG_9" localSheetId="0">GMICNC_22A_SCDPT1!$M$193</definedName>
    <definedName name="SCDPT1_144ENDINGG_10" localSheetId="0">GMICNC_22A_SCDPT1!$N$195</definedName>
    <definedName name="SCDPT1_144ENDINGG_11" localSheetId="0">GMICNC_22A_SCDPT1!$O$195</definedName>
    <definedName name="SCDPT1_144ENDINGG_12" localSheetId="0">GMICNC_22A_SCDPT1!$P$195</definedName>
    <definedName name="SCDPT1_144ENDINGG_13" localSheetId="0">GMICNC_22A_SCDPT1!$Q$195</definedName>
    <definedName name="SCDPT1_144ENDINGG_14" localSheetId="0">GMICNC_22A_SCDPT1!$R$195</definedName>
    <definedName name="SCDPT1_144ENDINGG_15" localSheetId="0">GMICNC_22A_SCDPT1!$S$195</definedName>
    <definedName name="SCDPT1_144ENDINGG_16" localSheetId="0">GMICNC_22A_SCDPT1!$T$195</definedName>
    <definedName name="SCDPT1_144ENDINGG_17" localSheetId="0">GMICNC_22A_SCDPT1!$U$195</definedName>
    <definedName name="SCDPT1_144ENDINGG_18" localSheetId="0">GMICNC_22A_SCDPT1!$V$195</definedName>
    <definedName name="SCDPT1_144ENDINGG_19" localSheetId="0">GMICNC_22A_SCDPT1!$W$195</definedName>
    <definedName name="SCDPT1_144ENDINGG_2" localSheetId="0">GMICNC_22A_SCDPT1!$D$195</definedName>
    <definedName name="SCDPT1_144ENDINGG_20" localSheetId="0">GMICNC_22A_SCDPT1!$X$195</definedName>
    <definedName name="SCDPT1_144ENDINGG_21" localSheetId="0">GMICNC_22A_SCDPT1!$Y$195</definedName>
    <definedName name="SCDPT1_144ENDINGG_22" localSheetId="0">GMICNC_22A_SCDPT1!$Z$195</definedName>
    <definedName name="SCDPT1_144ENDINGG_23" localSheetId="0">GMICNC_22A_SCDPT1!$AA$195</definedName>
    <definedName name="SCDPT1_144ENDINGG_24" localSheetId="0">GMICNC_22A_SCDPT1!$AB$195</definedName>
    <definedName name="SCDPT1_144ENDINGG_25" localSheetId="0">GMICNC_22A_SCDPT1!$AC$195</definedName>
    <definedName name="SCDPT1_144ENDINGG_26" localSheetId="0">GMICNC_22A_SCDPT1!$AD$195</definedName>
    <definedName name="SCDPT1_144ENDINGG_27" localSheetId="0">GMICNC_22A_SCDPT1!$AE$195</definedName>
    <definedName name="SCDPT1_144ENDINGG_28" localSheetId="0">GMICNC_22A_SCDPT1!$AF$195</definedName>
    <definedName name="SCDPT1_144ENDINGG_29" localSheetId="0">GMICNC_22A_SCDPT1!$AG$195</definedName>
    <definedName name="SCDPT1_144ENDINGG_3" localSheetId="0">GMICNC_22A_SCDPT1!$E$195</definedName>
    <definedName name="SCDPT1_144ENDINGG_30" localSheetId="0">GMICNC_22A_SCDPT1!$AH$195</definedName>
    <definedName name="SCDPT1_144ENDINGG_31" localSheetId="0">GMICNC_22A_SCDPT1!$AI$195</definedName>
    <definedName name="SCDPT1_144ENDINGG_32" localSheetId="0">GMICNC_22A_SCDPT1!$AJ$195</definedName>
    <definedName name="SCDPT1_144ENDINGG_33" localSheetId="0">GMICNC_22A_SCDPT1!$AK$195</definedName>
    <definedName name="SCDPT1_144ENDINGG_34" localSheetId="0">GMICNC_22A_SCDPT1!$AL$195</definedName>
    <definedName name="SCDPT1_144ENDINGG_35" localSheetId="0">GMICNC_22A_SCDPT1!$AM$195</definedName>
    <definedName name="SCDPT1_144ENDINGG_36" localSheetId="0">GMICNC_22A_SCDPT1!$AN$195</definedName>
    <definedName name="SCDPT1_144ENDINGG_4" localSheetId="0">GMICNC_22A_SCDPT1!$F$195</definedName>
    <definedName name="SCDPT1_144ENDINGG_5" localSheetId="0">GMICNC_22A_SCDPT1!$G$195</definedName>
    <definedName name="SCDPT1_144ENDINGG_6.01" localSheetId="0">GMICNC_22A_SCDPT1!$H$195</definedName>
    <definedName name="SCDPT1_144ENDINGG_6.02" localSheetId="0">GMICNC_22A_SCDPT1!$I$195</definedName>
    <definedName name="SCDPT1_144ENDINGG_6.03" localSheetId="0">GMICNC_22A_SCDPT1!$J$195</definedName>
    <definedName name="SCDPT1_144ENDINGG_7" localSheetId="0">GMICNC_22A_SCDPT1!$K$195</definedName>
    <definedName name="SCDPT1_144ENDINGG_8" localSheetId="0">GMICNC_22A_SCDPT1!$L$195</definedName>
    <definedName name="SCDPT1_144ENDINGG_9" localSheetId="0">GMICNC_22A_SCDPT1!$M$195</definedName>
    <definedName name="SCDPT1_1450000000_Range" localSheetId="0">GMICNC_22A_SCDPT1!$B$197:$AN$199</definedName>
    <definedName name="SCDPT1_1459999999_10" localSheetId="0">GMICNC_22A_SCDPT1!$N$200</definedName>
    <definedName name="SCDPT1_1459999999_11" localSheetId="0">GMICNC_22A_SCDPT1!$O$200</definedName>
    <definedName name="SCDPT1_1459999999_12" localSheetId="0">GMICNC_22A_SCDPT1!$P$200</definedName>
    <definedName name="SCDPT1_1459999999_13" localSheetId="0">GMICNC_22A_SCDPT1!$Q$200</definedName>
    <definedName name="SCDPT1_1459999999_14" localSheetId="0">GMICNC_22A_SCDPT1!$R$200</definedName>
    <definedName name="SCDPT1_1459999999_15" localSheetId="0">GMICNC_22A_SCDPT1!$S$200</definedName>
    <definedName name="SCDPT1_1459999999_19" localSheetId="0">GMICNC_22A_SCDPT1!$W$200</definedName>
    <definedName name="SCDPT1_1459999999_20" localSheetId="0">GMICNC_22A_SCDPT1!$X$200</definedName>
    <definedName name="SCDPT1_1459999999_7" localSheetId="0">GMICNC_22A_SCDPT1!$K$200</definedName>
    <definedName name="SCDPT1_1459999999_9" localSheetId="0">GMICNC_22A_SCDPT1!$M$200</definedName>
    <definedName name="SCDPT1_145BEGINNG_1" localSheetId="0">GMICNC_22A_SCDPT1!$C$197</definedName>
    <definedName name="SCDPT1_145BEGINNG_10" localSheetId="0">GMICNC_22A_SCDPT1!$N$197</definedName>
    <definedName name="SCDPT1_145BEGINNG_11" localSheetId="0">GMICNC_22A_SCDPT1!$O$197</definedName>
    <definedName name="SCDPT1_145BEGINNG_12" localSheetId="0">GMICNC_22A_SCDPT1!$P$197</definedName>
    <definedName name="SCDPT1_145BEGINNG_13" localSheetId="0">GMICNC_22A_SCDPT1!$Q$197</definedName>
    <definedName name="SCDPT1_145BEGINNG_14" localSheetId="0">GMICNC_22A_SCDPT1!$R$197</definedName>
    <definedName name="SCDPT1_145BEGINNG_15" localSheetId="0">GMICNC_22A_SCDPT1!$S$197</definedName>
    <definedName name="SCDPT1_145BEGINNG_16" localSheetId="0">GMICNC_22A_SCDPT1!$T$197</definedName>
    <definedName name="SCDPT1_145BEGINNG_17" localSheetId="0">GMICNC_22A_SCDPT1!$U$197</definedName>
    <definedName name="SCDPT1_145BEGINNG_18" localSheetId="0">GMICNC_22A_SCDPT1!$V$197</definedName>
    <definedName name="SCDPT1_145BEGINNG_19" localSheetId="0">GMICNC_22A_SCDPT1!$W$197</definedName>
    <definedName name="SCDPT1_145BEGINNG_2" localSheetId="0">GMICNC_22A_SCDPT1!$D$197</definedName>
    <definedName name="SCDPT1_145BEGINNG_20" localSheetId="0">GMICNC_22A_SCDPT1!$X$197</definedName>
    <definedName name="SCDPT1_145BEGINNG_21" localSheetId="0">GMICNC_22A_SCDPT1!$Y$197</definedName>
    <definedName name="SCDPT1_145BEGINNG_22" localSheetId="0">GMICNC_22A_SCDPT1!$Z$197</definedName>
    <definedName name="SCDPT1_145BEGINNG_23" localSheetId="0">GMICNC_22A_SCDPT1!$AA$197</definedName>
    <definedName name="SCDPT1_145BEGINNG_24" localSheetId="0">GMICNC_22A_SCDPT1!$AB$197</definedName>
    <definedName name="SCDPT1_145BEGINNG_25" localSheetId="0">GMICNC_22A_SCDPT1!$AC$197</definedName>
    <definedName name="SCDPT1_145BEGINNG_26" localSheetId="0">GMICNC_22A_SCDPT1!$AD$197</definedName>
    <definedName name="SCDPT1_145BEGINNG_27" localSheetId="0">GMICNC_22A_SCDPT1!$AE$197</definedName>
    <definedName name="SCDPT1_145BEGINNG_28" localSheetId="0">GMICNC_22A_SCDPT1!$AF$197</definedName>
    <definedName name="SCDPT1_145BEGINNG_29" localSheetId="0">GMICNC_22A_SCDPT1!$AG$197</definedName>
    <definedName name="SCDPT1_145BEGINNG_3" localSheetId="0">GMICNC_22A_SCDPT1!$E$197</definedName>
    <definedName name="SCDPT1_145BEGINNG_30" localSheetId="0">GMICNC_22A_SCDPT1!$AH$197</definedName>
    <definedName name="SCDPT1_145BEGINNG_31" localSheetId="0">GMICNC_22A_SCDPT1!$AI$197</definedName>
    <definedName name="SCDPT1_145BEGINNG_32" localSheetId="0">GMICNC_22A_SCDPT1!$AJ$197</definedName>
    <definedName name="SCDPT1_145BEGINNG_33" localSheetId="0">GMICNC_22A_SCDPT1!$AK$197</definedName>
    <definedName name="SCDPT1_145BEGINNG_34" localSheetId="0">GMICNC_22A_SCDPT1!$AL$197</definedName>
    <definedName name="SCDPT1_145BEGINNG_35" localSheetId="0">GMICNC_22A_SCDPT1!$AM$197</definedName>
    <definedName name="SCDPT1_145BEGINNG_36" localSheetId="0">GMICNC_22A_SCDPT1!$AN$197</definedName>
    <definedName name="SCDPT1_145BEGINNG_4" localSheetId="0">GMICNC_22A_SCDPT1!$F$197</definedName>
    <definedName name="SCDPT1_145BEGINNG_5" localSheetId="0">GMICNC_22A_SCDPT1!$G$197</definedName>
    <definedName name="SCDPT1_145BEGINNG_6.01" localSheetId="0">GMICNC_22A_SCDPT1!$H$197</definedName>
    <definedName name="SCDPT1_145BEGINNG_6.02" localSheetId="0">GMICNC_22A_SCDPT1!$I$197</definedName>
    <definedName name="SCDPT1_145BEGINNG_6.03" localSheetId="0">GMICNC_22A_SCDPT1!$J$197</definedName>
    <definedName name="SCDPT1_145BEGINNG_7" localSheetId="0">GMICNC_22A_SCDPT1!$K$197</definedName>
    <definedName name="SCDPT1_145BEGINNG_8" localSheetId="0">GMICNC_22A_SCDPT1!$L$197</definedName>
    <definedName name="SCDPT1_145BEGINNG_9" localSheetId="0">GMICNC_22A_SCDPT1!$M$197</definedName>
    <definedName name="SCDPT1_145ENDINGG_10" localSheetId="0">GMICNC_22A_SCDPT1!$N$199</definedName>
    <definedName name="SCDPT1_145ENDINGG_11" localSheetId="0">GMICNC_22A_SCDPT1!$O$199</definedName>
    <definedName name="SCDPT1_145ENDINGG_12" localSheetId="0">GMICNC_22A_SCDPT1!$P$199</definedName>
    <definedName name="SCDPT1_145ENDINGG_13" localSheetId="0">GMICNC_22A_SCDPT1!$Q$199</definedName>
    <definedName name="SCDPT1_145ENDINGG_14" localSheetId="0">GMICNC_22A_SCDPT1!$R$199</definedName>
    <definedName name="SCDPT1_145ENDINGG_15" localSheetId="0">GMICNC_22A_SCDPT1!$S$199</definedName>
    <definedName name="SCDPT1_145ENDINGG_16" localSheetId="0">GMICNC_22A_SCDPT1!$T$199</definedName>
    <definedName name="SCDPT1_145ENDINGG_17" localSheetId="0">GMICNC_22A_SCDPT1!$U$199</definedName>
    <definedName name="SCDPT1_145ENDINGG_18" localSheetId="0">GMICNC_22A_SCDPT1!$V$199</definedName>
    <definedName name="SCDPT1_145ENDINGG_19" localSheetId="0">GMICNC_22A_SCDPT1!$W$199</definedName>
    <definedName name="SCDPT1_145ENDINGG_2" localSheetId="0">GMICNC_22A_SCDPT1!$D$199</definedName>
    <definedName name="SCDPT1_145ENDINGG_20" localSheetId="0">GMICNC_22A_SCDPT1!$X$199</definedName>
    <definedName name="SCDPT1_145ENDINGG_21" localSheetId="0">GMICNC_22A_SCDPT1!$Y$199</definedName>
    <definedName name="SCDPT1_145ENDINGG_22" localSheetId="0">GMICNC_22A_SCDPT1!$Z$199</definedName>
    <definedName name="SCDPT1_145ENDINGG_23" localSheetId="0">GMICNC_22A_SCDPT1!$AA$199</definedName>
    <definedName name="SCDPT1_145ENDINGG_24" localSheetId="0">GMICNC_22A_SCDPT1!$AB$199</definedName>
    <definedName name="SCDPT1_145ENDINGG_25" localSheetId="0">GMICNC_22A_SCDPT1!$AC$199</definedName>
    <definedName name="SCDPT1_145ENDINGG_26" localSheetId="0">GMICNC_22A_SCDPT1!$AD$199</definedName>
    <definedName name="SCDPT1_145ENDINGG_27" localSheetId="0">GMICNC_22A_SCDPT1!$AE$199</definedName>
    <definedName name="SCDPT1_145ENDINGG_28" localSheetId="0">GMICNC_22A_SCDPT1!$AF$199</definedName>
    <definedName name="SCDPT1_145ENDINGG_29" localSheetId="0">GMICNC_22A_SCDPT1!$AG$199</definedName>
    <definedName name="SCDPT1_145ENDINGG_3" localSheetId="0">GMICNC_22A_SCDPT1!$E$199</definedName>
    <definedName name="SCDPT1_145ENDINGG_30" localSheetId="0">GMICNC_22A_SCDPT1!$AH$199</definedName>
    <definedName name="SCDPT1_145ENDINGG_31" localSheetId="0">GMICNC_22A_SCDPT1!$AI$199</definedName>
    <definedName name="SCDPT1_145ENDINGG_32" localSheetId="0">GMICNC_22A_SCDPT1!$AJ$199</definedName>
    <definedName name="SCDPT1_145ENDINGG_33" localSheetId="0">GMICNC_22A_SCDPT1!$AK$199</definedName>
    <definedName name="SCDPT1_145ENDINGG_34" localSheetId="0">GMICNC_22A_SCDPT1!$AL$199</definedName>
    <definedName name="SCDPT1_145ENDINGG_35" localSheetId="0">GMICNC_22A_SCDPT1!$AM$199</definedName>
    <definedName name="SCDPT1_145ENDINGG_36" localSheetId="0">GMICNC_22A_SCDPT1!$AN$199</definedName>
    <definedName name="SCDPT1_145ENDINGG_4" localSheetId="0">GMICNC_22A_SCDPT1!$F$199</definedName>
    <definedName name="SCDPT1_145ENDINGG_5" localSheetId="0">GMICNC_22A_SCDPT1!$G$199</definedName>
    <definedName name="SCDPT1_145ENDINGG_6.01" localSheetId="0">GMICNC_22A_SCDPT1!$H$199</definedName>
    <definedName name="SCDPT1_145ENDINGG_6.02" localSheetId="0">GMICNC_22A_SCDPT1!$I$199</definedName>
    <definedName name="SCDPT1_145ENDINGG_6.03" localSheetId="0">GMICNC_22A_SCDPT1!$J$199</definedName>
    <definedName name="SCDPT1_145ENDINGG_7" localSheetId="0">GMICNC_22A_SCDPT1!$K$199</definedName>
    <definedName name="SCDPT1_145ENDINGG_8" localSheetId="0">GMICNC_22A_SCDPT1!$L$199</definedName>
    <definedName name="SCDPT1_145ENDINGG_9" localSheetId="0">GMICNC_22A_SCDPT1!$M$199</definedName>
    <definedName name="SCDPT1_1460000000_Range" localSheetId="0">GMICNC_22A_SCDPT1!$B$201:$AN$203</definedName>
    <definedName name="SCDPT1_1469999999_10" localSheetId="0">GMICNC_22A_SCDPT1!$N$204</definedName>
    <definedName name="SCDPT1_1469999999_11" localSheetId="0">GMICNC_22A_SCDPT1!$O$204</definedName>
    <definedName name="SCDPT1_1469999999_12" localSheetId="0">GMICNC_22A_SCDPT1!$P$204</definedName>
    <definedName name="SCDPT1_1469999999_13" localSheetId="0">GMICNC_22A_SCDPT1!$Q$204</definedName>
    <definedName name="SCDPT1_1469999999_14" localSheetId="0">GMICNC_22A_SCDPT1!$R$204</definedName>
    <definedName name="SCDPT1_1469999999_15" localSheetId="0">GMICNC_22A_SCDPT1!$S$204</definedName>
    <definedName name="SCDPT1_1469999999_19" localSheetId="0">GMICNC_22A_SCDPT1!$W$204</definedName>
    <definedName name="SCDPT1_1469999999_20" localSheetId="0">GMICNC_22A_SCDPT1!$X$204</definedName>
    <definedName name="SCDPT1_1469999999_7" localSheetId="0">GMICNC_22A_SCDPT1!$K$204</definedName>
    <definedName name="SCDPT1_1469999999_9" localSheetId="0">GMICNC_22A_SCDPT1!$M$204</definedName>
    <definedName name="SCDPT1_146BEGINNG_1" localSheetId="0">GMICNC_22A_SCDPT1!$C$201</definedName>
    <definedName name="SCDPT1_146BEGINNG_10" localSheetId="0">GMICNC_22A_SCDPT1!$N$201</definedName>
    <definedName name="SCDPT1_146BEGINNG_11" localSheetId="0">GMICNC_22A_SCDPT1!$O$201</definedName>
    <definedName name="SCDPT1_146BEGINNG_12" localSheetId="0">GMICNC_22A_SCDPT1!$P$201</definedName>
    <definedName name="SCDPT1_146BEGINNG_13" localSheetId="0">GMICNC_22A_SCDPT1!$Q$201</definedName>
    <definedName name="SCDPT1_146BEGINNG_14" localSheetId="0">GMICNC_22A_SCDPT1!$R$201</definedName>
    <definedName name="SCDPT1_146BEGINNG_15" localSheetId="0">GMICNC_22A_SCDPT1!$S$201</definedName>
    <definedName name="SCDPT1_146BEGINNG_16" localSheetId="0">GMICNC_22A_SCDPT1!$T$201</definedName>
    <definedName name="SCDPT1_146BEGINNG_17" localSheetId="0">GMICNC_22A_SCDPT1!$U$201</definedName>
    <definedName name="SCDPT1_146BEGINNG_18" localSheetId="0">GMICNC_22A_SCDPT1!$V$201</definedName>
    <definedName name="SCDPT1_146BEGINNG_19" localSheetId="0">GMICNC_22A_SCDPT1!$W$201</definedName>
    <definedName name="SCDPT1_146BEGINNG_2" localSheetId="0">GMICNC_22A_SCDPT1!$D$201</definedName>
    <definedName name="SCDPT1_146BEGINNG_20" localSheetId="0">GMICNC_22A_SCDPT1!$X$201</definedName>
    <definedName name="SCDPT1_146BEGINNG_21" localSheetId="0">GMICNC_22A_SCDPT1!$Y$201</definedName>
    <definedName name="SCDPT1_146BEGINNG_22" localSheetId="0">GMICNC_22A_SCDPT1!$Z$201</definedName>
    <definedName name="SCDPT1_146BEGINNG_23" localSheetId="0">GMICNC_22A_SCDPT1!$AA$201</definedName>
    <definedName name="SCDPT1_146BEGINNG_24" localSheetId="0">GMICNC_22A_SCDPT1!$AB$201</definedName>
    <definedName name="SCDPT1_146BEGINNG_25" localSheetId="0">GMICNC_22A_SCDPT1!$AC$201</definedName>
    <definedName name="SCDPT1_146BEGINNG_26" localSheetId="0">GMICNC_22A_SCDPT1!$AD$201</definedName>
    <definedName name="SCDPT1_146BEGINNG_27" localSheetId="0">GMICNC_22A_SCDPT1!$AE$201</definedName>
    <definedName name="SCDPT1_146BEGINNG_28" localSheetId="0">GMICNC_22A_SCDPT1!$AF$201</definedName>
    <definedName name="SCDPT1_146BEGINNG_29" localSheetId="0">GMICNC_22A_SCDPT1!$AG$201</definedName>
    <definedName name="SCDPT1_146BEGINNG_3" localSheetId="0">GMICNC_22A_SCDPT1!$E$201</definedName>
    <definedName name="SCDPT1_146BEGINNG_30" localSheetId="0">GMICNC_22A_SCDPT1!$AH$201</definedName>
    <definedName name="SCDPT1_146BEGINNG_31" localSheetId="0">GMICNC_22A_SCDPT1!$AI$201</definedName>
    <definedName name="SCDPT1_146BEGINNG_32" localSheetId="0">GMICNC_22A_SCDPT1!$AJ$201</definedName>
    <definedName name="SCDPT1_146BEGINNG_33" localSheetId="0">GMICNC_22A_SCDPT1!$AK$201</definedName>
    <definedName name="SCDPT1_146BEGINNG_34" localSheetId="0">GMICNC_22A_SCDPT1!$AL$201</definedName>
    <definedName name="SCDPT1_146BEGINNG_35" localSheetId="0">GMICNC_22A_SCDPT1!$AM$201</definedName>
    <definedName name="SCDPT1_146BEGINNG_36" localSheetId="0">GMICNC_22A_SCDPT1!$AN$201</definedName>
    <definedName name="SCDPT1_146BEGINNG_4" localSheetId="0">GMICNC_22A_SCDPT1!$F$201</definedName>
    <definedName name="SCDPT1_146BEGINNG_5" localSheetId="0">GMICNC_22A_SCDPT1!$G$201</definedName>
    <definedName name="SCDPT1_146BEGINNG_6.01" localSheetId="0">GMICNC_22A_SCDPT1!$H$201</definedName>
    <definedName name="SCDPT1_146BEGINNG_6.02" localSheetId="0">GMICNC_22A_SCDPT1!$I$201</definedName>
    <definedName name="SCDPT1_146BEGINNG_6.03" localSheetId="0">GMICNC_22A_SCDPT1!$J$201</definedName>
    <definedName name="SCDPT1_146BEGINNG_7" localSheetId="0">GMICNC_22A_SCDPT1!$K$201</definedName>
    <definedName name="SCDPT1_146BEGINNG_8" localSheetId="0">GMICNC_22A_SCDPT1!$L$201</definedName>
    <definedName name="SCDPT1_146BEGINNG_9" localSheetId="0">GMICNC_22A_SCDPT1!$M$201</definedName>
    <definedName name="SCDPT1_146ENDINGG_10" localSheetId="0">GMICNC_22A_SCDPT1!$N$203</definedName>
    <definedName name="SCDPT1_146ENDINGG_11" localSheetId="0">GMICNC_22A_SCDPT1!$O$203</definedName>
    <definedName name="SCDPT1_146ENDINGG_12" localSheetId="0">GMICNC_22A_SCDPT1!$P$203</definedName>
    <definedName name="SCDPT1_146ENDINGG_13" localSheetId="0">GMICNC_22A_SCDPT1!$Q$203</definedName>
    <definedName name="SCDPT1_146ENDINGG_14" localSheetId="0">GMICNC_22A_SCDPT1!$R$203</definedName>
    <definedName name="SCDPT1_146ENDINGG_15" localSheetId="0">GMICNC_22A_SCDPT1!$S$203</definedName>
    <definedName name="SCDPT1_146ENDINGG_16" localSheetId="0">GMICNC_22A_SCDPT1!$T$203</definedName>
    <definedName name="SCDPT1_146ENDINGG_17" localSheetId="0">GMICNC_22A_SCDPT1!$U$203</definedName>
    <definedName name="SCDPT1_146ENDINGG_18" localSheetId="0">GMICNC_22A_SCDPT1!$V$203</definedName>
    <definedName name="SCDPT1_146ENDINGG_19" localSheetId="0">GMICNC_22A_SCDPT1!$W$203</definedName>
    <definedName name="SCDPT1_146ENDINGG_2" localSheetId="0">GMICNC_22A_SCDPT1!$D$203</definedName>
    <definedName name="SCDPT1_146ENDINGG_20" localSheetId="0">GMICNC_22A_SCDPT1!$X$203</definedName>
    <definedName name="SCDPT1_146ENDINGG_21" localSheetId="0">GMICNC_22A_SCDPT1!$Y$203</definedName>
    <definedName name="SCDPT1_146ENDINGG_22" localSheetId="0">GMICNC_22A_SCDPT1!$Z$203</definedName>
    <definedName name="SCDPT1_146ENDINGG_23" localSheetId="0">GMICNC_22A_SCDPT1!$AA$203</definedName>
    <definedName name="SCDPT1_146ENDINGG_24" localSheetId="0">GMICNC_22A_SCDPT1!$AB$203</definedName>
    <definedName name="SCDPT1_146ENDINGG_25" localSheetId="0">GMICNC_22A_SCDPT1!$AC$203</definedName>
    <definedName name="SCDPT1_146ENDINGG_26" localSheetId="0">GMICNC_22A_SCDPT1!$AD$203</definedName>
    <definedName name="SCDPT1_146ENDINGG_27" localSheetId="0">GMICNC_22A_SCDPT1!$AE$203</definedName>
    <definedName name="SCDPT1_146ENDINGG_28" localSheetId="0">GMICNC_22A_SCDPT1!$AF$203</definedName>
    <definedName name="SCDPT1_146ENDINGG_29" localSheetId="0">GMICNC_22A_SCDPT1!$AG$203</definedName>
    <definedName name="SCDPT1_146ENDINGG_3" localSheetId="0">GMICNC_22A_SCDPT1!$E$203</definedName>
    <definedName name="SCDPT1_146ENDINGG_30" localSheetId="0">GMICNC_22A_SCDPT1!$AH$203</definedName>
    <definedName name="SCDPT1_146ENDINGG_31" localSheetId="0">GMICNC_22A_SCDPT1!$AI$203</definedName>
    <definedName name="SCDPT1_146ENDINGG_32" localSheetId="0">GMICNC_22A_SCDPT1!$AJ$203</definedName>
    <definedName name="SCDPT1_146ENDINGG_33" localSheetId="0">GMICNC_22A_SCDPT1!$AK$203</definedName>
    <definedName name="SCDPT1_146ENDINGG_34" localSheetId="0">GMICNC_22A_SCDPT1!$AL$203</definedName>
    <definedName name="SCDPT1_146ENDINGG_35" localSheetId="0">GMICNC_22A_SCDPT1!$AM$203</definedName>
    <definedName name="SCDPT1_146ENDINGG_36" localSheetId="0">GMICNC_22A_SCDPT1!$AN$203</definedName>
    <definedName name="SCDPT1_146ENDINGG_4" localSheetId="0">GMICNC_22A_SCDPT1!$F$203</definedName>
    <definedName name="SCDPT1_146ENDINGG_5" localSheetId="0">GMICNC_22A_SCDPT1!$G$203</definedName>
    <definedName name="SCDPT1_146ENDINGG_6.01" localSheetId="0">GMICNC_22A_SCDPT1!$H$203</definedName>
    <definedName name="SCDPT1_146ENDINGG_6.02" localSheetId="0">GMICNC_22A_SCDPT1!$I$203</definedName>
    <definedName name="SCDPT1_146ENDINGG_6.03" localSheetId="0">GMICNC_22A_SCDPT1!$J$203</definedName>
    <definedName name="SCDPT1_146ENDINGG_7" localSheetId="0">GMICNC_22A_SCDPT1!$K$203</definedName>
    <definedName name="SCDPT1_146ENDINGG_8" localSheetId="0">GMICNC_22A_SCDPT1!$L$203</definedName>
    <definedName name="SCDPT1_146ENDINGG_9" localSheetId="0">GMICNC_22A_SCDPT1!$M$203</definedName>
    <definedName name="SCDPT1_1509999999_10" localSheetId="0">GMICNC_22A_SCDPT1!$N$205</definedName>
    <definedName name="SCDPT1_1509999999_11" localSheetId="0">GMICNC_22A_SCDPT1!$O$205</definedName>
    <definedName name="SCDPT1_1509999999_12" localSheetId="0">GMICNC_22A_SCDPT1!$P$205</definedName>
    <definedName name="SCDPT1_1509999999_13" localSheetId="0">GMICNC_22A_SCDPT1!$Q$205</definedName>
    <definedName name="SCDPT1_1509999999_14" localSheetId="0">GMICNC_22A_SCDPT1!$R$205</definedName>
    <definedName name="SCDPT1_1509999999_15" localSheetId="0">GMICNC_22A_SCDPT1!$S$205</definedName>
    <definedName name="SCDPT1_1509999999_19" localSheetId="0">GMICNC_22A_SCDPT1!$W$205</definedName>
    <definedName name="SCDPT1_1509999999_20" localSheetId="0">GMICNC_22A_SCDPT1!$X$205</definedName>
    <definedName name="SCDPT1_1509999999_7" localSheetId="0">GMICNC_22A_SCDPT1!$K$205</definedName>
    <definedName name="SCDPT1_1509999999_9" localSheetId="0">GMICNC_22A_SCDPT1!$M$205</definedName>
    <definedName name="SCDPT1_1610000000_Range" localSheetId="0">GMICNC_22A_SCDPT1!$B$206:$AN$208</definedName>
    <definedName name="SCDPT1_1619999999_10" localSheetId="0">GMICNC_22A_SCDPT1!$N$209</definedName>
    <definedName name="SCDPT1_1619999999_11" localSheetId="0">GMICNC_22A_SCDPT1!$O$209</definedName>
    <definedName name="SCDPT1_1619999999_12" localSheetId="0">GMICNC_22A_SCDPT1!$P$209</definedName>
    <definedName name="SCDPT1_1619999999_13" localSheetId="0">GMICNC_22A_SCDPT1!$Q$209</definedName>
    <definedName name="SCDPT1_1619999999_14" localSheetId="0">GMICNC_22A_SCDPT1!$R$209</definedName>
    <definedName name="SCDPT1_1619999999_15" localSheetId="0">GMICNC_22A_SCDPT1!$S$209</definedName>
    <definedName name="SCDPT1_1619999999_19" localSheetId="0">GMICNC_22A_SCDPT1!$W$209</definedName>
    <definedName name="SCDPT1_1619999999_20" localSheetId="0">GMICNC_22A_SCDPT1!$X$209</definedName>
    <definedName name="SCDPT1_1619999999_7" localSheetId="0">GMICNC_22A_SCDPT1!$K$209</definedName>
    <definedName name="SCDPT1_1619999999_9" localSheetId="0">GMICNC_22A_SCDPT1!$M$209</definedName>
    <definedName name="SCDPT1_161BEGINNG_1" localSheetId="0">GMICNC_22A_SCDPT1!$C$206</definedName>
    <definedName name="SCDPT1_161BEGINNG_10" localSheetId="0">GMICNC_22A_SCDPT1!$N$206</definedName>
    <definedName name="SCDPT1_161BEGINNG_11" localSheetId="0">GMICNC_22A_SCDPT1!$O$206</definedName>
    <definedName name="SCDPT1_161BEGINNG_12" localSheetId="0">GMICNC_22A_SCDPT1!$P$206</definedName>
    <definedName name="SCDPT1_161BEGINNG_13" localSheetId="0">GMICNC_22A_SCDPT1!$Q$206</definedName>
    <definedName name="SCDPT1_161BEGINNG_14" localSheetId="0">GMICNC_22A_SCDPT1!$R$206</definedName>
    <definedName name="SCDPT1_161BEGINNG_15" localSheetId="0">GMICNC_22A_SCDPT1!$S$206</definedName>
    <definedName name="SCDPT1_161BEGINNG_16" localSheetId="0">GMICNC_22A_SCDPT1!$T$206</definedName>
    <definedName name="SCDPT1_161BEGINNG_17" localSheetId="0">GMICNC_22A_SCDPT1!$U$206</definedName>
    <definedName name="SCDPT1_161BEGINNG_18" localSheetId="0">GMICNC_22A_SCDPT1!$V$206</definedName>
    <definedName name="SCDPT1_161BEGINNG_19" localSheetId="0">GMICNC_22A_SCDPT1!$W$206</definedName>
    <definedName name="SCDPT1_161BEGINNG_2" localSheetId="0">GMICNC_22A_SCDPT1!$D$206</definedName>
    <definedName name="SCDPT1_161BEGINNG_20" localSheetId="0">GMICNC_22A_SCDPT1!$X$206</definedName>
    <definedName name="SCDPT1_161BEGINNG_21" localSheetId="0">GMICNC_22A_SCDPT1!$Y$206</definedName>
    <definedName name="SCDPT1_161BEGINNG_22" localSheetId="0">GMICNC_22A_SCDPT1!$Z$206</definedName>
    <definedName name="SCDPT1_161BEGINNG_23" localSheetId="0">GMICNC_22A_SCDPT1!$AA$206</definedName>
    <definedName name="SCDPT1_161BEGINNG_24" localSheetId="0">GMICNC_22A_SCDPT1!$AB$206</definedName>
    <definedName name="SCDPT1_161BEGINNG_25" localSheetId="0">GMICNC_22A_SCDPT1!$AC$206</definedName>
    <definedName name="SCDPT1_161BEGINNG_26" localSheetId="0">GMICNC_22A_SCDPT1!$AD$206</definedName>
    <definedName name="SCDPT1_161BEGINNG_27" localSheetId="0">GMICNC_22A_SCDPT1!$AE$206</definedName>
    <definedName name="SCDPT1_161BEGINNG_28" localSheetId="0">GMICNC_22A_SCDPT1!$AF$206</definedName>
    <definedName name="SCDPT1_161BEGINNG_29" localSheetId="0">GMICNC_22A_SCDPT1!$AG$206</definedName>
    <definedName name="SCDPT1_161BEGINNG_3" localSheetId="0">GMICNC_22A_SCDPT1!$E$206</definedName>
    <definedName name="SCDPT1_161BEGINNG_30" localSheetId="0">GMICNC_22A_SCDPT1!$AH$206</definedName>
    <definedName name="SCDPT1_161BEGINNG_31" localSheetId="0">GMICNC_22A_SCDPT1!$AI$206</definedName>
    <definedName name="SCDPT1_161BEGINNG_32" localSheetId="0">GMICNC_22A_SCDPT1!$AJ$206</definedName>
    <definedName name="SCDPT1_161BEGINNG_33" localSheetId="0">GMICNC_22A_SCDPT1!$AK$206</definedName>
    <definedName name="SCDPT1_161BEGINNG_34" localSheetId="0">GMICNC_22A_SCDPT1!$AL$206</definedName>
    <definedName name="SCDPT1_161BEGINNG_35" localSheetId="0">GMICNC_22A_SCDPT1!$AM$206</definedName>
    <definedName name="SCDPT1_161BEGINNG_36" localSheetId="0">GMICNC_22A_SCDPT1!$AN$206</definedName>
    <definedName name="SCDPT1_161BEGINNG_4" localSheetId="0">GMICNC_22A_SCDPT1!$F$206</definedName>
    <definedName name="SCDPT1_161BEGINNG_5" localSheetId="0">GMICNC_22A_SCDPT1!$G$206</definedName>
    <definedName name="SCDPT1_161BEGINNG_6.01" localSheetId="0">GMICNC_22A_SCDPT1!$H$206</definedName>
    <definedName name="SCDPT1_161BEGINNG_6.02" localSheetId="0">GMICNC_22A_SCDPT1!$I$206</definedName>
    <definedName name="SCDPT1_161BEGINNG_6.03" localSheetId="0">GMICNC_22A_SCDPT1!$J$206</definedName>
    <definedName name="SCDPT1_161BEGINNG_7" localSheetId="0">GMICNC_22A_SCDPT1!$K$206</definedName>
    <definedName name="SCDPT1_161BEGINNG_8" localSheetId="0">GMICNC_22A_SCDPT1!$L$206</definedName>
    <definedName name="SCDPT1_161BEGINNG_9" localSheetId="0">GMICNC_22A_SCDPT1!$M$206</definedName>
    <definedName name="SCDPT1_161ENDINGG_10" localSheetId="0">GMICNC_22A_SCDPT1!$N$208</definedName>
    <definedName name="SCDPT1_161ENDINGG_11" localSheetId="0">GMICNC_22A_SCDPT1!$O$208</definedName>
    <definedName name="SCDPT1_161ENDINGG_12" localSheetId="0">GMICNC_22A_SCDPT1!$P$208</definedName>
    <definedName name="SCDPT1_161ENDINGG_13" localSheetId="0">GMICNC_22A_SCDPT1!$Q$208</definedName>
    <definedName name="SCDPT1_161ENDINGG_14" localSheetId="0">GMICNC_22A_SCDPT1!$R$208</definedName>
    <definedName name="SCDPT1_161ENDINGG_15" localSheetId="0">GMICNC_22A_SCDPT1!$S$208</definedName>
    <definedName name="SCDPT1_161ENDINGG_16" localSheetId="0">GMICNC_22A_SCDPT1!$T$208</definedName>
    <definedName name="SCDPT1_161ENDINGG_17" localSheetId="0">GMICNC_22A_SCDPT1!$U$208</definedName>
    <definedName name="SCDPT1_161ENDINGG_18" localSheetId="0">GMICNC_22A_SCDPT1!$V$208</definedName>
    <definedName name="SCDPT1_161ENDINGG_19" localSheetId="0">GMICNC_22A_SCDPT1!$W$208</definedName>
    <definedName name="SCDPT1_161ENDINGG_2" localSheetId="0">GMICNC_22A_SCDPT1!$D$208</definedName>
    <definedName name="SCDPT1_161ENDINGG_20" localSheetId="0">GMICNC_22A_SCDPT1!$X$208</definedName>
    <definedName name="SCDPT1_161ENDINGG_21" localSheetId="0">GMICNC_22A_SCDPT1!$Y$208</definedName>
    <definedName name="SCDPT1_161ENDINGG_22" localSheetId="0">GMICNC_22A_SCDPT1!$Z$208</definedName>
    <definedName name="SCDPT1_161ENDINGG_23" localSheetId="0">GMICNC_22A_SCDPT1!$AA$208</definedName>
    <definedName name="SCDPT1_161ENDINGG_24" localSheetId="0">GMICNC_22A_SCDPT1!$AB$208</definedName>
    <definedName name="SCDPT1_161ENDINGG_25" localSheetId="0">GMICNC_22A_SCDPT1!$AC$208</definedName>
    <definedName name="SCDPT1_161ENDINGG_26" localSheetId="0">GMICNC_22A_SCDPT1!$AD$208</definedName>
    <definedName name="SCDPT1_161ENDINGG_27" localSheetId="0">GMICNC_22A_SCDPT1!$AE$208</definedName>
    <definedName name="SCDPT1_161ENDINGG_28" localSheetId="0">GMICNC_22A_SCDPT1!$AF$208</definedName>
    <definedName name="SCDPT1_161ENDINGG_29" localSheetId="0">GMICNC_22A_SCDPT1!$AG$208</definedName>
    <definedName name="SCDPT1_161ENDINGG_3" localSheetId="0">GMICNC_22A_SCDPT1!$E$208</definedName>
    <definedName name="SCDPT1_161ENDINGG_30" localSheetId="0">GMICNC_22A_SCDPT1!$AH$208</definedName>
    <definedName name="SCDPT1_161ENDINGG_31" localSheetId="0">GMICNC_22A_SCDPT1!$AI$208</definedName>
    <definedName name="SCDPT1_161ENDINGG_32" localSheetId="0">GMICNC_22A_SCDPT1!$AJ$208</definedName>
    <definedName name="SCDPT1_161ENDINGG_33" localSheetId="0">GMICNC_22A_SCDPT1!$AK$208</definedName>
    <definedName name="SCDPT1_161ENDINGG_34" localSheetId="0">GMICNC_22A_SCDPT1!$AL$208</definedName>
    <definedName name="SCDPT1_161ENDINGG_35" localSheetId="0">GMICNC_22A_SCDPT1!$AM$208</definedName>
    <definedName name="SCDPT1_161ENDINGG_36" localSheetId="0">GMICNC_22A_SCDPT1!$AN$208</definedName>
    <definedName name="SCDPT1_161ENDINGG_4" localSheetId="0">GMICNC_22A_SCDPT1!$F$208</definedName>
    <definedName name="SCDPT1_161ENDINGG_5" localSheetId="0">GMICNC_22A_SCDPT1!$G$208</definedName>
    <definedName name="SCDPT1_161ENDINGG_6.01" localSheetId="0">GMICNC_22A_SCDPT1!$H$208</definedName>
    <definedName name="SCDPT1_161ENDINGG_6.02" localSheetId="0">GMICNC_22A_SCDPT1!$I$208</definedName>
    <definedName name="SCDPT1_161ENDINGG_6.03" localSheetId="0">GMICNC_22A_SCDPT1!$J$208</definedName>
    <definedName name="SCDPT1_161ENDINGG_7" localSheetId="0">GMICNC_22A_SCDPT1!$K$208</definedName>
    <definedName name="SCDPT1_161ENDINGG_8" localSheetId="0">GMICNC_22A_SCDPT1!$L$208</definedName>
    <definedName name="SCDPT1_161ENDINGG_9" localSheetId="0">GMICNC_22A_SCDPT1!$M$208</definedName>
    <definedName name="SCDPT1_1810000000_Range" localSheetId="0">GMICNC_22A_SCDPT1!$B$210:$AN$212</definedName>
    <definedName name="SCDPT1_1819999999_10" localSheetId="0">GMICNC_22A_SCDPT1!$N$213</definedName>
    <definedName name="SCDPT1_1819999999_11" localSheetId="0">GMICNC_22A_SCDPT1!$O$213</definedName>
    <definedName name="SCDPT1_1819999999_12" localSheetId="0">GMICNC_22A_SCDPT1!$P$213</definedName>
    <definedName name="SCDPT1_1819999999_13" localSheetId="0">GMICNC_22A_SCDPT1!$Q$213</definedName>
    <definedName name="SCDPT1_1819999999_14" localSheetId="0">GMICNC_22A_SCDPT1!$R$213</definedName>
    <definedName name="SCDPT1_1819999999_15" localSheetId="0">GMICNC_22A_SCDPT1!$S$213</definedName>
    <definedName name="SCDPT1_1819999999_19" localSheetId="0">GMICNC_22A_SCDPT1!$W$213</definedName>
    <definedName name="SCDPT1_1819999999_20" localSheetId="0">GMICNC_22A_SCDPT1!$X$213</definedName>
    <definedName name="SCDPT1_1819999999_7" localSheetId="0">GMICNC_22A_SCDPT1!$K$213</definedName>
    <definedName name="SCDPT1_1819999999_9" localSheetId="0">GMICNC_22A_SCDPT1!$M$213</definedName>
    <definedName name="SCDPT1_181BEGINNG_1" localSheetId="0">GMICNC_22A_SCDPT1!$C$210</definedName>
    <definedName name="SCDPT1_181BEGINNG_10" localSheetId="0">GMICNC_22A_SCDPT1!$N$210</definedName>
    <definedName name="SCDPT1_181BEGINNG_11" localSheetId="0">GMICNC_22A_SCDPT1!$O$210</definedName>
    <definedName name="SCDPT1_181BEGINNG_12" localSheetId="0">GMICNC_22A_SCDPT1!$P$210</definedName>
    <definedName name="SCDPT1_181BEGINNG_13" localSheetId="0">GMICNC_22A_SCDPT1!$Q$210</definedName>
    <definedName name="SCDPT1_181BEGINNG_14" localSheetId="0">GMICNC_22A_SCDPT1!$R$210</definedName>
    <definedName name="SCDPT1_181BEGINNG_15" localSheetId="0">GMICNC_22A_SCDPT1!$S$210</definedName>
    <definedName name="SCDPT1_181BEGINNG_16" localSheetId="0">GMICNC_22A_SCDPT1!$T$210</definedName>
    <definedName name="SCDPT1_181BEGINNG_17" localSheetId="0">GMICNC_22A_SCDPT1!$U$210</definedName>
    <definedName name="SCDPT1_181BEGINNG_18" localSheetId="0">GMICNC_22A_SCDPT1!$V$210</definedName>
    <definedName name="SCDPT1_181BEGINNG_19" localSheetId="0">GMICNC_22A_SCDPT1!$W$210</definedName>
    <definedName name="SCDPT1_181BEGINNG_2" localSheetId="0">GMICNC_22A_SCDPT1!$D$210</definedName>
    <definedName name="SCDPT1_181BEGINNG_20" localSheetId="0">GMICNC_22A_SCDPT1!$X$210</definedName>
    <definedName name="SCDPT1_181BEGINNG_21" localSheetId="0">GMICNC_22A_SCDPT1!$Y$210</definedName>
    <definedName name="SCDPT1_181BEGINNG_22" localSheetId="0">GMICNC_22A_SCDPT1!$Z$210</definedName>
    <definedName name="SCDPT1_181BEGINNG_23" localSheetId="0">GMICNC_22A_SCDPT1!$AA$210</definedName>
    <definedName name="SCDPT1_181BEGINNG_24" localSheetId="0">GMICNC_22A_SCDPT1!$AB$210</definedName>
    <definedName name="SCDPT1_181BEGINNG_25" localSheetId="0">GMICNC_22A_SCDPT1!$AC$210</definedName>
    <definedName name="SCDPT1_181BEGINNG_26" localSheetId="0">GMICNC_22A_SCDPT1!$AD$210</definedName>
    <definedName name="SCDPT1_181BEGINNG_27" localSheetId="0">GMICNC_22A_SCDPT1!$AE$210</definedName>
    <definedName name="SCDPT1_181BEGINNG_28" localSheetId="0">GMICNC_22A_SCDPT1!$AF$210</definedName>
    <definedName name="SCDPT1_181BEGINNG_29" localSheetId="0">GMICNC_22A_SCDPT1!$AG$210</definedName>
    <definedName name="SCDPT1_181BEGINNG_3" localSheetId="0">GMICNC_22A_SCDPT1!$E$210</definedName>
    <definedName name="SCDPT1_181BEGINNG_30" localSheetId="0">GMICNC_22A_SCDPT1!$AH$210</definedName>
    <definedName name="SCDPT1_181BEGINNG_31" localSheetId="0">GMICNC_22A_SCDPT1!$AI$210</definedName>
    <definedName name="SCDPT1_181BEGINNG_32" localSheetId="0">GMICNC_22A_SCDPT1!$AJ$210</definedName>
    <definedName name="SCDPT1_181BEGINNG_33" localSheetId="0">GMICNC_22A_SCDPT1!$AK$210</definedName>
    <definedName name="SCDPT1_181BEGINNG_34" localSheetId="0">GMICNC_22A_SCDPT1!$AL$210</definedName>
    <definedName name="SCDPT1_181BEGINNG_35" localSheetId="0">GMICNC_22A_SCDPT1!$AM$210</definedName>
    <definedName name="SCDPT1_181BEGINNG_36" localSheetId="0">GMICNC_22A_SCDPT1!$AN$210</definedName>
    <definedName name="SCDPT1_181BEGINNG_4" localSheetId="0">GMICNC_22A_SCDPT1!$F$210</definedName>
    <definedName name="SCDPT1_181BEGINNG_5" localSheetId="0">GMICNC_22A_SCDPT1!$G$210</definedName>
    <definedName name="SCDPT1_181BEGINNG_6.01" localSheetId="0">GMICNC_22A_SCDPT1!$H$210</definedName>
    <definedName name="SCDPT1_181BEGINNG_6.02" localSheetId="0">GMICNC_22A_SCDPT1!$I$210</definedName>
    <definedName name="SCDPT1_181BEGINNG_6.03" localSheetId="0">GMICNC_22A_SCDPT1!$J$210</definedName>
    <definedName name="SCDPT1_181BEGINNG_7" localSheetId="0">GMICNC_22A_SCDPT1!$K$210</definedName>
    <definedName name="SCDPT1_181BEGINNG_8" localSheetId="0">GMICNC_22A_SCDPT1!$L$210</definedName>
    <definedName name="SCDPT1_181BEGINNG_9" localSheetId="0">GMICNC_22A_SCDPT1!$M$210</definedName>
    <definedName name="SCDPT1_181ENDINGG_10" localSheetId="0">GMICNC_22A_SCDPT1!$N$212</definedName>
    <definedName name="SCDPT1_181ENDINGG_11" localSheetId="0">GMICNC_22A_SCDPT1!$O$212</definedName>
    <definedName name="SCDPT1_181ENDINGG_12" localSheetId="0">GMICNC_22A_SCDPT1!$P$212</definedName>
    <definedName name="SCDPT1_181ENDINGG_13" localSheetId="0">GMICNC_22A_SCDPT1!$Q$212</definedName>
    <definedName name="SCDPT1_181ENDINGG_14" localSheetId="0">GMICNC_22A_SCDPT1!$R$212</definedName>
    <definedName name="SCDPT1_181ENDINGG_15" localSheetId="0">GMICNC_22A_SCDPT1!$S$212</definedName>
    <definedName name="SCDPT1_181ENDINGG_16" localSheetId="0">GMICNC_22A_SCDPT1!$T$212</definedName>
    <definedName name="SCDPT1_181ENDINGG_17" localSheetId="0">GMICNC_22A_SCDPT1!$U$212</definedName>
    <definedName name="SCDPT1_181ENDINGG_18" localSheetId="0">GMICNC_22A_SCDPT1!$V$212</definedName>
    <definedName name="SCDPT1_181ENDINGG_19" localSheetId="0">GMICNC_22A_SCDPT1!$W$212</definedName>
    <definedName name="SCDPT1_181ENDINGG_2" localSheetId="0">GMICNC_22A_SCDPT1!$D$212</definedName>
    <definedName name="SCDPT1_181ENDINGG_20" localSheetId="0">GMICNC_22A_SCDPT1!$X$212</definedName>
    <definedName name="SCDPT1_181ENDINGG_21" localSheetId="0">GMICNC_22A_SCDPT1!$Y$212</definedName>
    <definedName name="SCDPT1_181ENDINGG_22" localSheetId="0">GMICNC_22A_SCDPT1!$Z$212</definedName>
    <definedName name="SCDPT1_181ENDINGG_23" localSheetId="0">GMICNC_22A_SCDPT1!$AA$212</definedName>
    <definedName name="SCDPT1_181ENDINGG_24" localSheetId="0">GMICNC_22A_SCDPT1!$AB$212</definedName>
    <definedName name="SCDPT1_181ENDINGG_25" localSheetId="0">GMICNC_22A_SCDPT1!$AC$212</definedName>
    <definedName name="SCDPT1_181ENDINGG_26" localSheetId="0">GMICNC_22A_SCDPT1!$AD$212</definedName>
    <definedName name="SCDPT1_181ENDINGG_27" localSheetId="0">GMICNC_22A_SCDPT1!$AE$212</definedName>
    <definedName name="SCDPT1_181ENDINGG_28" localSheetId="0">GMICNC_22A_SCDPT1!$AF$212</definedName>
    <definedName name="SCDPT1_181ENDINGG_29" localSheetId="0">GMICNC_22A_SCDPT1!$AG$212</definedName>
    <definedName name="SCDPT1_181ENDINGG_3" localSheetId="0">GMICNC_22A_SCDPT1!$E$212</definedName>
    <definedName name="SCDPT1_181ENDINGG_30" localSheetId="0">GMICNC_22A_SCDPT1!$AH$212</definedName>
    <definedName name="SCDPT1_181ENDINGG_31" localSheetId="0">GMICNC_22A_SCDPT1!$AI$212</definedName>
    <definedName name="SCDPT1_181ENDINGG_32" localSheetId="0">GMICNC_22A_SCDPT1!$AJ$212</definedName>
    <definedName name="SCDPT1_181ENDINGG_33" localSheetId="0">GMICNC_22A_SCDPT1!$AK$212</definedName>
    <definedName name="SCDPT1_181ENDINGG_34" localSheetId="0">GMICNC_22A_SCDPT1!$AL$212</definedName>
    <definedName name="SCDPT1_181ENDINGG_35" localSheetId="0">GMICNC_22A_SCDPT1!$AM$212</definedName>
    <definedName name="SCDPT1_181ENDINGG_36" localSheetId="0">GMICNC_22A_SCDPT1!$AN$212</definedName>
    <definedName name="SCDPT1_181ENDINGG_4" localSheetId="0">GMICNC_22A_SCDPT1!$F$212</definedName>
    <definedName name="SCDPT1_181ENDINGG_5" localSheetId="0">GMICNC_22A_SCDPT1!$G$212</definedName>
    <definedName name="SCDPT1_181ENDINGG_6.01" localSheetId="0">GMICNC_22A_SCDPT1!$H$212</definedName>
    <definedName name="SCDPT1_181ENDINGG_6.02" localSheetId="0">GMICNC_22A_SCDPT1!$I$212</definedName>
    <definedName name="SCDPT1_181ENDINGG_6.03" localSheetId="0">GMICNC_22A_SCDPT1!$J$212</definedName>
    <definedName name="SCDPT1_181ENDINGG_7" localSheetId="0">GMICNC_22A_SCDPT1!$K$212</definedName>
    <definedName name="SCDPT1_181ENDINGG_8" localSheetId="0">GMICNC_22A_SCDPT1!$L$212</definedName>
    <definedName name="SCDPT1_181ENDINGG_9" localSheetId="0">GMICNC_22A_SCDPT1!$M$212</definedName>
    <definedName name="SCDPT1_1820000000_Range" localSheetId="0">GMICNC_22A_SCDPT1!$B$214:$AN$216</definedName>
    <definedName name="SCDPT1_1829999999_10" localSheetId="0">GMICNC_22A_SCDPT1!$N$217</definedName>
    <definedName name="SCDPT1_1829999999_11" localSheetId="0">GMICNC_22A_SCDPT1!$O$217</definedName>
    <definedName name="SCDPT1_1829999999_12" localSheetId="0">GMICNC_22A_SCDPT1!$P$217</definedName>
    <definedName name="SCDPT1_1829999999_13" localSheetId="0">GMICNC_22A_SCDPT1!$Q$217</definedName>
    <definedName name="SCDPT1_1829999999_14" localSheetId="0">GMICNC_22A_SCDPT1!$R$217</definedName>
    <definedName name="SCDPT1_1829999999_15" localSheetId="0">GMICNC_22A_SCDPT1!$S$217</definedName>
    <definedName name="SCDPT1_1829999999_19" localSheetId="0">GMICNC_22A_SCDPT1!$W$217</definedName>
    <definedName name="SCDPT1_1829999999_20" localSheetId="0">GMICNC_22A_SCDPT1!$X$217</definedName>
    <definedName name="SCDPT1_1829999999_7" localSheetId="0">GMICNC_22A_SCDPT1!$K$217</definedName>
    <definedName name="SCDPT1_1829999999_9" localSheetId="0">GMICNC_22A_SCDPT1!$M$217</definedName>
    <definedName name="SCDPT1_182BEGINNG_1" localSheetId="0">GMICNC_22A_SCDPT1!$C$214</definedName>
    <definedName name="SCDPT1_182BEGINNG_10" localSheetId="0">GMICNC_22A_SCDPT1!$N$214</definedName>
    <definedName name="SCDPT1_182BEGINNG_11" localSheetId="0">GMICNC_22A_SCDPT1!$O$214</definedName>
    <definedName name="SCDPT1_182BEGINNG_12" localSheetId="0">GMICNC_22A_SCDPT1!$P$214</definedName>
    <definedName name="SCDPT1_182BEGINNG_13" localSheetId="0">GMICNC_22A_SCDPT1!$Q$214</definedName>
    <definedName name="SCDPT1_182BEGINNG_14" localSheetId="0">GMICNC_22A_SCDPT1!$R$214</definedName>
    <definedName name="SCDPT1_182BEGINNG_15" localSheetId="0">GMICNC_22A_SCDPT1!$S$214</definedName>
    <definedName name="SCDPT1_182BEGINNG_16" localSheetId="0">GMICNC_22A_SCDPT1!$T$214</definedName>
    <definedName name="SCDPT1_182BEGINNG_17" localSheetId="0">GMICNC_22A_SCDPT1!$U$214</definedName>
    <definedName name="SCDPT1_182BEGINNG_18" localSheetId="0">GMICNC_22A_SCDPT1!$V$214</definedName>
    <definedName name="SCDPT1_182BEGINNG_19" localSheetId="0">GMICNC_22A_SCDPT1!$W$214</definedName>
    <definedName name="SCDPT1_182BEGINNG_2" localSheetId="0">GMICNC_22A_SCDPT1!$D$214</definedName>
    <definedName name="SCDPT1_182BEGINNG_20" localSheetId="0">GMICNC_22A_SCDPT1!$X$214</definedName>
    <definedName name="SCDPT1_182BEGINNG_21" localSheetId="0">GMICNC_22A_SCDPT1!$Y$214</definedName>
    <definedName name="SCDPT1_182BEGINNG_22" localSheetId="0">GMICNC_22A_SCDPT1!$Z$214</definedName>
    <definedName name="SCDPT1_182BEGINNG_23" localSheetId="0">GMICNC_22A_SCDPT1!$AA$214</definedName>
    <definedName name="SCDPT1_182BEGINNG_24" localSheetId="0">GMICNC_22A_SCDPT1!$AB$214</definedName>
    <definedName name="SCDPT1_182BEGINNG_25" localSheetId="0">GMICNC_22A_SCDPT1!$AC$214</definedName>
    <definedName name="SCDPT1_182BEGINNG_26" localSheetId="0">GMICNC_22A_SCDPT1!$AD$214</definedName>
    <definedName name="SCDPT1_182BEGINNG_27" localSheetId="0">GMICNC_22A_SCDPT1!$AE$214</definedName>
    <definedName name="SCDPT1_182BEGINNG_28" localSheetId="0">GMICNC_22A_SCDPT1!$AF$214</definedName>
    <definedName name="SCDPT1_182BEGINNG_29" localSheetId="0">GMICNC_22A_SCDPT1!$AG$214</definedName>
    <definedName name="SCDPT1_182BEGINNG_3" localSheetId="0">GMICNC_22A_SCDPT1!$E$214</definedName>
    <definedName name="SCDPT1_182BEGINNG_30" localSheetId="0">GMICNC_22A_SCDPT1!$AH$214</definedName>
    <definedName name="SCDPT1_182BEGINNG_31" localSheetId="0">GMICNC_22A_SCDPT1!$AI$214</definedName>
    <definedName name="SCDPT1_182BEGINNG_32" localSheetId="0">GMICNC_22A_SCDPT1!$AJ$214</definedName>
    <definedName name="SCDPT1_182BEGINNG_33" localSheetId="0">GMICNC_22A_SCDPT1!$AK$214</definedName>
    <definedName name="SCDPT1_182BEGINNG_34" localSheetId="0">GMICNC_22A_SCDPT1!$AL$214</definedName>
    <definedName name="SCDPT1_182BEGINNG_35" localSheetId="0">GMICNC_22A_SCDPT1!$AM$214</definedName>
    <definedName name="SCDPT1_182BEGINNG_36" localSheetId="0">GMICNC_22A_SCDPT1!$AN$214</definedName>
    <definedName name="SCDPT1_182BEGINNG_4" localSheetId="0">GMICNC_22A_SCDPT1!$F$214</definedName>
    <definedName name="SCDPT1_182BEGINNG_5" localSheetId="0">GMICNC_22A_SCDPT1!$G$214</definedName>
    <definedName name="SCDPT1_182BEGINNG_6.01" localSheetId="0">GMICNC_22A_SCDPT1!$H$214</definedName>
    <definedName name="SCDPT1_182BEGINNG_6.02" localSheetId="0">GMICNC_22A_SCDPT1!$I$214</definedName>
    <definedName name="SCDPT1_182BEGINNG_6.03" localSheetId="0">GMICNC_22A_SCDPT1!$J$214</definedName>
    <definedName name="SCDPT1_182BEGINNG_7" localSheetId="0">GMICNC_22A_SCDPT1!$K$214</definedName>
    <definedName name="SCDPT1_182BEGINNG_8" localSheetId="0">GMICNC_22A_SCDPT1!$L$214</definedName>
    <definedName name="SCDPT1_182BEGINNG_9" localSheetId="0">GMICNC_22A_SCDPT1!$M$214</definedName>
    <definedName name="SCDPT1_182ENDINGG_10" localSheetId="0">GMICNC_22A_SCDPT1!$N$216</definedName>
    <definedName name="SCDPT1_182ENDINGG_11" localSheetId="0">GMICNC_22A_SCDPT1!$O$216</definedName>
    <definedName name="SCDPT1_182ENDINGG_12" localSheetId="0">GMICNC_22A_SCDPT1!$P$216</definedName>
    <definedName name="SCDPT1_182ENDINGG_13" localSheetId="0">GMICNC_22A_SCDPT1!$Q$216</definedName>
    <definedName name="SCDPT1_182ENDINGG_14" localSheetId="0">GMICNC_22A_SCDPT1!$R$216</definedName>
    <definedName name="SCDPT1_182ENDINGG_15" localSheetId="0">GMICNC_22A_SCDPT1!$S$216</definedName>
    <definedName name="SCDPT1_182ENDINGG_16" localSheetId="0">GMICNC_22A_SCDPT1!$T$216</definedName>
    <definedName name="SCDPT1_182ENDINGG_17" localSheetId="0">GMICNC_22A_SCDPT1!$U$216</definedName>
    <definedName name="SCDPT1_182ENDINGG_18" localSheetId="0">GMICNC_22A_SCDPT1!$V$216</definedName>
    <definedName name="SCDPT1_182ENDINGG_19" localSheetId="0">GMICNC_22A_SCDPT1!$W$216</definedName>
    <definedName name="SCDPT1_182ENDINGG_2" localSheetId="0">GMICNC_22A_SCDPT1!$D$216</definedName>
    <definedName name="SCDPT1_182ENDINGG_20" localSheetId="0">GMICNC_22A_SCDPT1!$X$216</definedName>
    <definedName name="SCDPT1_182ENDINGG_21" localSheetId="0">GMICNC_22A_SCDPT1!$Y$216</definedName>
    <definedName name="SCDPT1_182ENDINGG_22" localSheetId="0">GMICNC_22A_SCDPT1!$Z$216</definedName>
    <definedName name="SCDPT1_182ENDINGG_23" localSheetId="0">GMICNC_22A_SCDPT1!$AA$216</definedName>
    <definedName name="SCDPT1_182ENDINGG_24" localSheetId="0">GMICNC_22A_SCDPT1!$AB$216</definedName>
    <definedName name="SCDPT1_182ENDINGG_25" localSheetId="0">GMICNC_22A_SCDPT1!$AC$216</definedName>
    <definedName name="SCDPT1_182ENDINGG_26" localSheetId="0">GMICNC_22A_SCDPT1!$AD$216</definedName>
    <definedName name="SCDPT1_182ENDINGG_27" localSheetId="0">GMICNC_22A_SCDPT1!$AE$216</definedName>
    <definedName name="SCDPT1_182ENDINGG_28" localSheetId="0">GMICNC_22A_SCDPT1!$AF$216</definedName>
    <definedName name="SCDPT1_182ENDINGG_29" localSheetId="0">GMICNC_22A_SCDPT1!$AG$216</definedName>
    <definedName name="SCDPT1_182ENDINGG_3" localSheetId="0">GMICNC_22A_SCDPT1!$E$216</definedName>
    <definedName name="SCDPT1_182ENDINGG_30" localSheetId="0">GMICNC_22A_SCDPT1!$AH$216</definedName>
    <definedName name="SCDPT1_182ENDINGG_31" localSheetId="0">GMICNC_22A_SCDPT1!$AI$216</definedName>
    <definedName name="SCDPT1_182ENDINGG_32" localSheetId="0">GMICNC_22A_SCDPT1!$AJ$216</definedName>
    <definedName name="SCDPT1_182ENDINGG_33" localSheetId="0">GMICNC_22A_SCDPT1!$AK$216</definedName>
    <definedName name="SCDPT1_182ENDINGG_34" localSheetId="0">GMICNC_22A_SCDPT1!$AL$216</definedName>
    <definedName name="SCDPT1_182ENDINGG_35" localSheetId="0">GMICNC_22A_SCDPT1!$AM$216</definedName>
    <definedName name="SCDPT1_182ENDINGG_36" localSheetId="0">GMICNC_22A_SCDPT1!$AN$216</definedName>
    <definedName name="SCDPT1_182ENDINGG_4" localSheetId="0">GMICNC_22A_SCDPT1!$F$216</definedName>
    <definedName name="SCDPT1_182ENDINGG_5" localSheetId="0">GMICNC_22A_SCDPT1!$G$216</definedName>
    <definedName name="SCDPT1_182ENDINGG_6.01" localSheetId="0">GMICNC_22A_SCDPT1!$H$216</definedName>
    <definedName name="SCDPT1_182ENDINGG_6.02" localSheetId="0">GMICNC_22A_SCDPT1!$I$216</definedName>
    <definedName name="SCDPT1_182ENDINGG_6.03" localSheetId="0">GMICNC_22A_SCDPT1!$J$216</definedName>
    <definedName name="SCDPT1_182ENDINGG_7" localSheetId="0">GMICNC_22A_SCDPT1!$K$216</definedName>
    <definedName name="SCDPT1_182ENDINGG_8" localSheetId="0">GMICNC_22A_SCDPT1!$L$216</definedName>
    <definedName name="SCDPT1_182ENDINGG_9" localSheetId="0">GMICNC_22A_SCDPT1!$M$216</definedName>
    <definedName name="SCDPT1_1909999999_10" localSheetId="0">GMICNC_22A_SCDPT1!$N$218</definedName>
    <definedName name="SCDPT1_1909999999_11" localSheetId="0">GMICNC_22A_SCDPT1!$O$218</definedName>
    <definedName name="SCDPT1_1909999999_12" localSheetId="0">GMICNC_22A_SCDPT1!$P$218</definedName>
    <definedName name="SCDPT1_1909999999_13" localSheetId="0">GMICNC_22A_SCDPT1!$Q$218</definedName>
    <definedName name="SCDPT1_1909999999_14" localSheetId="0">GMICNC_22A_SCDPT1!$R$218</definedName>
    <definedName name="SCDPT1_1909999999_15" localSheetId="0">GMICNC_22A_SCDPT1!$S$218</definedName>
    <definedName name="SCDPT1_1909999999_19" localSheetId="0">GMICNC_22A_SCDPT1!$W$218</definedName>
    <definedName name="SCDPT1_1909999999_20" localSheetId="0">GMICNC_22A_SCDPT1!$X$218</definedName>
    <definedName name="SCDPT1_1909999999_7" localSheetId="0">GMICNC_22A_SCDPT1!$K$218</definedName>
    <definedName name="SCDPT1_1909999999_9" localSheetId="0">GMICNC_22A_SCDPT1!$M$218</definedName>
    <definedName name="SCDPT1_2010000000_Range" localSheetId="0">GMICNC_22A_SCDPT1!$B$219:$AN$221</definedName>
    <definedName name="SCDPT1_2019999999_10" localSheetId="0">GMICNC_22A_SCDPT1!$N$222</definedName>
    <definedName name="SCDPT1_2019999999_11" localSheetId="0">GMICNC_22A_SCDPT1!$O$222</definedName>
    <definedName name="SCDPT1_2019999999_12" localSheetId="0">GMICNC_22A_SCDPT1!$P$222</definedName>
    <definedName name="SCDPT1_2019999999_13" localSheetId="0">GMICNC_22A_SCDPT1!$Q$222</definedName>
    <definedName name="SCDPT1_2019999999_14" localSheetId="0">GMICNC_22A_SCDPT1!$R$222</definedName>
    <definedName name="SCDPT1_2019999999_15" localSheetId="0">GMICNC_22A_SCDPT1!$S$222</definedName>
    <definedName name="SCDPT1_2019999999_19" localSheetId="0">GMICNC_22A_SCDPT1!$W$222</definedName>
    <definedName name="SCDPT1_2019999999_20" localSheetId="0">GMICNC_22A_SCDPT1!$X$222</definedName>
    <definedName name="SCDPT1_2019999999_7" localSheetId="0">GMICNC_22A_SCDPT1!$K$222</definedName>
    <definedName name="SCDPT1_2019999999_9" localSheetId="0">GMICNC_22A_SCDPT1!$M$222</definedName>
    <definedName name="SCDPT1_201BEGINNG_1" localSheetId="0">GMICNC_22A_SCDPT1!$C$219</definedName>
    <definedName name="SCDPT1_201BEGINNG_10" localSheetId="0">GMICNC_22A_SCDPT1!$N$219</definedName>
    <definedName name="SCDPT1_201BEGINNG_11" localSheetId="0">GMICNC_22A_SCDPT1!$O$219</definedName>
    <definedName name="SCDPT1_201BEGINNG_12" localSheetId="0">GMICNC_22A_SCDPT1!$P$219</definedName>
    <definedName name="SCDPT1_201BEGINNG_13" localSheetId="0">GMICNC_22A_SCDPT1!$Q$219</definedName>
    <definedName name="SCDPT1_201BEGINNG_14" localSheetId="0">GMICNC_22A_SCDPT1!$R$219</definedName>
    <definedName name="SCDPT1_201BEGINNG_15" localSheetId="0">GMICNC_22A_SCDPT1!$S$219</definedName>
    <definedName name="SCDPT1_201BEGINNG_16" localSheetId="0">GMICNC_22A_SCDPT1!$T$219</definedName>
    <definedName name="SCDPT1_201BEGINNG_17" localSheetId="0">GMICNC_22A_SCDPT1!$U$219</definedName>
    <definedName name="SCDPT1_201BEGINNG_18" localSheetId="0">GMICNC_22A_SCDPT1!$V$219</definedName>
    <definedName name="SCDPT1_201BEGINNG_19" localSheetId="0">GMICNC_22A_SCDPT1!$W$219</definedName>
    <definedName name="SCDPT1_201BEGINNG_2" localSheetId="0">GMICNC_22A_SCDPT1!$D$219</definedName>
    <definedName name="SCDPT1_201BEGINNG_20" localSheetId="0">GMICNC_22A_SCDPT1!$X$219</definedName>
    <definedName name="SCDPT1_201BEGINNG_21" localSheetId="0">GMICNC_22A_SCDPT1!$Y$219</definedName>
    <definedName name="SCDPT1_201BEGINNG_22" localSheetId="0">GMICNC_22A_SCDPT1!$Z$219</definedName>
    <definedName name="SCDPT1_201BEGINNG_23" localSheetId="0">GMICNC_22A_SCDPT1!$AA$219</definedName>
    <definedName name="SCDPT1_201BEGINNG_24" localSheetId="0">GMICNC_22A_SCDPT1!$AB$219</definedName>
    <definedName name="SCDPT1_201BEGINNG_25" localSheetId="0">GMICNC_22A_SCDPT1!$AC$219</definedName>
    <definedName name="SCDPT1_201BEGINNG_26" localSheetId="0">GMICNC_22A_SCDPT1!$AD$219</definedName>
    <definedName name="SCDPT1_201BEGINNG_27" localSheetId="0">GMICNC_22A_SCDPT1!$AE$219</definedName>
    <definedName name="SCDPT1_201BEGINNG_28" localSheetId="0">GMICNC_22A_SCDPT1!$AF$219</definedName>
    <definedName name="SCDPT1_201BEGINNG_29" localSheetId="0">GMICNC_22A_SCDPT1!$AG$219</definedName>
    <definedName name="SCDPT1_201BEGINNG_3" localSheetId="0">GMICNC_22A_SCDPT1!$E$219</definedName>
    <definedName name="SCDPT1_201BEGINNG_30" localSheetId="0">GMICNC_22A_SCDPT1!$AH$219</definedName>
    <definedName name="SCDPT1_201BEGINNG_31" localSheetId="0">GMICNC_22A_SCDPT1!$AI$219</definedName>
    <definedName name="SCDPT1_201BEGINNG_32" localSheetId="0">GMICNC_22A_SCDPT1!$AJ$219</definedName>
    <definedName name="SCDPT1_201BEGINNG_33" localSheetId="0">GMICNC_22A_SCDPT1!$AK$219</definedName>
    <definedName name="SCDPT1_201BEGINNG_34" localSheetId="0">GMICNC_22A_SCDPT1!$AL$219</definedName>
    <definedName name="SCDPT1_201BEGINNG_35" localSheetId="0">GMICNC_22A_SCDPT1!$AM$219</definedName>
    <definedName name="SCDPT1_201BEGINNG_36" localSheetId="0">GMICNC_22A_SCDPT1!$AN$219</definedName>
    <definedName name="SCDPT1_201BEGINNG_4" localSheetId="0">GMICNC_22A_SCDPT1!$F$219</definedName>
    <definedName name="SCDPT1_201BEGINNG_5" localSheetId="0">GMICNC_22A_SCDPT1!$G$219</definedName>
    <definedName name="SCDPT1_201BEGINNG_6.01" localSheetId="0">GMICNC_22A_SCDPT1!$H$219</definedName>
    <definedName name="SCDPT1_201BEGINNG_6.02" localSheetId="0">GMICNC_22A_SCDPT1!$I$219</definedName>
    <definedName name="SCDPT1_201BEGINNG_6.03" localSheetId="0">GMICNC_22A_SCDPT1!$J$219</definedName>
    <definedName name="SCDPT1_201BEGINNG_7" localSheetId="0">GMICNC_22A_SCDPT1!$K$219</definedName>
    <definedName name="SCDPT1_201BEGINNG_8" localSheetId="0">GMICNC_22A_SCDPT1!$L$219</definedName>
    <definedName name="SCDPT1_201BEGINNG_9" localSheetId="0">GMICNC_22A_SCDPT1!$M$219</definedName>
    <definedName name="SCDPT1_201ENDINGG_10" localSheetId="0">GMICNC_22A_SCDPT1!$N$221</definedName>
    <definedName name="SCDPT1_201ENDINGG_11" localSheetId="0">GMICNC_22A_SCDPT1!$O$221</definedName>
    <definedName name="SCDPT1_201ENDINGG_12" localSheetId="0">GMICNC_22A_SCDPT1!$P$221</definedName>
    <definedName name="SCDPT1_201ENDINGG_13" localSheetId="0">GMICNC_22A_SCDPT1!$Q$221</definedName>
    <definedName name="SCDPT1_201ENDINGG_14" localSheetId="0">GMICNC_22A_SCDPT1!$R$221</definedName>
    <definedName name="SCDPT1_201ENDINGG_15" localSheetId="0">GMICNC_22A_SCDPT1!$S$221</definedName>
    <definedName name="SCDPT1_201ENDINGG_16" localSheetId="0">GMICNC_22A_SCDPT1!$T$221</definedName>
    <definedName name="SCDPT1_201ENDINGG_17" localSheetId="0">GMICNC_22A_SCDPT1!$U$221</definedName>
    <definedName name="SCDPT1_201ENDINGG_18" localSheetId="0">GMICNC_22A_SCDPT1!$V$221</definedName>
    <definedName name="SCDPT1_201ENDINGG_19" localSheetId="0">GMICNC_22A_SCDPT1!$W$221</definedName>
    <definedName name="SCDPT1_201ENDINGG_2" localSheetId="0">GMICNC_22A_SCDPT1!$D$221</definedName>
    <definedName name="SCDPT1_201ENDINGG_20" localSheetId="0">GMICNC_22A_SCDPT1!$X$221</definedName>
    <definedName name="SCDPT1_201ENDINGG_21" localSheetId="0">GMICNC_22A_SCDPT1!$Y$221</definedName>
    <definedName name="SCDPT1_201ENDINGG_22" localSheetId="0">GMICNC_22A_SCDPT1!$Z$221</definedName>
    <definedName name="SCDPT1_201ENDINGG_23" localSheetId="0">GMICNC_22A_SCDPT1!$AA$221</definedName>
    <definedName name="SCDPT1_201ENDINGG_24" localSheetId="0">GMICNC_22A_SCDPT1!$AB$221</definedName>
    <definedName name="SCDPT1_201ENDINGG_25" localSheetId="0">GMICNC_22A_SCDPT1!$AC$221</definedName>
    <definedName name="SCDPT1_201ENDINGG_26" localSheetId="0">GMICNC_22A_SCDPT1!$AD$221</definedName>
    <definedName name="SCDPT1_201ENDINGG_27" localSheetId="0">GMICNC_22A_SCDPT1!$AE$221</definedName>
    <definedName name="SCDPT1_201ENDINGG_28" localSheetId="0">GMICNC_22A_SCDPT1!$AF$221</definedName>
    <definedName name="SCDPT1_201ENDINGG_29" localSheetId="0">GMICNC_22A_SCDPT1!$AG$221</definedName>
    <definedName name="SCDPT1_201ENDINGG_3" localSheetId="0">GMICNC_22A_SCDPT1!$E$221</definedName>
    <definedName name="SCDPT1_201ENDINGG_30" localSheetId="0">GMICNC_22A_SCDPT1!$AH$221</definedName>
    <definedName name="SCDPT1_201ENDINGG_31" localSheetId="0">GMICNC_22A_SCDPT1!$AI$221</definedName>
    <definedName name="SCDPT1_201ENDINGG_32" localSheetId="0">GMICNC_22A_SCDPT1!$AJ$221</definedName>
    <definedName name="SCDPT1_201ENDINGG_33" localSheetId="0">GMICNC_22A_SCDPT1!$AK$221</definedName>
    <definedName name="SCDPT1_201ENDINGG_34" localSheetId="0">GMICNC_22A_SCDPT1!$AL$221</definedName>
    <definedName name="SCDPT1_201ENDINGG_35" localSheetId="0">GMICNC_22A_SCDPT1!$AM$221</definedName>
    <definedName name="SCDPT1_201ENDINGG_36" localSheetId="0">GMICNC_22A_SCDPT1!$AN$221</definedName>
    <definedName name="SCDPT1_201ENDINGG_4" localSheetId="0">GMICNC_22A_SCDPT1!$F$221</definedName>
    <definedName name="SCDPT1_201ENDINGG_5" localSheetId="0">GMICNC_22A_SCDPT1!$G$221</definedName>
    <definedName name="SCDPT1_201ENDINGG_6.01" localSheetId="0">GMICNC_22A_SCDPT1!$H$221</definedName>
    <definedName name="SCDPT1_201ENDINGG_6.02" localSheetId="0">GMICNC_22A_SCDPT1!$I$221</definedName>
    <definedName name="SCDPT1_201ENDINGG_6.03" localSheetId="0">GMICNC_22A_SCDPT1!$J$221</definedName>
    <definedName name="SCDPT1_201ENDINGG_7" localSheetId="0">GMICNC_22A_SCDPT1!$K$221</definedName>
    <definedName name="SCDPT1_201ENDINGG_8" localSheetId="0">GMICNC_22A_SCDPT1!$L$221</definedName>
    <definedName name="SCDPT1_201ENDINGG_9" localSheetId="0">GMICNC_22A_SCDPT1!$M$221</definedName>
    <definedName name="SCDPT1_2419999999_10" localSheetId="0">GMICNC_22A_SCDPT1!$N$223</definedName>
    <definedName name="SCDPT1_2419999999_11" localSheetId="0">GMICNC_22A_SCDPT1!$O$223</definedName>
    <definedName name="SCDPT1_2419999999_12" localSheetId="0">GMICNC_22A_SCDPT1!$P$223</definedName>
    <definedName name="SCDPT1_2419999999_13" localSheetId="0">GMICNC_22A_SCDPT1!$Q$223</definedName>
    <definedName name="SCDPT1_2419999999_14" localSheetId="0">GMICNC_22A_SCDPT1!$R$223</definedName>
    <definedName name="SCDPT1_2419999999_15" localSheetId="0">GMICNC_22A_SCDPT1!$S$223</definedName>
    <definedName name="SCDPT1_2419999999_19" localSheetId="0">GMICNC_22A_SCDPT1!$W$223</definedName>
    <definedName name="SCDPT1_2419999999_20" localSheetId="0">GMICNC_22A_SCDPT1!$X$223</definedName>
    <definedName name="SCDPT1_2419999999_7" localSheetId="0">GMICNC_22A_SCDPT1!$K$223</definedName>
    <definedName name="SCDPT1_2419999999_9" localSheetId="0">GMICNC_22A_SCDPT1!$M$223</definedName>
    <definedName name="SCDPT1_2429999999_10" localSheetId="0">GMICNC_22A_SCDPT1!$N$224</definedName>
    <definedName name="SCDPT1_2429999999_11" localSheetId="0">GMICNC_22A_SCDPT1!$O$224</definedName>
    <definedName name="SCDPT1_2429999999_12" localSheetId="0">GMICNC_22A_SCDPT1!$P$224</definedName>
    <definedName name="SCDPT1_2429999999_13" localSheetId="0">GMICNC_22A_SCDPT1!$Q$224</definedName>
    <definedName name="SCDPT1_2429999999_14" localSheetId="0">GMICNC_22A_SCDPT1!$R$224</definedName>
    <definedName name="SCDPT1_2429999999_15" localSheetId="0">GMICNC_22A_SCDPT1!$S$224</definedName>
    <definedName name="SCDPT1_2429999999_19" localSheetId="0">GMICNC_22A_SCDPT1!$W$224</definedName>
    <definedName name="SCDPT1_2429999999_20" localSheetId="0">GMICNC_22A_SCDPT1!$X$224</definedName>
    <definedName name="SCDPT1_2429999999_7" localSheetId="0">GMICNC_22A_SCDPT1!$K$224</definedName>
    <definedName name="SCDPT1_2429999999_9" localSheetId="0">GMICNC_22A_SCDPT1!$M$224</definedName>
    <definedName name="SCDPT1_2439999999_10" localSheetId="0">GMICNC_22A_SCDPT1!$N$225</definedName>
    <definedName name="SCDPT1_2439999999_11" localSheetId="0">GMICNC_22A_SCDPT1!$O$225</definedName>
    <definedName name="SCDPT1_2439999999_12" localSheetId="0">GMICNC_22A_SCDPT1!$P$225</definedName>
    <definedName name="SCDPT1_2439999999_13" localSheetId="0">GMICNC_22A_SCDPT1!$Q$225</definedName>
    <definedName name="SCDPT1_2439999999_14" localSheetId="0">GMICNC_22A_SCDPT1!$R$225</definedName>
    <definedName name="SCDPT1_2439999999_15" localSheetId="0">GMICNC_22A_SCDPT1!$S$225</definedName>
    <definedName name="SCDPT1_2439999999_19" localSheetId="0">GMICNC_22A_SCDPT1!$W$225</definedName>
    <definedName name="SCDPT1_2439999999_20" localSheetId="0">GMICNC_22A_SCDPT1!$X$225</definedName>
    <definedName name="SCDPT1_2439999999_7" localSheetId="0">GMICNC_22A_SCDPT1!$K$225</definedName>
    <definedName name="SCDPT1_2439999999_9" localSheetId="0">GMICNC_22A_SCDPT1!$M$225</definedName>
    <definedName name="SCDPT1_2449999999_10" localSheetId="0">GMICNC_22A_SCDPT1!$N$226</definedName>
    <definedName name="SCDPT1_2449999999_11" localSheetId="0">GMICNC_22A_SCDPT1!$O$226</definedName>
    <definedName name="SCDPT1_2449999999_12" localSheetId="0">GMICNC_22A_SCDPT1!$P$226</definedName>
    <definedName name="SCDPT1_2449999999_13" localSheetId="0">GMICNC_22A_SCDPT1!$Q$226</definedName>
    <definedName name="SCDPT1_2449999999_14" localSheetId="0">GMICNC_22A_SCDPT1!$R$226</definedName>
    <definedName name="SCDPT1_2449999999_15" localSheetId="0">GMICNC_22A_SCDPT1!$S$226</definedName>
    <definedName name="SCDPT1_2449999999_19" localSheetId="0">GMICNC_22A_SCDPT1!$W$226</definedName>
    <definedName name="SCDPT1_2449999999_20" localSheetId="0">GMICNC_22A_SCDPT1!$X$226</definedName>
    <definedName name="SCDPT1_2449999999_7" localSheetId="0">GMICNC_22A_SCDPT1!$K$226</definedName>
    <definedName name="SCDPT1_2449999999_9" localSheetId="0">GMICNC_22A_SCDPT1!$M$226</definedName>
    <definedName name="SCDPT1_2459999999_10" localSheetId="0">GMICNC_22A_SCDPT1!$N$227</definedName>
    <definedName name="SCDPT1_2459999999_11" localSheetId="0">GMICNC_22A_SCDPT1!$O$227</definedName>
    <definedName name="SCDPT1_2459999999_12" localSheetId="0">GMICNC_22A_SCDPT1!$P$227</definedName>
    <definedName name="SCDPT1_2459999999_13" localSheetId="0">GMICNC_22A_SCDPT1!$Q$227</definedName>
    <definedName name="SCDPT1_2459999999_14" localSheetId="0">GMICNC_22A_SCDPT1!$R$227</definedName>
    <definedName name="SCDPT1_2459999999_15" localSheetId="0">GMICNC_22A_SCDPT1!$S$227</definedName>
    <definedName name="SCDPT1_2459999999_19" localSheetId="0">GMICNC_22A_SCDPT1!$W$227</definedName>
    <definedName name="SCDPT1_2459999999_20" localSheetId="0">GMICNC_22A_SCDPT1!$X$227</definedName>
    <definedName name="SCDPT1_2459999999_7" localSheetId="0">GMICNC_22A_SCDPT1!$K$227</definedName>
    <definedName name="SCDPT1_2459999999_9" localSheetId="0">GMICNC_22A_SCDPT1!$M$227</definedName>
    <definedName name="SCDPT1_2469999999_10" localSheetId="0">GMICNC_22A_SCDPT1!$N$228</definedName>
    <definedName name="SCDPT1_2469999999_11" localSheetId="0">GMICNC_22A_SCDPT1!$O$228</definedName>
    <definedName name="SCDPT1_2469999999_12" localSheetId="0">GMICNC_22A_SCDPT1!$P$228</definedName>
    <definedName name="SCDPT1_2469999999_13" localSheetId="0">GMICNC_22A_SCDPT1!$Q$228</definedName>
    <definedName name="SCDPT1_2469999999_14" localSheetId="0">GMICNC_22A_SCDPT1!$R$228</definedName>
    <definedName name="SCDPT1_2469999999_15" localSheetId="0">GMICNC_22A_SCDPT1!$S$228</definedName>
    <definedName name="SCDPT1_2469999999_19" localSheetId="0">GMICNC_22A_SCDPT1!$W$228</definedName>
    <definedName name="SCDPT1_2469999999_20" localSheetId="0">GMICNC_22A_SCDPT1!$X$228</definedName>
    <definedName name="SCDPT1_2469999999_7" localSheetId="0">GMICNC_22A_SCDPT1!$K$228</definedName>
    <definedName name="SCDPT1_2469999999_9" localSheetId="0">GMICNC_22A_SCDPT1!$M$228</definedName>
    <definedName name="SCDPT1_2479999999_10" localSheetId="0">GMICNC_22A_SCDPT1!$N$229</definedName>
    <definedName name="SCDPT1_2479999999_11" localSheetId="0">GMICNC_22A_SCDPT1!$O$229</definedName>
    <definedName name="SCDPT1_2479999999_12" localSheetId="0">GMICNC_22A_SCDPT1!$P$229</definedName>
    <definedName name="SCDPT1_2479999999_13" localSheetId="0">GMICNC_22A_SCDPT1!$Q$229</definedName>
    <definedName name="SCDPT1_2479999999_14" localSheetId="0">GMICNC_22A_SCDPT1!$R$229</definedName>
    <definedName name="SCDPT1_2479999999_15" localSheetId="0">GMICNC_22A_SCDPT1!$S$229</definedName>
    <definedName name="SCDPT1_2479999999_19" localSheetId="0">GMICNC_22A_SCDPT1!$W$229</definedName>
    <definedName name="SCDPT1_2479999999_20" localSheetId="0">GMICNC_22A_SCDPT1!$X$229</definedName>
    <definedName name="SCDPT1_2479999999_7" localSheetId="0">GMICNC_22A_SCDPT1!$K$229</definedName>
    <definedName name="SCDPT1_2479999999_9" localSheetId="0">GMICNC_22A_SCDPT1!$M$229</definedName>
    <definedName name="SCDPT1_2489999999_10" localSheetId="0">GMICNC_22A_SCDPT1!$N$230</definedName>
    <definedName name="SCDPT1_2489999999_11" localSheetId="0">GMICNC_22A_SCDPT1!$O$230</definedName>
    <definedName name="SCDPT1_2489999999_12" localSheetId="0">GMICNC_22A_SCDPT1!$P$230</definedName>
    <definedName name="SCDPT1_2489999999_13" localSheetId="0">GMICNC_22A_SCDPT1!$Q$230</definedName>
    <definedName name="SCDPT1_2489999999_14" localSheetId="0">GMICNC_22A_SCDPT1!$R$230</definedName>
    <definedName name="SCDPT1_2489999999_15" localSheetId="0">GMICNC_22A_SCDPT1!$S$230</definedName>
    <definedName name="SCDPT1_2489999999_19" localSheetId="0">GMICNC_22A_SCDPT1!$W$230</definedName>
    <definedName name="SCDPT1_2489999999_20" localSheetId="0">GMICNC_22A_SCDPT1!$X$230</definedName>
    <definedName name="SCDPT1_2489999999_7" localSheetId="0">GMICNC_22A_SCDPT1!$K$230</definedName>
    <definedName name="SCDPT1_2489999999_9" localSheetId="0">GMICNC_22A_SCDPT1!$M$230</definedName>
    <definedName name="SCDPT1_2509999999_10" localSheetId="0">GMICNC_22A_SCDPT1!$N$231</definedName>
    <definedName name="SCDPT1_2509999999_11" localSheetId="0">GMICNC_22A_SCDPT1!$O$231</definedName>
    <definedName name="SCDPT1_2509999999_12" localSheetId="0">GMICNC_22A_SCDPT1!$P$231</definedName>
    <definedName name="SCDPT1_2509999999_13" localSheetId="0">GMICNC_22A_SCDPT1!$Q$231</definedName>
    <definedName name="SCDPT1_2509999999_14" localSheetId="0">GMICNC_22A_SCDPT1!$R$231</definedName>
    <definedName name="SCDPT1_2509999999_15" localSheetId="0">GMICNC_22A_SCDPT1!$S$231</definedName>
    <definedName name="SCDPT1_2509999999_19" localSheetId="0">GMICNC_22A_SCDPT1!$W$231</definedName>
    <definedName name="SCDPT1_2509999999_20" localSheetId="0">GMICNC_22A_SCDPT1!$X$231</definedName>
    <definedName name="SCDPT1_2509999999_7" localSheetId="0">GMICNC_22A_SCDPT1!$K$231</definedName>
    <definedName name="SCDPT1_2509999999_9" localSheetId="0">GMICNC_22A_SCDPT1!$M$231</definedName>
    <definedName name="SCDPT1F_000001A_1" localSheetId="1">GMICNC_22A_SCDPT1F!$D$7</definedName>
    <definedName name="SCDPT1F_000001A_2" localSheetId="1">GMICNC_22A_SCDPT1F!$E$7</definedName>
    <definedName name="SCDPT1F_000001A_3" localSheetId="1">GMICNC_22A_SCDPT1F!$F$7</definedName>
    <definedName name="SCDPT1F_000001A_4" localSheetId="1">GMICNC_22A_SCDPT1F!$G$7</definedName>
    <definedName name="SCDPT1F_000001A_5" localSheetId="1">GMICNC_22A_SCDPT1F!$H$7</definedName>
    <definedName name="SCDPT1F_000001A_6" localSheetId="1">GMICNC_22A_SCDPT1F!$I$7</definedName>
    <definedName name="SCDPT1F_000001A_7" localSheetId="1">GMICNC_22A_SCDPT1F!$J$7</definedName>
    <definedName name="SCDPT1F_000001B_1" localSheetId="1">GMICNC_22A_SCDPT1F!$D$8</definedName>
    <definedName name="SCDPT1F_000001B_2" localSheetId="1">GMICNC_22A_SCDPT1F!$E$8</definedName>
    <definedName name="SCDPT1F_000001B_3" localSheetId="1">GMICNC_22A_SCDPT1F!$F$8</definedName>
    <definedName name="SCDPT1F_000001C_1" localSheetId="1">GMICNC_22A_SCDPT1F!$D$9</definedName>
    <definedName name="SCDPT1F_000001C_2" localSheetId="1">GMICNC_22A_SCDPT1F!$E$9</definedName>
    <definedName name="SCDPT1F_000001C_3" localSheetId="1">GMICNC_22A_SCDPT1F!$F$9</definedName>
    <definedName name="SCDPT1F_000001D_1" localSheetId="1">GMICNC_22A_SCDPT1F!$D$10</definedName>
    <definedName name="SCDPT1F_000001D_2" localSheetId="1">GMICNC_22A_SCDPT1F!$E$10</definedName>
    <definedName name="SCDPT1F_000001D_3" localSheetId="1">GMICNC_22A_SCDPT1F!$F$10</definedName>
    <definedName name="SCDPT1F_000001E_1" localSheetId="1">GMICNC_22A_SCDPT1F!$D$11</definedName>
    <definedName name="SCDPT1F_000001E_2" localSheetId="1">GMICNC_22A_SCDPT1F!$E$11</definedName>
    <definedName name="SCDPT1F_000001E_3" localSheetId="1">GMICNC_22A_SCDPT1F!$F$11</definedName>
    <definedName name="SCDPT1F_000001F_1" localSheetId="1">GMICNC_22A_SCDPT1F!$D$12</definedName>
    <definedName name="SCDPT2SN1_4010000000_Range" localSheetId="2">GMICNC_22A_SCDPT2SN1!$B$7:$AG$9</definedName>
    <definedName name="SCDPT2SN1_4019999999_10" localSheetId="2">GMICNC_22A_SCDPT2SN1!$L$10</definedName>
    <definedName name="SCDPT2SN1_4019999999_11" localSheetId="2">GMICNC_22A_SCDPT2SN1!$M$10</definedName>
    <definedName name="SCDPT2SN1_4019999999_12" localSheetId="2">GMICNC_22A_SCDPT2SN1!$N$10</definedName>
    <definedName name="SCDPT2SN1_4019999999_13" localSheetId="2">GMICNC_22A_SCDPT2SN1!$O$10</definedName>
    <definedName name="SCDPT2SN1_4019999999_14" localSheetId="2">GMICNC_22A_SCDPT2SN1!$P$10</definedName>
    <definedName name="SCDPT2SN1_4019999999_15" localSheetId="2">GMICNC_22A_SCDPT2SN1!$Q$10</definedName>
    <definedName name="SCDPT2SN1_4019999999_16" localSheetId="2">GMICNC_22A_SCDPT2SN1!$R$10</definedName>
    <definedName name="SCDPT2SN1_4019999999_17" localSheetId="2">GMICNC_22A_SCDPT2SN1!$S$10</definedName>
    <definedName name="SCDPT2SN1_4019999999_18" localSheetId="2">GMICNC_22A_SCDPT2SN1!$T$10</definedName>
    <definedName name="SCDPT2SN1_4019999999_19" localSheetId="2">GMICNC_22A_SCDPT2SN1!$U$10</definedName>
    <definedName name="SCDPT2SN1_4019999999_8" localSheetId="2">GMICNC_22A_SCDPT2SN1!$J$10</definedName>
    <definedName name="SCDPT2SN1_401BEGINNG_1" localSheetId="2">GMICNC_22A_SCDPT2SN1!$C$7</definedName>
    <definedName name="SCDPT2SN1_401BEGINNG_10" localSheetId="2">GMICNC_22A_SCDPT2SN1!$L$7</definedName>
    <definedName name="SCDPT2SN1_401BEGINNG_11" localSheetId="2">GMICNC_22A_SCDPT2SN1!$M$7</definedName>
    <definedName name="SCDPT2SN1_401BEGINNG_12" localSheetId="2">GMICNC_22A_SCDPT2SN1!$N$7</definedName>
    <definedName name="SCDPT2SN1_401BEGINNG_13" localSheetId="2">GMICNC_22A_SCDPT2SN1!$O$7</definedName>
    <definedName name="SCDPT2SN1_401BEGINNG_14" localSheetId="2">GMICNC_22A_SCDPT2SN1!$P$7</definedName>
    <definedName name="SCDPT2SN1_401BEGINNG_15" localSheetId="2">GMICNC_22A_SCDPT2SN1!$Q$7</definedName>
    <definedName name="SCDPT2SN1_401BEGINNG_16" localSheetId="2">GMICNC_22A_SCDPT2SN1!$R$7</definedName>
    <definedName name="SCDPT2SN1_401BEGINNG_17" localSheetId="2">GMICNC_22A_SCDPT2SN1!$S$7</definedName>
    <definedName name="SCDPT2SN1_401BEGINNG_18" localSheetId="2">GMICNC_22A_SCDPT2SN1!$T$7</definedName>
    <definedName name="SCDPT2SN1_401BEGINNG_19" localSheetId="2">GMICNC_22A_SCDPT2SN1!$U$7</definedName>
    <definedName name="SCDPT2SN1_401BEGINNG_2" localSheetId="2">GMICNC_22A_SCDPT2SN1!$D$7</definedName>
    <definedName name="SCDPT2SN1_401BEGINNG_20.01" localSheetId="2">GMICNC_22A_SCDPT2SN1!$V$7</definedName>
    <definedName name="SCDPT2SN1_401BEGINNG_20.02" localSheetId="2">GMICNC_22A_SCDPT2SN1!$W$7</definedName>
    <definedName name="SCDPT2SN1_401BEGINNG_20.03" localSheetId="2">GMICNC_22A_SCDPT2SN1!$X$7</definedName>
    <definedName name="SCDPT2SN1_401BEGINNG_21" localSheetId="2">GMICNC_22A_SCDPT2SN1!$Y$7</definedName>
    <definedName name="SCDPT2SN1_401BEGINNG_22" localSheetId="2">GMICNC_22A_SCDPT2SN1!$Z$7</definedName>
    <definedName name="SCDPT2SN1_401BEGINNG_23" localSheetId="2">GMICNC_22A_SCDPT2SN1!$AA$7</definedName>
    <definedName name="SCDPT2SN1_401BEGINNG_24" localSheetId="2">GMICNC_22A_SCDPT2SN1!$AB$7</definedName>
    <definedName name="SCDPT2SN1_401BEGINNG_25" localSheetId="2">GMICNC_22A_SCDPT2SN1!$AC$7</definedName>
    <definedName name="SCDPT2SN1_401BEGINNG_26" localSheetId="2">GMICNC_22A_SCDPT2SN1!$AD$7</definedName>
    <definedName name="SCDPT2SN1_401BEGINNG_27" localSheetId="2">GMICNC_22A_SCDPT2SN1!$AE$7</definedName>
    <definedName name="SCDPT2SN1_401BEGINNG_28" localSheetId="2">GMICNC_22A_SCDPT2SN1!$AF$7</definedName>
    <definedName name="SCDPT2SN1_401BEGINNG_29" localSheetId="2">GMICNC_22A_SCDPT2SN1!$AG$7</definedName>
    <definedName name="SCDPT2SN1_401BEGINNG_3" localSheetId="2">GMICNC_22A_SCDPT2SN1!$E$7</definedName>
    <definedName name="SCDPT2SN1_401BEGINNG_4" localSheetId="2">GMICNC_22A_SCDPT2SN1!$F$7</definedName>
    <definedName name="SCDPT2SN1_401BEGINNG_5" localSheetId="2">GMICNC_22A_SCDPT2SN1!$G$7</definedName>
    <definedName name="SCDPT2SN1_401BEGINNG_6" localSheetId="2">GMICNC_22A_SCDPT2SN1!$H$7</definedName>
    <definedName name="SCDPT2SN1_401BEGINNG_7" localSheetId="2">GMICNC_22A_SCDPT2SN1!$I$7</definedName>
    <definedName name="SCDPT2SN1_401BEGINNG_8" localSheetId="2">GMICNC_22A_SCDPT2SN1!$J$7</definedName>
    <definedName name="SCDPT2SN1_401BEGINNG_9" localSheetId="2">GMICNC_22A_SCDPT2SN1!$K$7</definedName>
    <definedName name="SCDPT2SN1_401ENDINGG_10" localSheetId="2">GMICNC_22A_SCDPT2SN1!$L$9</definedName>
    <definedName name="SCDPT2SN1_401ENDINGG_11" localSheetId="2">GMICNC_22A_SCDPT2SN1!$M$9</definedName>
    <definedName name="SCDPT2SN1_401ENDINGG_12" localSheetId="2">GMICNC_22A_SCDPT2SN1!$N$9</definedName>
    <definedName name="SCDPT2SN1_401ENDINGG_13" localSheetId="2">GMICNC_22A_SCDPT2SN1!$O$9</definedName>
    <definedName name="SCDPT2SN1_401ENDINGG_14" localSheetId="2">GMICNC_22A_SCDPT2SN1!$P$9</definedName>
    <definedName name="SCDPT2SN1_401ENDINGG_15" localSheetId="2">GMICNC_22A_SCDPT2SN1!$Q$9</definedName>
    <definedName name="SCDPT2SN1_401ENDINGG_16" localSheetId="2">GMICNC_22A_SCDPT2SN1!$R$9</definedName>
    <definedName name="SCDPT2SN1_401ENDINGG_17" localSheetId="2">GMICNC_22A_SCDPT2SN1!$S$9</definedName>
    <definedName name="SCDPT2SN1_401ENDINGG_18" localSheetId="2">GMICNC_22A_SCDPT2SN1!$T$9</definedName>
    <definedName name="SCDPT2SN1_401ENDINGG_19" localSheetId="2">GMICNC_22A_SCDPT2SN1!$U$9</definedName>
    <definedName name="SCDPT2SN1_401ENDINGG_2" localSheetId="2">GMICNC_22A_SCDPT2SN1!$D$9</definedName>
    <definedName name="SCDPT2SN1_401ENDINGG_20.01" localSheetId="2">GMICNC_22A_SCDPT2SN1!$V$9</definedName>
    <definedName name="SCDPT2SN1_401ENDINGG_20.02" localSheetId="2">GMICNC_22A_SCDPT2SN1!$W$9</definedName>
    <definedName name="SCDPT2SN1_401ENDINGG_20.03" localSheetId="2">GMICNC_22A_SCDPT2SN1!$X$9</definedName>
    <definedName name="SCDPT2SN1_401ENDINGG_21" localSheetId="2">GMICNC_22A_SCDPT2SN1!$Y$9</definedName>
    <definedName name="SCDPT2SN1_401ENDINGG_22" localSheetId="2">GMICNC_22A_SCDPT2SN1!$Z$9</definedName>
    <definedName name="SCDPT2SN1_401ENDINGG_23" localSheetId="2">GMICNC_22A_SCDPT2SN1!$AA$9</definedName>
    <definedName name="SCDPT2SN1_401ENDINGG_24" localSheetId="2">GMICNC_22A_SCDPT2SN1!$AB$9</definedName>
    <definedName name="SCDPT2SN1_401ENDINGG_25" localSheetId="2">GMICNC_22A_SCDPT2SN1!$AC$9</definedName>
    <definedName name="SCDPT2SN1_401ENDINGG_26" localSheetId="2">GMICNC_22A_SCDPT2SN1!$AD$9</definedName>
    <definedName name="SCDPT2SN1_401ENDINGG_27" localSheetId="2">GMICNC_22A_SCDPT2SN1!$AE$9</definedName>
    <definedName name="SCDPT2SN1_401ENDINGG_28" localSheetId="2">GMICNC_22A_SCDPT2SN1!$AF$9</definedName>
    <definedName name="SCDPT2SN1_401ENDINGG_29" localSheetId="2">GMICNC_22A_SCDPT2SN1!$AG$9</definedName>
    <definedName name="SCDPT2SN1_401ENDINGG_3" localSheetId="2">GMICNC_22A_SCDPT2SN1!$E$9</definedName>
    <definedName name="SCDPT2SN1_401ENDINGG_4" localSheetId="2">GMICNC_22A_SCDPT2SN1!$F$9</definedName>
    <definedName name="SCDPT2SN1_401ENDINGG_5" localSheetId="2">GMICNC_22A_SCDPT2SN1!$G$9</definedName>
    <definedName name="SCDPT2SN1_401ENDINGG_6" localSheetId="2">GMICNC_22A_SCDPT2SN1!$H$9</definedName>
    <definedName name="SCDPT2SN1_401ENDINGG_7" localSheetId="2">GMICNC_22A_SCDPT2SN1!$I$9</definedName>
    <definedName name="SCDPT2SN1_401ENDINGG_8" localSheetId="2">GMICNC_22A_SCDPT2SN1!$J$9</definedName>
    <definedName name="SCDPT2SN1_401ENDINGG_9" localSheetId="2">GMICNC_22A_SCDPT2SN1!$K$9</definedName>
    <definedName name="SCDPT2SN1_4020000000_Range" localSheetId="2">GMICNC_22A_SCDPT2SN1!$B$11:$AG$13</definedName>
    <definedName name="SCDPT2SN1_4029999999_10" localSheetId="2">GMICNC_22A_SCDPT2SN1!$L$14</definedName>
    <definedName name="SCDPT2SN1_4029999999_11" localSheetId="2">GMICNC_22A_SCDPT2SN1!$M$14</definedName>
    <definedName name="SCDPT2SN1_4029999999_12" localSheetId="2">GMICNC_22A_SCDPT2SN1!$N$14</definedName>
    <definedName name="SCDPT2SN1_4029999999_13" localSheetId="2">GMICNC_22A_SCDPT2SN1!$O$14</definedName>
    <definedName name="SCDPT2SN1_4029999999_14" localSheetId="2">GMICNC_22A_SCDPT2SN1!$P$14</definedName>
    <definedName name="SCDPT2SN1_4029999999_15" localSheetId="2">GMICNC_22A_SCDPT2SN1!$Q$14</definedName>
    <definedName name="SCDPT2SN1_4029999999_16" localSheetId="2">GMICNC_22A_SCDPT2SN1!$R$14</definedName>
    <definedName name="SCDPT2SN1_4029999999_17" localSheetId="2">GMICNC_22A_SCDPT2SN1!$S$14</definedName>
    <definedName name="SCDPT2SN1_4029999999_18" localSheetId="2">GMICNC_22A_SCDPT2SN1!$T$14</definedName>
    <definedName name="SCDPT2SN1_4029999999_19" localSheetId="2">GMICNC_22A_SCDPT2SN1!$U$14</definedName>
    <definedName name="SCDPT2SN1_4029999999_8" localSheetId="2">GMICNC_22A_SCDPT2SN1!$J$14</definedName>
    <definedName name="SCDPT2SN1_402BEGINNG_1" localSheetId="2">GMICNC_22A_SCDPT2SN1!$C$11</definedName>
    <definedName name="SCDPT2SN1_402BEGINNG_10" localSheetId="2">GMICNC_22A_SCDPT2SN1!$L$11</definedName>
    <definedName name="SCDPT2SN1_402BEGINNG_11" localSheetId="2">GMICNC_22A_SCDPT2SN1!$M$11</definedName>
    <definedName name="SCDPT2SN1_402BEGINNG_12" localSheetId="2">GMICNC_22A_SCDPT2SN1!$N$11</definedName>
    <definedName name="SCDPT2SN1_402BEGINNG_13" localSheetId="2">GMICNC_22A_SCDPT2SN1!$O$11</definedName>
    <definedName name="SCDPT2SN1_402BEGINNG_14" localSheetId="2">GMICNC_22A_SCDPT2SN1!$P$11</definedName>
    <definedName name="SCDPT2SN1_402BEGINNG_15" localSheetId="2">GMICNC_22A_SCDPT2SN1!$Q$11</definedName>
    <definedName name="SCDPT2SN1_402BEGINNG_16" localSheetId="2">GMICNC_22A_SCDPT2SN1!$R$11</definedName>
    <definedName name="SCDPT2SN1_402BEGINNG_17" localSheetId="2">GMICNC_22A_SCDPT2SN1!$S$11</definedName>
    <definedName name="SCDPT2SN1_402BEGINNG_18" localSheetId="2">GMICNC_22A_SCDPT2SN1!$T$11</definedName>
    <definedName name="SCDPT2SN1_402BEGINNG_19" localSheetId="2">GMICNC_22A_SCDPT2SN1!$U$11</definedName>
    <definedName name="SCDPT2SN1_402BEGINNG_2" localSheetId="2">GMICNC_22A_SCDPT2SN1!$D$11</definedName>
    <definedName name="SCDPT2SN1_402BEGINNG_20.01" localSheetId="2">GMICNC_22A_SCDPT2SN1!$V$11</definedName>
    <definedName name="SCDPT2SN1_402BEGINNG_20.02" localSheetId="2">GMICNC_22A_SCDPT2SN1!$W$11</definedName>
    <definedName name="SCDPT2SN1_402BEGINNG_20.03" localSheetId="2">GMICNC_22A_SCDPT2SN1!$X$11</definedName>
    <definedName name="SCDPT2SN1_402BEGINNG_21" localSheetId="2">GMICNC_22A_SCDPT2SN1!$Y$11</definedName>
    <definedName name="SCDPT2SN1_402BEGINNG_22" localSheetId="2">GMICNC_22A_SCDPT2SN1!$Z$11</definedName>
    <definedName name="SCDPT2SN1_402BEGINNG_23" localSheetId="2">GMICNC_22A_SCDPT2SN1!$AA$11</definedName>
    <definedName name="SCDPT2SN1_402BEGINNG_24" localSheetId="2">GMICNC_22A_SCDPT2SN1!$AB$11</definedName>
    <definedName name="SCDPT2SN1_402BEGINNG_25" localSheetId="2">GMICNC_22A_SCDPT2SN1!$AC$11</definedName>
    <definedName name="SCDPT2SN1_402BEGINNG_26" localSheetId="2">GMICNC_22A_SCDPT2SN1!$AD$11</definedName>
    <definedName name="SCDPT2SN1_402BEGINNG_27" localSheetId="2">GMICNC_22A_SCDPT2SN1!$AE$11</definedName>
    <definedName name="SCDPT2SN1_402BEGINNG_28" localSheetId="2">GMICNC_22A_SCDPT2SN1!$AF$11</definedName>
    <definedName name="SCDPT2SN1_402BEGINNG_29" localSheetId="2">GMICNC_22A_SCDPT2SN1!$AG$11</definedName>
    <definedName name="SCDPT2SN1_402BEGINNG_3" localSheetId="2">GMICNC_22A_SCDPT2SN1!$E$11</definedName>
    <definedName name="SCDPT2SN1_402BEGINNG_4" localSheetId="2">GMICNC_22A_SCDPT2SN1!$F$11</definedName>
    <definedName name="SCDPT2SN1_402BEGINNG_5" localSheetId="2">GMICNC_22A_SCDPT2SN1!$G$11</definedName>
    <definedName name="SCDPT2SN1_402BEGINNG_6" localSheetId="2">GMICNC_22A_SCDPT2SN1!$H$11</definedName>
    <definedName name="SCDPT2SN1_402BEGINNG_7" localSheetId="2">GMICNC_22A_SCDPT2SN1!$I$11</definedName>
    <definedName name="SCDPT2SN1_402BEGINNG_8" localSheetId="2">GMICNC_22A_SCDPT2SN1!$J$11</definedName>
    <definedName name="SCDPT2SN1_402BEGINNG_9" localSheetId="2">GMICNC_22A_SCDPT2SN1!$K$11</definedName>
    <definedName name="SCDPT2SN1_402ENDINGG_10" localSheetId="2">GMICNC_22A_SCDPT2SN1!$L$13</definedName>
    <definedName name="SCDPT2SN1_402ENDINGG_11" localSheetId="2">GMICNC_22A_SCDPT2SN1!$M$13</definedName>
    <definedName name="SCDPT2SN1_402ENDINGG_12" localSheetId="2">GMICNC_22A_SCDPT2SN1!$N$13</definedName>
    <definedName name="SCDPT2SN1_402ENDINGG_13" localSheetId="2">GMICNC_22A_SCDPT2SN1!$O$13</definedName>
    <definedName name="SCDPT2SN1_402ENDINGG_14" localSheetId="2">GMICNC_22A_SCDPT2SN1!$P$13</definedName>
    <definedName name="SCDPT2SN1_402ENDINGG_15" localSheetId="2">GMICNC_22A_SCDPT2SN1!$Q$13</definedName>
    <definedName name="SCDPT2SN1_402ENDINGG_16" localSheetId="2">GMICNC_22A_SCDPT2SN1!$R$13</definedName>
    <definedName name="SCDPT2SN1_402ENDINGG_17" localSheetId="2">GMICNC_22A_SCDPT2SN1!$S$13</definedName>
    <definedName name="SCDPT2SN1_402ENDINGG_18" localSheetId="2">GMICNC_22A_SCDPT2SN1!$T$13</definedName>
    <definedName name="SCDPT2SN1_402ENDINGG_19" localSheetId="2">GMICNC_22A_SCDPT2SN1!$U$13</definedName>
    <definedName name="SCDPT2SN1_402ENDINGG_2" localSheetId="2">GMICNC_22A_SCDPT2SN1!$D$13</definedName>
    <definedName name="SCDPT2SN1_402ENDINGG_20.01" localSheetId="2">GMICNC_22A_SCDPT2SN1!$V$13</definedName>
    <definedName name="SCDPT2SN1_402ENDINGG_20.02" localSheetId="2">GMICNC_22A_SCDPT2SN1!$W$13</definedName>
    <definedName name="SCDPT2SN1_402ENDINGG_20.03" localSheetId="2">GMICNC_22A_SCDPT2SN1!$X$13</definedName>
    <definedName name="SCDPT2SN1_402ENDINGG_21" localSheetId="2">GMICNC_22A_SCDPT2SN1!$Y$13</definedName>
    <definedName name="SCDPT2SN1_402ENDINGG_22" localSheetId="2">GMICNC_22A_SCDPT2SN1!$Z$13</definedName>
    <definedName name="SCDPT2SN1_402ENDINGG_23" localSheetId="2">GMICNC_22A_SCDPT2SN1!$AA$13</definedName>
    <definedName name="SCDPT2SN1_402ENDINGG_24" localSheetId="2">GMICNC_22A_SCDPT2SN1!$AB$13</definedName>
    <definedName name="SCDPT2SN1_402ENDINGG_25" localSheetId="2">GMICNC_22A_SCDPT2SN1!$AC$13</definedName>
    <definedName name="SCDPT2SN1_402ENDINGG_26" localSheetId="2">GMICNC_22A_SCDPT2SN1!$AD$13</definedName>
    <definedName name="SCDPT2SN1_402ENDINGG_27" localSheetId="2">GMICNC_22A_SCDPT2SN1!$AE$13</definedName>
    <definedName name="SCDPT2SN1_402ENDINGG_28" localSheetId="2">GMICNC_22A_SCDPT2SN1!$AF$13</definedName>
    <definedName name="SCDPT2SN1_402ENDINGG_29" localSheetId="2">GMICNC_22A_SCDPT2SN1!$AG$13</definedName>
    <definedName name="SCDPT2SN1_402ENDINGG_3" localSheetId="2">GMICNC_22A_SCDPT2SN1!$E$13</definedName>
    <definedName name="SCDPT2SN1_402ENDINGG_4" localSheetId="2">GMICNC_22A_SCDPT2SN1!$F$13</definedName>
    <definedName name="SCDPT2SN1_402ENDINGG_5" localSheetId="2">GMICNC_22A_SCDPT2SN1!$G$13</definedName>
    <definedName name="SCDPT2SN1_402ENDINGG_6" localSheetId="2">GMICNC_22A_SCDPT2SN1!$H$13</definedName>
    <definedName name="SCDPT2SN1_402ENDINGG_7" localSheetId="2">GMICNC_22A_SCDPT2SN1!$I$13</definedName>
    <definedName name="SCDPT2SN1_402ENDINGG_8" localSheetId="2">GMICNC_22A_SCDPT2SN1!$J$13</definedName>
    <definedName name="SCDPT2SN1_402ENDINGG_9" localSheetId="2">GMICNC_22A_SCDPT2SN1!$K$13</definedName>
    <definedName name="SCDPT2SN1_4109999999_10" localSheetId="2">GMICNC_22A_SCDPT2SN1!$L$15</definedName>
    <definedName name="SCDPT2SN1_4109999999_11" localSheetId="2">GMICNC_22A_SCDPT2SN1!$M$15</definedName>
    <definedName name="SCDPT2SN1_4109999999_12" localSheetId="2">GMICNC_22A_SCDPT2SN1!$N$15</definedName>
    <definedName name="SCDPT2SN1_4109999999_13" localSheetId="2">GMICNC_22A_SCDPT2SN1!$O$15</definedName>
    <definedName name="SCDPT2SN1_4109999999_14" localSheetId="2">GMICNC_22A_SCDPT2SN1!$P$15</definedName>
    <definedName name="SCDPT2SN1_4109999999_15" localSheetId="2">GMICNC_22A_SCDPT2SN1!$Q$15</definedName>
    <definedName name="SCDPT2SN1_4109999999_16" localSheetId="2">GMICNC_22A_SCDPT2SN1!$R$15</definedName>
    <definedName name="SCDPT2SN1_4109999999_17" localSheetId="2">GMICNC_22A_SCDPT2SN1!$S$15</definedName>
    <definedName name="SCDPT2SN1_4109999999_18" localSheetId="2">GMICNC_22A_SCDPT2SN1!$T$15</definedName>
    <definedName name="SCDPT2SN1_4109999999_19" localSheetId="2">GMICNC_22A_SCDPT2SN1!$U$15</definedName>
    <definedName name="SCDPT2SN1_4109999999_8" localSheetId="2">GMICNC_22A_SCDPT2SN1!$J$15</definedName>
    <definedName name="SCDPT2SN1_4310000000_Range" localSheetId="2">GMICNC_22A_SCDPT2SN1!$B$16:$AG$18</definedName>
    <definedName name="SCDPT2SN1_4319999999_10" localSheetId="2">GMICNC_22A_SCDPT2SN1!$L$19</definedName>
    <definedName name="SCDPT2SN1_4319999999_11" localSheetId="2">GMICNC_22A_SCDPT2SN1!$M$19</definedName>
    <definedName name="SCDPT2SN1_4319999999_12" localSheetId="2">GMICNC_22A_SCDPT2SN1!$N$19</definedName>
    <definedName name="SCDPT2SN1_4319999999_13" localSheetId="2">GMICNC_22A_SCDPT2SN1!$O$19</definedName>
    <definedName name="SCDPT2SN1_4319999999_14" localSheetId="2">GMICNC_22A_SCDPT2SN1!$P$19</definedName>
    <definedName name="SCDPT2SN1_4319999999_15" localSheetId="2">GMICNC_22A_SCDPT2SN1!$Q$19</definedName>
    <definedName name="SCDPT2SN1_4319999999_16" localSheetId="2">GMICNC_22A_SCDPT2SN1!$R$19</definedName>
    <definedName name="SCDPT2SN1_4319999999_17" localSheetId="2">GMICNC_22A_SCDPT2SN1!$S$19</definedName>
    <definedName name="SCDPT2SN1_4319999999_18" localSheetId="2">GMICNC_22A_SCDPT2SN1!$T$19</definedName>
    <definedName name="SCDPT2SN1_4319999999_19" localSheetId="2">GMICNC_22A_SCDPT2SN1!$U$19</definedName>
    <definedName name="SCDPT2SN1_4319999999_8" localSheetId="2">GMICNC_22A_SCDPT2SN1!$J$19</definedName>
    <definedName name="SCDPT2SN1_431BEGINNG_1" localSheetId="2">GMICNC_22A_SCDPT2SN1!$C$16</definedName>
    <definedName name="SCDPT2SN1_431BEGINNG_10" localSheetId="2">GMICNC_22A_SCDPT2SN1!$L$16</definedName>
    <definedName name="SCDPT2SN1_431BEGINNG_11" localSheetId="2">GMICNC_22A_SCDPT2SN1!$M$16</definedName>
    <definedName name="SCDPT2SN1_431BEGINNG_12" localSheetId="2">GMICNC_22A_SCDPT2SN1!$N$16</definedName>
    <definedName name="SCDPT2SN1_431BEGINNG_13" localSheetId="2">GMICNC_22A_SCDPT2SN1!$O$16</definedName>
    <definedName name="SCDPT2SN1_431BEGINNG_14" localSheetId="2">GMICNC_22A_SCDPT2SN1!$P$16</definedName>
    <definedName name="SCDPT2SN1_431BEGINNG_15" localSheetId="2">GMICNC_22A_SCDPT2SN1!$Q$16</definedName>
    <definedName name="SCDPT2SN1_431BEGINNG_16" localSheetId="2">GMICNC_22A_SCDPT2SN1!$R$16</definedName>
    <definedName name="SCDPT2SN1_431BEGINNG_17" localSheetId="2">GMICNC_22A_SCDPT2SN1!$S$16</definedName>
    <definedName name="SCDPT2SN1_431BEGINNG_18" localSheetId="2">GMICNC_22A_SCDPT2SN1!$T$16</definedName>
    <definedName name="SCDPT2SN1_431BEGINNG_19" localSheetId="2">GMICNC_22A_SCDPT2SN1!$U$16</definedName>
    <definedName name="SCDPT2SN1_431BEGINNG_2" localSheetId="2">GMICNC_22A_SCDPT2SN1!$D$16</definedName>
    <definedName name="SCDPT2SN1_431BEGINNG_20.01" localSheetId="2">GMICNC_22A_SCDPT2SN1!$V$16</definedName>
    <definedName name="SCDPT2SN1_431BEGINNG_20.02" localSheetId="2">GMICNC_22A_SCDPT2SN1!$W$16</definedName>
    <definedName name="SCDPT2SN1_431BEGINNG_20.03" localSheetId="2">GMICNC_22A_SCDPT2SN1!$X$16</definedName>
    <definedName name="SCDPT2SN1_431BEGINNG_21" localSheetId="2">GMICNC_22A_SCDPT2SN1!$Y$16</definedName>
    <definedName name="SCDPT2SN1_431BEGINNG_22" localSheetId="2">GMICNC_22A_SCDPT2SN1!$Z$16</definedName>
    <definedName name="SCDPT2SN1_431BEGINNG_23" localSheetId="2">GMICNC_22A_SCDPT2SN1!$AA$16</definedName>
    <definedName name="SCDPT2SN1_431BEGINNG_24" localSheetId="2">GMICNC_22A_SCDPT2SN1!$AB$16</definedName>
    <definedName name="SCDPT2SN1_431BEGINNG_25" localSheetId="2">GMICNC_22A_SCDPT2SN1!$AC$16</definedName>
    <definedName name="SCDPT2SN1_431BEGINNG_26" localSheetId="2">GMICNC_22A_SCDPT2SN1!$AD$16</definedName>
    <definedName name="SCDPT2SN1_431BEGINNG_27" localSheetId="2">GMICNC_22A_SCDPT2SN1!$AE$16</definedName>
    <definedName name="SCDPT2SN1_431BEGINNG_28" localSheetId="2">GMICNC_22A_SCDPT2SN1!$AF$16</definedName>
    <definedName name="SCDPT2SN1_431BEGINNG_29" localSheetId="2">GMICNC_22A_SCDPT2SN1!$AG$16</definedName>
    <definedName name="SCDPT2SN1_431BEGINNG_3" localSheetId="2">GMICNC_22A_SCDPT2SN1!$E$16</definedName>
    <definedName name="SCDPT2SN1_431BEGINNG_4" localSheetId="2">GMICNC_22A_SCDPT2SN1!$F$16</definedName>
    <definedName name="SCDPT2SN1_431BEGINNG_5" localSheetId="2">GMICNC_22A_SCDPT2SN1!$G$16</definedName>
    <definedName name="SCDPT2SN1_431BEGINNG_6" localSheetId="2">GMICNC_22A_SCDPT2SN1!$H$16</definedName>
    <definedName name="SCDPT2SN1_431BEGINNG_7" localSheetId="2">GMICNC_22A_SCDPT2SN1!$I$16</definedName>
    <definedName name="SCDPT2SN1_431BEGINNG_8" localSheetId="2">GMICNC_22A_SCDPT2SN1!$J$16</definedName>
    <definedName name="SCDPT2SN1_431BEGINNG_9" localSheetId="2">GMICNC_22A_SCDPT2SN1!$K$16</definedName>
    <definedName name="SCDPT2SN1_431ENDINGG_10" localSheetId="2">GMICNC_22A_SCDPT2SN1!$L$18</definedName>
    <definedName name="SCDPT2SN1_431ENDINGG_11" localSheetId="2">GMICNC_22A_SCDPT2SN1!$M$18</definedName>
    <definedName name="SCDPT2SN1_431ENDINGG_12" localSheetId="2">GMICNC_22A_SCDPT2SN1!$N$18</definedName>
    <definedName name="SCDPT2SN1_431ENDINGG_13" localSheetId="2">GMICNC_22A_SCDPT2SN1!$O$18</definedName>
    <definedName name="SCDPT2SN1_431ENDINGG_14" localSheetId="2">GMICNC_22A_SCDPT2SN1!$P$18</definedName>
    <definedName name="SCDPT2SN1_431ENDINGG_15" localSheetId="2">GMICNC_22A_SCDPT2SN1!$Q$18</definedName>
    <definedName name="SCDPT2SN1_431ENDINGG_16" localSheetId="2">GMICNC_22A_SCDPT2SN1!$R$18</definedName>
    <definedName name="SCDPT2SN1_431ENDINGG_17" localSheetId="2">GMICNC_22A_SCDPT2SN1!$S$18</definedName>
    <definedName name="SCDPT2SN1_431ENDINGG_18" localSheetId="2">GMICNC_22A_SCDPT2SN1!$T$18</definedName>
    <definedName name="SCDPT2SN1_431ENDINGG_19" localSheetId="2">GMICNC_22A_SCDPT2SN1!$U$18</definedName>
    <definedName name="SCDPT2SN1_431ENDINGG_2" localSheetId="2">GMICNC_22A_SCDPT2SN1!$D$18</definedName>
    <definedName name="SCDPT2SN1_431ENDINGG_20.01" localSheetId="2">GMICNC_22A_SCDPT2SN1!$V$18</definedName>
    <definedName name="SCDPT2SN1_431ENDINGG_20.02" localSheetId="2">GMICNC_22A_SCDPT2SN1!$W$18</definedName>
    <definedName name="SCDPT2SN1_431ENDINGG_20.03" localSheetId="2">GMICNC_22A_SCDPT2SN1!$X$18</definedName>
    <definedName name="SCDPT2SN1_431ENDINGG_21" localSheetId="2">GMICNC_22A_SCDPT2SN1!$Y$18</definedName>
    <definedName name="SCDPT2SN1_431ENDINGG_22" localSheetId="2">GMICNC_22A_SCDPT2SN1!$Z$18</definedName>
    <definedName name="SCDPT2SN1_431ENDINGG_23" localSheetId="2">GMICNC_22A_SCDPT2SN1!$AA$18</definedName>
    <definedName name="SCDPT2SN1_431ENDINGG_24" localSheetId="2">GMICNC_22A_SCDPT2SN1!$AB$18</definedName>
    <definedName name="SCDPT2SN1_431ENDINGG_25" localSheetId="2">GMICNC_22A_SCDPT2SN1!$AC$18</definedName>
    <definedName name="SCDPT2SN1_431ENDINGG_26" localSheetId="2">GMICNC_22A_SCDPT2SN1!$AD$18</definedName>
    <definedName name="SCDPT2SN1_431ENDINGG_27" localSheetId="2">GMICNC_22A_SCDPT2SN1!$AE$18</definedName>
    <definedName name="SCDPT2SN1_431ENDINGG_28" localSheetId="2">GMICNC_22A_SCDPT2SN1!$AF$18</definedName>
    <definedName name="SCDPT2SN1_431ENDINGG_29" localSheetId="2">GMICNC_22A_SCDPT2SN1!$AG$18</definedName>
    <definedName name="SCDPT2SN1_431ENDINGG_3" localSheetId="2">GMICNC_22A_SCDPT2SN1!$E$18</definedName>
    <definedName name="SCDPT2SN1_431ENDINGG_4" localSheetId="2">GMICNC_22A_SCDPT2SN1!$F$18</definedName>
    <definedName name="SCDPT2SN1_431ENDINGG_5" localSheetId="2">GMICNC_22A_SCDPT2SN1!$G$18</definedName>
    <definedName name="SCDPT2SN1_431ENDINGG_6" localSheetId="2">GMICNC_22A_SCDPT2SN1!$H$18</definedName>
    <definedName name="SCDPT2SN1_431ENDINGG_7" localSheetId="2">GMICNC_22A_SCDPT2SN1!$I$18</definedName>
    <definedName name="SCDPT2SN1_431ENDINGG_8" localSheetId="2">GMICNC_22A_SCDPT2SN1!$J$18</definedName>
    <definedName name="SCDPT2SN1_431ENDINGG_9" localSheetId="2">GMICNC_22A_SCDPT2SN1!$K$18</definedName>
    <definedName name="SCDPT2SN1_4320000000_Range" localSheetId="2">GMICNC_22A_SCDPT2SN1!$B$20:$AG$22</definedName>
    <definedName name="SCDPT2SN1_4329999999_10" localSheetId="2">GMICNC_22A_SCDPT2SN1!$L$23</definedName>
    <definedName name="SCDPT2SN1_4329999999_11" localSheetId="2">GMICNC_22A_SCDPT2SN1!$M$23</definedName>
    <definedName name="SCDPT2SN1_4329999999_12" localSheetId="2">GMICNC_22A_SCDPT2SN1!$N$23</definedName>
    <definedName name="SCDPT2SN1_4329999999_13" localSheetId="2">GMICNC_22A_SCDPT2SN1!$O$23</definedName>
    <definedName name="SCDPT2SN1_4329999999_14" localSheetId="2">GMICNC_22A_SCDPT2SN1!$P$23</definedName>
    <definedName name="SCDPT2SN1_4329999999_15" localSheetId="2">GMICNC_22A_SCDPT2SN1!$Q$23</definedName>
    <definedName name="SCDPT2SN1_4329999999_16" localSheetId="2">GMICNC_22A_SCDPT2SN1!$R$23</definedName>
    <definedName name="SCDPT2SN1_4329999999_17" localSheetId="2">GMICNC_22A_SCDPT2SN1!$S$23</definedName>
    <definedName name="SCDPT2SN1_4329999999_18" localSheetId="2">GMICNC_22A_SCDPT2SN1!$T$23</definedName>
    <definedName name="SCDPT2SN1_4329999999_19" localSheetId="2">GMICNC_22A_SCDPT2SN1!$U$23</definedName>
    <definedName name="SCDPT2SN1_4329999999_8" localSheetId="2">GMICNC_22A_SCDPT2SN1!$J$23</definedName>
    <definedName name="SCDPT2SN1_432BEGINNG_1" localSheetId="2">GMICNC_22A_SCDPT2SN1!$C$20</definedName>
    <definedName name="SCDPT2SN1_432BEGINNG_10" localSheetId="2">GMICNC_22A_SCDPT2SN1!$L$20</definedName>
    <definedName name="SCDPT2SN1_432BEGINNG_11" localSheetId="2">GMICNC_22A_SCDPT2SN1!$M$20</definedName>
    <definedName name="SCDPT2SN1_432BEGINNG_12" localSheetId="2">GMICNC_22A_SCDPT2SN1!$N$20</definedName>
    <definedName name="SCDPT2SN1_432BEGINNG_13" localSheetId="2">GMICNC_22A_SCDPT2SN1!$O$20</definedName>
    <definedName name="SCDPT2SN1_432BEGINNG_14" localSheetId="2">GMICNC_22A_SCDPT2SN1!$P$20</definedName>
    <definedName name="SCDPT2SN1_432BEGINNG_15" localSheetId="2">GMICNC_22A_SCDPT2SN1!$Q$20</definedName>
    <definedName name="SCDPT2SN1_432BEGINNG_16" localSheetId="2">GMICNC_22A_SCDPT2SN1!$R$20</definedName>
    <definedName name="SCDPT2SN1_432BEGINNG_17" localSheetId="2">GMICNC_22A_SCDPT2SN1!$S$20</definedName>
    <definedName name="SCDPT2SN1_432BEGINNG_18" localSheetId="2">GMICNC_22A_SCDPT2SN1!$T$20</definedName>
    <definedName name="SCDPT2SN1_432BEGINNG_19" localSheetId="2">GMICNC_22A_SCDPT2SN1!$U$20</definedName>
    <definedName name="SCDPT2SN1_432BEGINNG_2" localSheetId="2">GMICNC_22A_SCDPT2SN1!$D$20</definedName>
    <definedName name="SCDPT2SN1_432BEGINNG_20.01" localSheetId="2">GMICNC_22A_SCDPT2SN1!$V$20</definedName>
    <definedName name="SCDPT2SN1_432BEGINNG_20.02" localSheetId="2">GMICNC_22A_SCDPT2SN1!$W$20</definedName>
    <definedName name="SCDPT2SN1_432BEGINNG_20.03" localSheetId="2">GMICNC_22A_SCDPT2SN1!$X$20</definedName>
    <definedName name="SCDPT2SN1_432BEGINNG_21" localSheetId="2">GMICNC_22A_SCDPT2SN1!$Y$20</definedName>
    <definedName name="SCDPT2SN1_432BEGINNG_22" localSheetId="2">GMICNC_22A_SCDPT2SN1!$Z$20</definedName>
    <definedName name="SCDPT2SN1_432BEGINNG_23" localSheetId="2">GMICNC_22A_SCDPT2SN1!$AA$20</definedName>
    <definedName name="SCDPT2SN1_432BEGINNG_24" localSheetId="2">GMICNC_22A_SCDPT2SN1!$AB$20</definedName>
    <definedName name="SCDPT2SN1_432BEGINNG_25" localSheetId="2">GMICNC_22A_SCDPT2SN1!$AC$20</definedName>
    <definedName name="SCDPT2SN1_432BEGINNG_26" localSheetId="2">GMICNC_22A_SCDPT2SN1!$AD$20</definedName>
    <definedName name="SCDPT2SN1_432BEGINNG_27" localSheetId="2">GMICNC_22A_SCDPT2SN1!$AE$20</definedName>
    <definedName name="SCDPT2SN1_432BEGINNG_28" localSheetId="2">GMICNC_22A_SCDPT2SN1!$AF$20</definedName>
    <definedName name="SCDPT2SN1_432BEGINNG_29" localSheetId="2">GMICNC_22A_SCDPT2SN1!$AG$20</definedName>
    <definedName name="SCDPT2SN1_432BEGINNG_3" localSheetId="2">GMICNC_22A_SCDPT2SN1!$E$20</definedName>
    <definedName name="SCDPT2SN1_432BEGINNG_4" localSheetId="2">GMICNC_22A_SCDPT2SN1!$F$20</definedName>
    <definedName name="SCDPT2SN1_432BEGINNG_5" localSheetId="2">GMICNC_22A_SCDPT2SN1!$G$20</definedName>
    <definedName name="SCDPT2SN1_432BEGINNG_6" localSheetId="2">GMICNC_22A_SCDPT2SN1!$H$20</definedName>
    <definedName name="SCDPT2SN1_432BEGINNG_7" localSheetId="2">GMICNC_22A_SCDPT2SN1!$I$20</definedName>
    <definedName name="SCDPT2SN1_432BEGINNG_8" localSheetId="2">GMICNC_22A_SCDPT2SN1!$J$20</definedName>
    <definedName name="SCDPT2SN1_432BEGINNG_9" localSheetId="2">GMICNC_22A_SCDPT2SN1!$K$20</definedName>
    <definedName name="SCDPT2SN1_432ENDINGG_10" localSheetId="2">GMICNC_22A_SCDPT2SN1!$L$22</definedName>
    <definedName name="SCDPT2SN1_432ENDINGG_11" localSheetId="2">GMICNC_22A_SCDPT2SN1!$M$22</definedName>
    <definedName name="SCDPT2SN1_432ENDINGG_12" localSheetId="2">GMICNC_22A_SCDPT2SN1!$N$22</definedName>
    <definedName name="SCDPT2SN1_432ENDINGG_13" localSheetId="2">GMICNC_22A_SCDPT2SN1!$O$22</definedName>
    <definedName name="SCDPT2SN1_432ENDINGG_14" localSheetId="2">GMICNC_22A_SCDPT2SN1!$P$22</definedName>
    <definedName name="SCDPT2SN1_432ENDINGG_15" localSheetId="2">GMICNC_22A_SCDPT2SN1!$Q$22</definedName>
    <definedName name="SCDPT2SN1_432ENDINGG_16" localSheetId="2">GMICNC_22A_SCDPT2SN1!$R$22</definedName>
    <definedName name="SCDPT2SN1_432ENDINGG_17" localSheetId="2">GMICNC_22A_SCDPT2SN1!$S$22</definedName>
    <definedName name="SCDPT2SN1_432ENDINGG_18" localSheetId="2">GMICNC_22A_SCDPT2SN1!$T$22</definedName>
    <definedName name="SCDPT2SN1_432ENDINGG_19" localSheetId="2">GMICNC_22A_SCDPT2SN1!$U$22</definedName>
    <definedName name="SCDPT2SN1_432ENDINGG_2" localSheetId="2">GMICNC_22A_SCDPT2SN1!$D$22</definedName>
    <definedName name="SCDPT2SN1_432ENDINGG_20.01" localSheetId="2">GMICNC_22A_SCDPT2SN1!$V$22</definedName>
    <definedName name="SCDPT2SN1_432ENDINGG_20.02" localSheetId="2">GMICNC_22A_SCDPT2SN1!$W$22</definedName>
    <definedName name="SCDPT2SN1_432ENDINGG_20.03" localSheetId="2">GMICNC_22A_SCDPT2SN1!$X$22</definedName>
    <definedName name="SCDPT2SN1_432ENDINGG_21" localSheetId="2">GMICNC_22A_SCDPT2SN1!$Y$22</definedName>
    <definedName name="SCDPT2SN1_432ENDINGG_22" localSheetId="2">GMICNC_22A_SCDPT2SN1!$Z$22</definedName>
    <definedName name="SCDPT2SN1_432ENDINGG_23" localSheetId="2">GMICNC_22A_SCDPT2SN1!$AA$22</definedName>
    <definedName name="SCDPT2SN1_432ENDINGG_24" localSheetId="2">GMICNC_22A_SCDPT2SN1!$AB$22</definedName>
    <definedName name="SCDPT2SN1_432ENDINGG_25" localSheetId="2">GMICNC_22A_SCDPT2SN1!$AC$22</definedName>
    <definedName name="SCDPT2SN1_432ENDINGG_26" localSheetId="2">GMICNC_22A_SCDPT2SN1!$AD$22</definedName>
    <definedName name="SCDPT2SN1_432ENDINGG_27" localSheetId="2">GMICNC_22A_SCDPT2SN1!$AE$22</definedName>
    <definedName name="SCDPT2SN1_432ENDINGG_28" localSheetId="2">GMICNC_22A_SCDPT2SN1!$AF$22</definedName>
    <definedName name="SCDPT2SN1_432ENDINGG_29" localSheetId="2">GMICNC_22A_SCDPT2SN1!$AG$22</definedName>
    <definedName name="SCDPT2SN1_432ENDINGG_3" localSheetId="2">GMICNC_22A_SCDPT2SN1!$E$22</definedName>
    <definedName name="SCDPT2SN1_432ENDINGG_4" localSheetId="2">GMICNC_22A_SCDPT2SN1!$F$22</definedName>
    <definedName name="SCDPT2SN1_432ENDINGG_5" localSheetId="2">GMICNC_22A_SCDPT2SN1!$G$22</definedName>
    <definedName name="SCDPT2SN1_432ENDINGG_6" localSheetId="2">GMICNC_22A_SCDPT2SN1!$H$22</definedName>
    <definedName name="SCDPT2SN1_432ENDINGG_7" localSheetId="2">GMICNC_22A_SCDPT2SN1!$I$22</definedName>
    <definedName name="SCDPT2SN1_432ENDINGG_8" localSheetId="2">GMICNC_22A_SCDPT2SN1!$J$22</definedName>
    <definedName name="SCDPT2SN1_432ENDINGG_9" localSheetId="2">GMICNC_22A_SCDPT2SN1!$K$22</definedName>
    <definedName name="SCDPT2SN1_4409999999_10" localSheetId="2">GMICNC_22A_SCDPT2SN1!$L$24</definedName>
    <definedName name="SCDPT2SN1_4409999999_11" localSheetId="2">GMICNC_22A_SCDPT2SN1!$M$24</definedName>
    <definedName name="SCDPT2SN1_4409999999_12" localSheetId="2">GMICNC_22A_SCDPT2SN1!$N$24</definedName>
    <definedName name="SCDPT2SN1_4409999999_13" localSheetId="2">GMICNC_22A_SCDPT2SN1!$O$24</definedName>
    <definedName name="SCDPT2SN1_4409999999_14" localSheetId="2">GMICNC_22A_SCDPT2SN1!$P$24</definedName>
    <definedName name="SCDPT2SN1_4409999999_15" localSheetId="2">GMICNC_22A_SCDPT2SN1!$Q$24</definedName>
    <definedName name="SCDPT2SN1_4409999999_16" localSheetId="2">GMICNC_22A_SCDPT2SN1!$R$24</definedName>
    <definedName name="SCDPT2SN1_4409999999_17" localSheetId="2">GMICNC_22A_SCDPT2SN1!$S$24</definedName>
    <definedName name="SCDPT2SN1_4409999999_18" localSheetId="2">GMICNC_22A_SCDPT2SN1!$T$24</definedName>
    <definedName name="SCDPT2SN1_4409999999_19" localSheetId="2">GMICNC_22A_SCDPT2SN1!$U$24</definedName>
    <definedName name="SCDPT2SN1_4409999999_8" localSheetId="2">GMICNC_22A_SCDPT2SN1!$J$24</definedName>
    <definedName name="SCDPT2SN1_4509999999_10" localSheetId="2">GMICNC_22A_SCDPT2SN1!$L$25</definedName>
    <definedName name="SCDPT2SN1_4509999999_11" localSheetId="2">GMICNC_22A_SCDPT2SN1!$M$25</definedName>
    <definedName name="SCDPT2SN1_4509999999_12" localSheetId="2">GMICNC_22A_SCDPT2SN1!$N$25</definedName>
    <definedName name="SCDPT2SN1_4509999999_13" localSheetId="2">GMICNC_22A_SCDPT2SN1!$O$25</definedName>
    <definedName name="SCDPT2SN1_4509999999_14" localSheetId="2">GMICNC_22A_SCDPT2SN1!$P$25</definedName>
    <definedName name="SCDPT2SN1_4509999999_15" localSheetId="2">GMICNC_22A_SCDPT2SN1!$Q$25</definedName>
    <definedName name="SCDPT2SN1_4509999999_16" localSheetId="2">GMICNC_22A_SCDPT2SN1!$R$25</definedName>
    <definedName name="SCDPT2SN1_4509999999_17" localSheetId="2">GMICNC_22A_SCDPT2SN1!$S$25</definedName>
    <definedName name="SCDPT2SN1_4509999999_18" localSheetId="2">GMICNC_22A_SCDPT2SN1!$T$25</definedName>
    <definedName name="SCDPT2SN1_4509999999_19" localSheetId="2">GMICNC_22A_SCDPT2SN1!$U$25</definedName>
    <definedName name="SCDPT2SN1_4509999999_8" localSheetId="2">GMICNC_22A_SCDPT2SN1!$J$25</definedName>
    <definedName name="SCDPT2SN1F_000001A_1" localSheetId="3">GMICNC_22A_SCDPT2SN1F!$D$7</definedName>
    <definedName name="SCDPT2SN1F_000001A_2" localSheetId="3">GMICNC_22A_SCDPT2SN1F!$E$7</definedName>
    <definedName name="SCDPT2SN1F_000001A_3" localSheetId="3">GMICNC_22A_SCDPT2SN1F!$F$7</definedName>
    <definedName name="SCDPT2SN1F_000001A_4" localSheetId="3">GMICNC_22A_SCDPT2SN1F!$G$7</definedName>
    <definedName name="SCDPT2SN1F_000001A_5" localSheetId="3">GMICNC_22A_SCDPT2SN1F!$H$7</definedName>
    <definedName name="SCDPT2SN1F_000001A_6" localSheetId="3">GMICNC_22A_SCDPT2SN1F!$I$7</definedName>
    <definedName name="SCDPT2SN1F_000001A_7" localSheetId="3">GMICNC_22A_SCDPT2SN1F!$J$7</definedName>
    <definedName name="SCDPT2SN1F_000001B_1" localSheetId="3">GMICNC_22A_SCDPT2SN1F!$D$8</definedName>
    <definedName name="SCDPT2SN1F_000001B_2" localSheetId="3">GMICNC_22A_SCDPT2SN1F!$E$8</definedName>
    <definedName name="SCDPT2SN1F_000001B_3" localSheetId="3">GMICNC_22A_SCDPT2SN1F!$F$8</definedName>
    <definedName name="SCDPT2SN1F_000001C_1" localSheetId="3">GMICNC_22A_SCDPT2SN1F!$D$9</definedName>
    <definedName name="SCDPT2SN1F_000001C_2" localSheetId="3">GMICNC_22A_SCDPT2SN1F!$E$9</definedName>
    <definedName name="SCDPT2SN1F_000001C_3" localSheetId="3">GMICNC_22A_SCDPT2SN1F!$F$9</definedName>
    <definedName name="SCDPT2SN1F_000001D_1" localSheetId="3">GMICNC_22A_SCDPT2SN1F!$D$10</definedName>
    <definedName name="SCDPT2SN1F_000001D_2" localSheetId="3">GMICNC_22A_SCDPT2SN1F!$E$10</definedName>
    <definedName name="SCDPT2SN1F_000001D_3" localSheetId="3">GMICNC_22A_SCDPT2SN1F!$F$10</definedName>
    <definedName name="SCDPT2SN1F_000001E_1" localSheetId="3">GMICNC_22A_SCDPT2SN1F!$D$11</definedName>
    <definedName name="SCDPT2SN1F_000001E_2" localSheetId="3">GMICNC_22A_SCDPT2SN1F!$E$11</definedName>
    <definedName name="SCDPT2SN1F_000001E_3" localSheetId="3">GMICNC_22A_SCDPT2SN1F!$F$11</definedName>
    <definedName name="SCDPT2SN1F_000001F_1" localSheetId="3">GMICNC_22A_SCDPT2SN1F!$D$12</definedName>
    <definedName name="SCDPT2SN2_5010000000_Range" localSheetId="4">GMICNC_22A_SCDPT2SN2!$B$7:$AD$9</definedName>
    <definedName name="SCDPT2SN2_5019999999_10" localSheetId="4">GMICNC_22A_SCDPT2SN2!$L$10</definedName>
    <definedName name="SCDPT2SN2_5019999999_11" localSheetId="4">GMICNC_22A_SCDPT2SN2!$M$10</definedName>
    <definedName name="SCDPT2SN2_5019999999_12" localSheetId="4">GMICNC_22A_SCDPT2SN2!$N$10</definedName>
    <definedName name="SCDPT2SN2_5019999999_13" localSheetId="4">GMICNC_22A_SCDPT2SN2!$O$10</definedName>
    <definedName name="SCDPT2SN2_5019999999_14" localSheetId="4">GMICNC_22A_SCDPT2SN2!$P$10</definedName>
    <definedName name="SCDPT2SN2_5019999999_15" localSheetId="4">GMICNC_22A_SCDPT2SN2!$Q$10</definedName>
    <definedName name="SCDPT2SN2_5019999999_16" localSheetId="4">GMICNC_22A_SCDPT2SN2!$R$10</definedName>
    <definedName name="SCDPT2SN2_5019999999_6" localSheetId="4">GMICNC_22A_SCDPT2SN2!$H$10</definedName>
    <definedName name="SCDPT2SN2_5019999999_8" localSheetId="4">GMICNC_22A_SCDPT2SN2!$J$10</definedName>
    <definedName name="SCDPT2SN2_5019999999_9" localSheetId="4">GMICNC_22A_SCDPT2SN2!$K$10</definedName>
    <definedName name="SCDPT2SN2_501BEGINNG_1" localSheetId="4">GMICNC_22A_SCDPT2SN2!$C$7</definedName>
    <definedName name="SCDPT2SN2_501BEGINNG_10" localSheetId="4">GMICNC_22A_SCDPT2SN2!$L$7</definedName>
    <definedName name="SCDPT2SN2_501BEGINNG_11" localSheetId="4">GMICNC_22A_SCDPT2SN2!$M$7</definedName>
    <definedName name="SCDPT2SN2_501BEGINNG_12" localSheetId="4">GMICNC_22A_SCDPT2SN2!$N$7</definedName>
    <definedName name="SCDPT2SN2_501BEGINNG_13" localSheetId="4">GMICNC_22A_SCDPT2SN2!$O$7</definedName>
    <definedName name="SCDPT2SN2_501BEGINNG_14" localSheetId="4">GMICNC_22A_SCDPT2SN2!$P$7</definedName>
    <definedName name="SCDPT2SN2_501BEGINNG_15" localSheetId="4">GMICNC_22A_SCDPT2SN2!$Q$7</definedName>
    <definedName name="SCDPT2SN2_501BEGINNG_16" localSheetId="4">GMICNC_22A_SCDPT2SN2!$R$7</definedName>
    <definedName name="SCDPT2SN2_501BEGINNG_17" localSheetId="4">GMICNC_22A_SCDPT2SN2!$S$7</definedName>
    <definedName name="SCDPT2SN2_501BEGINNG_18.01" localSheetId="4">GMICNC_22A_SCDPT2SN2!$T$7</definedName>
    <definedName name="SCDPT2SN2_501BEGINNG_18.02" localSheetId="4">GMICNC_22A_SCDPT2SN2!$U$7</definedName>
    <definedName name="SCDPT2SN2_501BEGINNG_18.03" localSheetId="4">GMICNC_22A_SCDPT2SN2!$V$7</definedName>
    <definedName name="SCDPT2SN2_501BEGINNG_19" localSheetId="4">GMICNC_22A_SCDPT2SN2!$W$7</definedName>
    <definedName name="SCDPT2SN2_501BEGINNG_2" localSheetId="4">GMICNC_22A_SCDPT2SN2!$D$7</definedName>
    <definedName name="SCDPT2SN2_501BEGINNG_20" localSheetId="4">GMICNC_22A_SCDPT2SN2!$X$7</definedName>
    <definedName name="SCDPT2SN2_501BEGINNG_21" localSheetId="4">GMICNC_22A_SCDPT2SN2!$Y$7</definedName>
    <definedName name="SCDPT2SN2_501BEGINNG_22" localSheetId="4">GMICNC_22A_SCDPT2SN2!$Z$7</definedName>
    <definedName name="SCDPT2SN2_501BEGINNG_23" localSheetId="4">GMICNC_22A_SCDPT2SN2!$AA$7</definedName>
    <definedName name="SCDPT2SN2_501BEGINNG_24" localSheetId="4">GMICNC_22A_SCDPT2SN2!$AB$7</definedName>
    <definedName name="SCDPT2SN2_501BEGINNG_25" localSheetId="4">GMICNC_22A_SCDPT2SN2!$AC$7</definedName>
    <definedName name="SCDPT2SN2_501BEGINNG_26" localSheetId="4">GMICNC_22A_SCDPT2SN2!$AD$7</definedName>
    <definedName name="SCDPT2SN2_501BEGINNG_3" localSheetId="4">GMICNC_22A_SCDPT2SN2!$E$7</definedName>
    <definedName name="SCDPT2SN2_501BEGINNG_4" localSheetId="4">GMICNC_22A_SCDPT2SN2!$F$7</definedName>
    <definedName name="SCDPT2SN2_501BEGINNG_5" localSheetId="4">GMICNC_22A_SCDPT2SN2!$G$7</definedName>
    <definedName name="SCDPT2SN2_501BEGINNG_6" localSheetId="4">GMICNC_22A_SCDPT2SN2!$H$7</definedName>
    <definedName name="SCDPT2SN2_501BEGINNG_7" localSheetId="4">GMICNC_22A_SCDPT2SN2!$I$7</definedName>
    <definedName name="SCDPT2SN2_501BEGINNG_8" localSheetId="4">GMICNC_22A_SCDPT2SN2!$J$7</definedName>
    <definedName name="SCDPT2SN2_501BEGINNG_9" localSheetId="4">GMICNC_22A_SCDPT2SN2!$K$7</definedName>
    <definedName name="SCDPT2SN2_501ENDINGG_10" localSheetId="4">GMICNC_22A_SCDPT2SN2!$L$9</definedName>
    <definedName name="SCDPT2SN2_501ENDINGG_11" localSheetId="4">GMICNC_22A_SCDPT2SN2!$M$9</definedName>
    <definedName name="SCDPT2SN2_501ENDINGG_12" localSheetId="4">GMICNC_22A_SCDPT2SN2!$N$9</definedName>
    <definedName name="SCDPT2SN2_501ENDINGG_13" localSheetId="4">GMICNC_22A_SCDPT2SN2!$O$9</definedName>
    <definedName name="SCDPT2SN2_501ENDINGG_14" localSheetId="4">GMICNC_22A_SCDPT2SN2!$P$9</definedName>
    <definedName name="SCDPT2SN2_501ENDINGG_15" localSheetId="4">GMICNC_22A_SCDPT2SN2!$Q$9</definedName>
    <definedName name="SCDPT2SN2_501ENDINGG_16" localSheetId="4">GMICNC_22A_SCDPT2SN2!$R$9</definedName>
    <definedName name="SCDPT2SN2_501ENDINGG_17" localSheetId="4">GMICNC_22A_SCDPT2SN2!$S$9</definedName>
    <definedName name="SCDPT2SN2_501ENDINGG_18.01" localSheetId="4">GMICNC_22A_SCDPT2SN2!$T$9</definedName>
    <definedName name="SCDPT2SN2_501ENDINGG_18.02" localSheetId="4">GMICNC_22A_SCDPT2SN2!$U$9</definedName>
    <definedName name="SCDPT2SN2_501ENDINGG_18.03" localSheetId="4">GMICNC_22A_SCDPT2SN2!$V$9</definedName>
    <definedName name="SCDPT2SN2_501ENDINGG_19" localSheetId="4">GMICNC_22A_SCDPT2SN2!$W$9</definedName>
    <definedName name="SCDPT2SN2_501ENDINGG_2" localSheetId="4">GMICNC_22A_SCDPT2SN2!$D$9</definedName>
    <definedName name="SCDPT2SN2_501ENDINGG_20" localSheetId="4">GMICNC_22A_SCDPT2SN2!$X$9</definedName>
    <definedName name="SCDPT2SN2_501ENDINGG_21" localSheetId="4">GMICNC_22A_SCDPT2SN2!$Y$9</definedName>
    <definedName name="SCDPT2SN2_501ENDINGG_22" localSheetId="4">GMICNC_22A_SCDPT2SN2!$Z$9</definedName>
    <definedName name="SCDPT2SN2_501ENDINGG_23" localSheetId="4">GMICNC_22A_SCDPT2SN2!$AA$9</definedName>
    <definedName name="SCDPT2SN2_501ENDINGG_24" localSheetId="4">GMICNC_22A_SCDPT2SN2!$AB$9</definedName>
    <definedName name="SCDPT2SN2_501ENDINGG_25" localSheetId="4">GMICNC_22A_SCDPT2SN2!$AC$9</definedName>
    <definedName name="SCDPT2SN2_501ENDINGG_26" localSheetId="4">GMICNC_22A_SCDPT2SN2!$AD$9</definedName>
    <definedName name="SCDPT2SN2_501ENDINGG_3" localSheetId="4">GMICNC_22A_SCDPT2SN2!$E$9</definedName>
    <definedName name="SCDPT2SN2_501ENDINGG_4" localSheetId="4">GMICNC_22A_SCDPT2SN2!$F$9</definedName>
    <definedName name="SCDPT2SN2_501ENDINGG_5" localSheetId="4">GMICNC_22A_SCDPT2SN2!$G$9</definedName>
    <definedName name="SCDPT2SN2_501ENDINGG_6" localSheetId="4">GMICNC_22A_SCDPT2SN2!$H$9</definedName>
    <definedName name="SCDPT2SN2_501ENDINGG_7" localSheetId="4">GMICNC_22A_SCDPT2SN2!$I$9</definedName>
    <definedName name="SCDPT2SN2_501ENDINGG_8" localSheetId="4">GMICNC_22A_SCDPT2SN2!$J$9</definedName>
    <definedName name="SCDPT2SN2_501ENDINGG_9" localSheetId="4">GMICNC_22A_SCDPT2SN2!$K$9</definedName>
    <definedName name="SCDPT2SN2_5020000000_Range" localSheetId="4">GMICNC_22A_SCDPT2SN2!$B$11:$AD$13</definedName>
    <definedName name="SCDPT2SN2_5029999999_10" localSheetId="4">GMICNC_22A_SCDPT2SN2!$L$14</definedName>
    <definedName name="SCDPT2SN2_5029999999_11" localSheetId="4">GMICNC_22A_SCDPT2SN2!$M$14</definedName>
    <definedName name="SCDPT2SN2_5029999999_12" localSheetId="4">GMICNC_22A_SCDPT2SN2!$N$14</definedName>
    <definedName name="SCDPT2SN2_5029999999_13" localSheetId="4">GMICNC_22A_SCDPT2SN2!$O$14</definedName>
    <definedName name="SCDPT2SN2_5029999999_14" localSheetId="4">GMICNC_22A_SCDPT2SN2!$P$14</definedName>
    <definedName name="SCDPT2SN2_5029999999_15" localSheetId="4">GMICNC_22A_SCDPT2SN2!$Q$14</definedName>
    <definedName name="SCDPT2SN2_5029999999_16" localSheetId="4">GMICNC_22A_SCDPT2SN2!$R$14</definedName>
    <definedName name="SCDPT2SN2_5029999999_6" localSheetId="4">GMICNC_22A_SCDPT2SN2!$H$14</definedName>
    <definedName name="SCDPT2SN2_5029999999_8" localSheetId="4">GMICNC_22A_SCDPT2SN2!$J$14</definedName>
    <definedName name="SCDPT2SN2_5029999999_9" localSheetId="4">GMICNC_22A_SCDPT2SN2!$K$14</definedName>
    <definedName name="SCDPT2SN2_502BEGINNG_1" localSheetId="4">GMICNC_22A_SCDPT2SN2!$C$11</definedName>
    <definedName name="SCDPT2SN2_502BEGINNG_10" localSheetId="4">GMICNC_22A_SCDPT2SN2!$L$11</definedName>
    <definedName name="SCDPT2SN2_502BEGINNG_11" localSheetId="4">GMICNC_22A_SCDPT2SN2!$M$11</definedName>
    <definedName name="SCDPT2SN2_502BEGINNG_12" localSheetId="4">GMICNC_22A_SCDPT2SN2!$N$11</definedName>
    <definedName name="SCDPT2SN2_502BEGINNG_13" localSheetId="4">GMICNC_22A_SCDPT2SN2!$O$11</definedName>
    <definedName name="SCDPT2SN2_502BEGINNG_14" localSheetId="4">GMICNC_22A_SCDPT2SN2!$P$11</definedName>
    <definedName name="SCDPT2SN2_502BEGINNG_15" localSheetId="4">GMICNC_22A_SCDPT2SN2!$Q$11</definedName>
    <definedName name="SCDPT2SN2_502BEGINNG_16" localSheetId="4">GMICNC_22A_SCDPT2SN2!$R$11</definedName>
    <definedName name="SCDPT2SN2_502BEGINNG_17" localSheetId="4">GMICNC_22A_SCDPT2SN2!$S$11</definedName>
    <definedName name="SCDPT2SN2_502BEGINNG_18.01" localSheetId="4">GMICNC_22A_SCDPT2SN2!$T$11</definedName>
    <definedName name="SCDPT2SN2_502BEGINNG_18.02" localSheetId="4">GMICNC_22A_SCDPT2SN2!$U$11</definedName>
    <definedName name="SCDPT2SN2_502BEGINNG_18.03" localSheetId="4">GMICNC_22A_SCDPT2SN2!$V$11</definedName>
    <definedName name="SCDPT2SN2_502BEGINNG_19" localSheetId="4">GMICNC_22A_SCDPT2SN2!$W$11</definedName>
    <definedName name="SCDPT2SN2_502BEGINNG_2" localSheetId="4">GMICNC_22A_SCDPT2SN2!$D$11</definedName>
    <definedName name="SCDPT2SN2_502BEGINNG_20" localSheetId="4">GMICNC_22A_SCDPT2SN2!$X$11</definedName>
    <definedName name="SCDPT2SN2_502BEGINNG_21" localSheetId="4">GMICNC_22A_SCDPT2SN2!$Y$11</definedName>
    <definedName name="SCDPT2SN2_502BEGINNG_22" localSheetId="4">GMICNC_22A_SCDPT2SN2!$Z$11</definedName>
    <definedName name="SCDPT2SN2_502BEGINNG_23" localSheetId="4">GMICNC_22A_SCDPT2SN2!$AA$11</definedName>
    <definedName name="SCDPT2SN2_502BEGINNG_24" localSheetId="4">GMICNC_22A_SCDPT2SN2!$AB$11</definedName>
    <definedName name="SCDPT2SN2_502BEGINNG_25" localSheetId="4">GMICNC_22A_SCDPT2SN2!$AC$11</definedName>
    <definedName name="SCDPT2SN2_502BEGINNG_26" localSheetId="4">GMICNC_22A_SCDPT2SN2!$AD$11</definedName>
    <definedName name="SCDPT2SN2_502BEGINNG_3" localSheetId="4">GMICNC_22A_SCDPT2SN2!$E$11</definedName>
    <definedName name="SCDPT2SN2_502BEGINNG_4" localSheetId="4">GMICNC_22A_SCDPT2SN2!$F$11</definedName>
    <definedName name="SCDPT2SN2_502BEGINNG_5" localSheetId="4">GMICNC_22A_SCDPT2SN2!$G$11</definedName>
    <definedName name="SCDPT2SN2_502BEGINNG_6" localSheetId="4">GMICNC_22A_SCDPT2SN2!$H$11</definedName>
    <definedName name="SCDPT2SN2_502BEGINNG_7" localSheetId="4">GMICNC_22A_SCDPT2SN2!$I$11</definedName>
    <definedName name="SCDPT2SN2_502BEGINNG_8" localSheetId="4">GMICNC_22A_SCDPT2SN2!$J$11</definedName>
    <definedName name="SCDPT2SN2_502BEGINNG_9" localSheetId="4">GMICNC_22A_SCDPT2SN2!$K$11</definedName>
    <definedName name="SCDPT2SN2_502ENDINGG_10" localSheetId="4">GMICNC_22A_SCDPT2SN2!$L$13</definedName>
    <definedName name="SCDPT2SN2_502ENDINGG_11" localSheetId="4">GMICNC_22A_SCDPT2SN2!$M$13</definedName>
    <definedName name="SCDPT2SN2_502ENDINGG_12" localSheetId="4">GMICNC_22A_SCDPT2SN2!$N$13</definedName>
    <definedName name="SCDPT2SN2_502ENDINGG_13" localSheetId="4">GMICNC_22A_SCDPT2SN2!$O$13</definedName>
    <definedName name="SCDPT2SN2_502ENDINGG_14" localSheetId="4">GMICNC_22A_SCDPT2SN2!$P$13</definedName>
    <definedName name="SCDPT2SN2_502ENDINGG_15" localSheetId="4">GMICNC_22A_SCDPT2SN2!$Q$13</definedName>
    <definedName name="SCDPT2SN2_502ENDINGG_16" localSheetId="4">GMICNC_22A_SCDPT2SN2!$R$13</definedName>
    <definedName name="SCDPT2SN2_502ENDINGG_17" localSheetId="4">GMICNC_22A_SCDPT2SN2!$S$13</definedName>
    <definedName name="SCDPT2SN2_502ENDINGG_18.01" localSheetId="4">GMICNC_22A_SCDPT2SN2!$T$13</definedName>
    <definedName name="SCDPT2SN2_502ENDINGG_18.02" localSheetId="4">GMICNC_22A_SCDPT2SN2!$U$13</definedName>
    <definedName name="SCDPT2SN2_502ENDINGG_18.03" localSheetId="4">GMICNC_22A_SCDPT2SN2!$V$13</definedName>
    <definedName name="SCDPT2SN2_502ENDINGG_19" localSheetId="4">GMICNC_22A_SCDPT2SN2!$W$13</definedName>
    <definedName name="SCDPT2SN2_502ENDINGG_2" localSheetId="4">GMICNC_22A_SCDPT2SN2!$D$13</definedName>
    <definedName name="SCDPT2SN2_502ENDINGG_20" localSheetId="4">GMICNC_22A_SCDPT2SN2!$X$13</definedName>
    <definedName name="SCDPT2SN2_502ENDINGG_21" localSheetId="4">GMICNC_22A_SCDPT2SN2!$Y$13</definedName>
    <definedName name="SCDPT2SN2_502ENDINGG_22" localSheetId="4">GMICNC_22A_SCDPT2SN2!$Z$13</definedName>
    <definedName name="SCDPT2SN2_502ENDINGG_23" localSheetId="4">GMICNC_22A_SCDPT2SN2!$AA$13</definedName>
    <definedName name="SCDPT2SN2_502ENDINGG_24" localSheetId="4">GMICNC_22A_SCDPT2SN2!$AB$13</definedName>
    <definedName name="SCDPT2SN2_502ENDINGG_25" localSheetId="4">GMICNC_22A_SCDPT2SN2!$AC$13</definedName>
    <definedName name="SCDPT2SN2_502ENDINGG_26" localSheetId="4">GMICNC_22A_SCDPT2SN2!$AD$13</definedName>
    <definedName name="SCDPT2SN2_502ENDINGG_3" localSheetId="4">GMICNC_22A_SCDPT2SN2!$E$13</definedName>
    <definedName name="SCDPT2SN2_502ENDINGG_4" localSheetId="4">GMICNC_22A_SCDPT2SN2!$F$13</definedName>
    <definedName name="SCDPT2SN2_502ENDINGG_5" localSheetId="4">GMICNC_22A_SCDPT2SN2!$G$13</definedName>
    <definedName name="SCDPT2SN2_502ENDINGG_6" localSheetId="4">GMICNC_22A_SCDPT2SN2!$H$13</definedName>
    <definedName name="SCDPT2SN2_502ENDINGG_7" localSheetId="4">GMICNC_22A_SCDPT2SN2!$I$13</definedName>
    <definedName name="SCDPT2SN2_502ENDINGG_8" localSheetId="4">GMICNC_22A_SCDPT2SN2!$J$13</definedName>
    <definedName name="SCDPT2SN2_502ENDINGG_9" localSheetId="4">GMICNC_22A_SCDPT2SN2!$K$13</definedName>
    <definedName name="SCDPT2SN2_5109999999_10" localSheetId="4">GMICNC_22A_SCDPT2SN2!$L$15</definedName>
    <definedName name="SCDPT2SN2_5109999999_11" localSheetId="4">GMICNC_22A_SCDPT2SN2!$M$15</definedName>
    <definedName name="SCDPT2SN2_5109999999_12" localSheetId="4">GMICNC_22A_SCDPT2SN2!$N$15</definedName>
    <definedName name="SCDPT2SN2_5109999999_13" localSheetId="4">GMICNC_22A_SCDPT2SN2!$O$15</definedName>
    <definedName name="SCDPT2SN2_5109999999_14" localSheetId="4">GMICNC_22A_SCDPT2SN2!$P$15</definedName>
    <definedName name="SCDPT2SN2_5109999999_15" localSheetId="4">GMICNC_22A_SCDPT2SN2!$Q$15</definedName>
    <definedName name="SCDPT2SN2_5109999999_16" localSheetId="4">GMICNC_22A_SCDPT2SN2!$R$15</definedName>
    <definedName name="SCDPT2SN2_5109999999_6" localSheetId="4">GMICNC_22A_SCDPT2SN2!$H$15</definedName>
    <definedName name="SCDPT2SN2_5109999999_8" localSheetId="4">GMICNC_22A_SCDPT2SN2!$J$15</definedName>
    <definedName name="SCDPT2SN2_5109999999_9" localSheetId="4">GMICNC_22A_SCDPT2SN2!$K$15</definedName>
    <definedName name="SCDPT2SN2_5310000000_Range" localSheetId="4">GMICNC_22A_SCDPT2SN2!$B$16:$AD$18</definedName>
    <definedName name="SCDPT2SN2_5319999999_10" localSheetId="4">GMICNC_22A_SCDPT2SN2!$L$19</definedName>
    <definedName name="SCDPT2SN2_5319999999_11" localSheetId="4">GMICNC_22A_SCDPT2SN2!$M$19</definedName>
    <definedName name="SCDPT2SN2_5319999999_12" localSheetId="4">GMICNC_22A_SCDPT2SN2!$N$19</definedName>
    <definedName name="SCDPT2SN2_5319999999_13" localSheetId="4">GMICNC_22A_SCDPT2SN2!$O$19</definedName>
    <definedName name="SCDPT2SN2_5319999999_14" localSheetId="4">GMICNC_22A_SCDPT2SN2!$P$19</definedName>
    <definedName name="SCDPT2SN2_5319999999_15" localSheetId="4">GMICNC_22A_SCDPT2SN2!$Q$19</definedName>
    <definedName name="SCDPT2SN2_5319999999_16" localSheetId="4">GMICNC_22A_SCDPT2SN2!$R$19</definedName>
    <definedName name="SCDPT2SN2_5319999999_6" localSheetId="4">GMICNC_22A_SCDPT2SN2!$H$19</definedName>
    <definedName name="SCDPT2SN2_5319999999_8" localSheetId="4">GMICNC_22A_SCDPT2SN2!$J$19</definedName>
    <definedName name="SCDPT2SN2_5319999999_9" localSheetId="4">GMICNC_22A_SCDPT2SN2!$K$19</definedName>
    <definedName name="SCDPT2SN2_531BEGINNG_1" localSheetId="4">GMICNC_22A_SCDPT2SN2!$C$16</definedName>
    <definedName name="SCDPT2SN2_531BEGINNG_10" localSheetId="4">GMICNC_22A_SCDPT2SN2!$L$16</definedName>
    <definedName name="SCDPT2SN2_531BEGINNG_11" localSheetId="4">GMICNC_22A_SCDPT2SN2!$M$16</definedName>
    <definedName name="SCDPT2SN2_531BEGINNG_12" localSheetId="4">GMICNC_22A_SCDPT2SN2!$N$16</definedName>
    <definedName name="SCDPT2SN2_531BEGINNG_13" localSheetId="4">GMICNC_22A_SCDPT2SN2!$O$16</definedName>
    <definedName name="SCDPT2SN2_531BEGINNG_14" localSheetId="4">GMICNC_22A_SCDPT2SN2!$P$16</definedName>
    <definedName name="SCDPT2SN2_531BEGINNG_15" localSheetId="4">GMICNC_22A_SCDPT2SN2!$Q$16</definedName>
    <definedName name="SCDPT2SN2_531BEGINNG_16" localSheetId="4">GMICNC_22A_SCDPT2SN2!$R$16</definedName>
    <definedName name="SCDPT2SN2_531BEGINNG_17" localSheetId="4">GMICNC_22A_SCDPT2SN2!$S$16</definedName>
    <definedName name="SCDPT2SN2_531BEGINNG_18.01" localSheetId="4">GMICNC_22A_SCDPT2SN2!$T$16</definedName>
    <definedName name="SCDPT2SN2_531BEGINNG_18.02" localSheetId="4">GMICNC_22A_SCDPT2SN2!$U$16</definedName>
    <definedName name="SCDPT2SN2_531BEGINNG_18.03" localSheetId="4">GMICNC_22A_SCDPT2SN2!$V$16</definedName>
    <definedName name="SCDPT2SN2_531BEGINNG_19" localSheetId="4">GMICNC_22A_SCDPT2SN2!$W$16</definedName>
    <definedName name="SCDPT2SN2_531BEGINNG_2" localSheetId="4">GMICNC_22A_SCDPT2SN2!$D$16</definedName>
    <definedName name="SCDPT2SN2_531BEGINNG_20" localSheetId="4">GMICNC_22A_SCDPT2SN2!$X$16</definedName>
    <definedName name="SCDPT2SN2_531BEGINNG_21" localSheetId="4">GMICNC_22A_SCDPT2SN2!$Y$16</definedName>
    <definedName name="SCDPT2SN2_531BEGINNG_22" localSheetId="4">GMICNC_22A_SCDPT2SN2!$Z$16</definedName>
    <definedName name="SCDPT2SN2_531BEGINNG_23" localSheetId="4">GMICNC_22A_SCDPT2SN2!$AA$16</definedName>
    <definedName name="SCDPT2SN2_531BEGINNG_24" localSheetId="4">GMICNC_22A_SCDPT2SN2!$AB$16</definedName>
    <definedName name="SCDPT2SN2_531BEGINNG_25" localSheetId="4">GMICNC_22A_SCDPT2SN2!$AC$16</definedName>
    <definedName name="SCDPT2SN2_531BEGINNG_26" localSheetId="4">GMICNC_22A_SCDPT2SN2!$AD$16</definedName>
    <definedName name="SCDPT2SN2_531BEGINNG_3" localSheetId="4">GMICNC_22A_SCDPT2SN2!$E$16</definedName>
    <definedName name="SCDPT2SN2_531BEGINNG_4" localSheetId="4">GMICNC_22A_SCDPT2SN2!$F$16</definedName>
    <definedName name="SCDPT2SN2_531BEGINNG_5" localSheetId="4">GMICNC_22A_SCDPT2SN2!$G$16</definedName>
    <definedName name="SCDPT2SN2_531BEGINNG_6" localSheetId="4">GMICNC_22A_SCDPT2SN2!$H$16</definedName>
    <definedName name="SCDPT2SN2_531BEGINNG_7" localSheetId="4">GMICNC_22A_SCDPT2SN2!$I$16</definedName>
    <definedName name="SCDPT2SN2_531BEGINNG_8" localSheetId="4">GMICNC_22A_SCDPT2SN2!$J$16</definedName>
    <definedName name="SCDPT2SN2_531BEGINNG_9" localSheetId="4">GMICNC_22A_SCDPT2SN2!$K$16</definedName>
    <definedName name="SCDPT2SN2_531ENDINGG_10" localSheetId="4">GMICNC_22A_SCDPT2SN2!$L$18</definedName>
    <definedName name="SCDPT2SN2_531ENDINGG_11" localSheetId="4">GMICNC_22A_SCDPT2SN2!$M$18</definedName>
    <definedName name="SCDPT2SN2_531ENDINGG_12" localSheetId="4">GMICNC_22A_SCDPT2SN2!$N$18</definedName>
    <definedName name="SCDPT2SN2_531ENDINGG_13" localSheetId="4">GMICNC_22A_SCDPT2SN2!$O$18</definedName>
    <definedName name="SCDPT2SN2_531ENDINGG_14" localSheetId="4">GMICNC_22A_SCDPT2SN2!$P$18</definedName>
    <definedName name="SCDPT2SN2_531ENDINGG_15" localSheetId="4">GMICNC_22A_SCDPT2SN2!$Q$18</definedName>
    <definedName name="SCDPT2SN2_531ENDINGG_16" localSheetId="4">GMICNC_22A_SCDPT2SN2!$R$18</definedName>
    <definedName name="SCDPT2SN2_531ENDINGG_17" localSheetId="4">GMICNC_22A_SCDPT2SN2!$S$18</definedName>
    <definedName name="SCDPT2SN2_531ENDINGG_18.01" localSheetId="4">GMICNC_22A_SCDPT2SN2!$T$18</definedName>
    <definedName name="SCDPT2SN2_531ENDINGG_18.02" localSheetId="4">GMICNC_22A_SCDPT2SN2!$U$18</definedName>
    <definedName name="SCDPT2SN2_531ENDINGG_18.03" localSheetId="4">GMICNC_22A_SCDPT2SN2!$V$18</definedName>
    <definedName name="SCDPT2SN2_531ENDINGG_19" localSheetId="4">GMICNC_22A_SCDPT2SN2!$W$18</definedName>
    <definedName name="SCDPT2SN2_531ENDINGG_2" localSheetId="4">GMICNC_22A_SCDPT2SN2!$D$18</definedName>
    <definedName name="SCDPT2SN2_531ENDINGG_20" localSheetId="4">GMICNC_22A_SCDPT2SN2!$X$18</definedName>
    <definedName name="SCDPT2SN2_531ENDINGG_21" localSheetId="4">GMICNC_22A_SCDPT2SN2!$Y$18</definedName>
    <definedName name="SCDPT2SN2_531ENDINGG_22" localSheetId="4">GMICNC_22A_SCDPT2SN2!$Z$18</definedName>
    <definedName name="SCDPT2SN2_531ENDINGG_23" localSheetId="4">GMICNC_22A_SCDPT2SN2!$AA$18</definedName>
    <definedName name="SCDPT2SN2_531ENDINGG_24" localSheetId="4">GMICNC_22A_SCDPT2SN2!$AB$18</definedName>
    <definedName name="SCDPT2SN2_531ENDINGG_25" localSheetId="4">GMICNC_22A_SCDPT2SN2!$AC$18</definedName>
    <definedName name="SCDPT2SN2_531ENDINGG_26" localSheetId="4">GMICNC_22A_SCDPT2SN2!$AD$18</definedName>
    <definedName name="SCDPT2SN2_531ENDINGG_3" localSheetId="4">GMICNC_22A_SCDPT2SN2!$E$18</definedName>
    <definedName name="SCDPT2SN2_531ENDINGG_4" localSheetId="4">GMICNC_22A_SCDPT2SN2!$F$18</definedName>
    <definedName name="SCDPT2SN2_531ENDINGG_5" localSheetId="4">GMICNC_22A_SCDPT2SN2!$G$18</definedName>
    <definedName name="SCDPT2SN2_531ENDINGG_6" localSheetId="4">GMICNC_22A_SCDPT2SN2!$H$18</definedName>
    <definedName name="SCDPT2SN2_531ENDINGG_7" localSheetId="4">GMICNC_22A_SCDPT2SN2!$I$18</definedName>
    <definedName name="SCDPT2SN2_531ENDINGG_8" localSheetId="4">GMICNC_22A_SCDPT2SN2!$J$18</definedName>
    <definedName name="SCDPT2SN2_531ENDINGG_9" localSheetId="4">GMICNC_22A_SCDPT2SN2!$K$18</definedName>
    <definedName name="SCDPT2SN2_5320000000_Range" localSheetId="4">GMICNC_22A_SCDPT2SN2!$B$20:$AD$22</definedName>
    <definedName name="SCDPT2SN2_5329999999_10" localSheetId="4">GMICNC_22A_SCDPT2SN2!$L$23</definedName>
    <definedName name="SCDPT2SN2_5329999999_11" localSheetId="4">GMICNC_22A_SCDPT2SN2!$M$23</definedName>
    <definedName name="SCDPT2SN2_5329999999_12" localSheetId="4">GMICNC_22A_SCDPT2SN2!$N$23</definedName>
    <definedName name="SCDPT2SN2_5329999999_13" localSheetId="4">GMICNC_22A_SCDPT2SN2!$O$23</definedName>
    <definedName name="SCDPT2SN2_5329999999_14" localSheetId="4">GMICNC_22A_SCDPT2SN2!$P$23</definedName>
    <definedName name="SCDPT2SN2_5329999999_15" localSheetId="4">GMICNC_22A_SCDPT2SN2!$Q$23</definedName>
    <definedName name="SCDPT2SN2_5329999999_16" localSheetId="4">GMICNC_22A_SCDPT2SN2!$R$23</definedName>
    <definedName name="SCDPT2SN2_5329999999_6" localSheetId="4">GMICNC_22A_SCDPT2SN2!$H$23</definedName>
    <definedName name="SCDPT2SN2_5329999999_8" localSheetId="4">GMICNC_22A_SCDPT2SN2!$J$23</definedName>
    <definedName name="SCDPT2SN2_5329999999_9" localSheetId="4">GMICNC_22A_SCDPT2SN2!$K$23</definedName>
    <definedName name="SCDPT2SN2_532BEGINNG_1" localSheetId="4">GMICNC_22A_SCDPT2SN2!$C$20</definedName>
    <definedName name="SCDPT2SN2_532BEGINNG_10" localSheetId="4">GMICNC_22A_SCDPT2SN2!$L$20</definedName>
    <definedName name="SCDPT2SN2_532BEGINNG_11" localSheetId="4">GMICNC_22A_SCDPT2SN2!$M$20</definedName>
    <definedName name="SCDPT2SN2_532BEGINNG_12" localSheetId="4">GMICNC_22A_SCDPT2SN2!$N$20</definedName>
    <definedName name="SCDPT2SN2_532BEGINNG_13" localSheetId="4">GMICNC_22A_SCDPT2SN2!$O$20</definedName>
    <definedName name="SCDPT2SN2_532BEGINNG_14" localSheetId="4">GMICNC_22A_SCDPT2SN2!$P$20</definedName>
    <definedName name="SCDPT2SN2_532BEGINNG_15" localSheetId="4">GMICNC_22A_SCDPT2SN2!$Q$20</definedName>
    <definedName name="SCDPT2SN2_532BEGINNG_16" localSheetId="4">GMICNC_22A_SCDPT2SN2!$R$20</definedName>
    <definedName name="SCDPT2SN2_532BEGINNG_17" localSheetId="4">GMICNC_22A_SCDPT2SN2!$S$20</definedName>
    <definedName name="SCDPT2SN2_532BEGINNG_18.01" localSheetId="4">GMICNC_22A_SCDPT2SN2!$T$20</definedName>
    <definedName name="SCDPT2SN2_532BEGINNG_18.02" localSheetId="4">GMICNC_22A_SCDPT2SN2!$U$20</definedName>
    <definedName name="SCDPT2SN2_532BEGINNG_18.03" localSheetId="4">GMICNC_22A_SCDPT2SN2!$V$20</definedName>
    <definedName name="SCDPT2SN2_532BEGINNG_19" localSheetId="4">GMICNC_22A_SCDPT2SN2!$W$20</definedName>
    <definedName name="SCDPT2SN2_532BEGINNG_2" localSheetId="4">GMICNC_22A_SCDPT2SN2!$D$20</definedName>
    <definedName name="SCDPT2SN2_532BEGINNG_20" localSheetId="4">GMICNC_22A_SCDPT2SN2!$X$20</definedName>
    <definedName name="SCDPT2SN2_532BEGINNG_21" localSheetId="4">GMICNC_22A_SCDPT2SN2!$Y$20</definedName>
    <definedName name="SCDPT2SN2_532BEGINNG_22" localSheetId="4">GMICNC_22A_SCDPT2SN2!$Z$20</definedName>
    <definedName name="SCDPT2SN2_532BEGINNG_23" localSheetId="4">GMICNC_22A_SCDPT2SN2!$AA$20</definedName>
    <definedName name="SCDPT2SN2_532BEGINNG_24" localSheetId="4">GMICNC_22A_SCDPT2SN2!$AB$20</definedName>
    <definedName name="SCDPT2SN2_532BEGINNG_25" localSheetId="4">GMICNC_22A_SCDPT2SN2!$AC$20</definedName>
    <definedName name="SCDPT2SN2_532BEGINNG_26" localSheetId="4">GMICNC_22A_SCDPT2SN2!$AD$20</definedName>
    <definedName name="SCDPT2SN2_532BEGINNG_3" localSheetId="4">GMICNC_22A_SCDPT2SN2!$E$20</definedName>
    <definedName name="SCDPT2SN2_532BEGINNG_4" localSheetId="4">GMICNC_22A_SCDPT2SN2!$F$20</definedName>
    <definedName name="SCDPT2SN2_532BEGINNG_5" localSheetId="4">GMICNC_22A_SCDPT2SN2!$G$20</definedName>
    <definedName name="SCDPT2SN2_532BEGINNG_6" localSheetId="4">GMICNC_22A_SCDPT2SN2!$H$20</definedName>
    <definedName name="SCDPT2SN2_532BEGINNG_7" localSheetId="4">GMICNC_22A_SCDPT2SN2!$I$20</definedName>
    <definedName name="SCDPT2SN2_532BEGINNG_8" localSheetId="4">GMICNC_22A_SCDPT2SN2!$J$20</definedName>
    <definedName name="SCDPT2SN2_532BEGINNG_9" localSheetId="4">GMICNC_22A_SCDPT2SN2!$K$20</definedName>
    <definedName name="SCDPT2SN2_532ENDINGG_10" localSheetId="4">GMICNC_22A_SCDPT2SN2!$L$22</definedName>
    <definedName name="SCDPT2SN2_532ENDINGG_11" localSheetId="4">GMICNC_22A_SCDPT2SN2!$M$22</definedName>
    <definedName name="SCDPT2SN2_532ENDINGG_12" localSheetId="4">GMICNC_22A_SCDPT2SN2!$N$22</definedName>
    <definedName name="SCDPT2SN2_532ENDINGG_13" localSheetId="4">GMICNC_22A_SCDPT2SN2!$O$22</definedName>
    <definedName name="SCDPT2SN2_532ENDINGG_14" localSheetId="4">GMICNC_22A_SCDPT2SN2!$P$22</definedName>
    <definedName name="SCDPT2SN2_532ENDINGG_15" localSheetId="4">GMICNC_22A_SCDPT2SN2!$Q$22</definedName>
    <definedName name="SCDPT2SN2_532ENDINGG_16" localSheetId="4">GMICNC_22A_SCDPT2SN2!$R$22</definedName>
    <definedName name="SCDPT2SN2_532ENDINGG_17" localSheetId="4">GMICNC_22A_SCDPT2SN2!$S$22</definedName>
    <definedName name="SCDPT2SN2_532ENDINGG_18.01" localSheetId="4">GMICNC_22A_SCDPT2SN2!$T$22</definedName>
    <definedName name="SCDPT2SN2_532ENDINGG_18.02" localSheetId="4">GMICNC_22A_SCDPT2SN2!$U$22</definedName>
    <definedName name="SCDPT2SN2_532ENDINGG_18.03" localSheetId="4">GMICNC_22A_SCDPT2SN2!$V$22</definedName>
    <definedName name="SCDPT2SN2_532ENDINGG_19" localSheetId="4">GMICNC_22A_SCDPT2SN2!$W$22</definedName>
    <definedName name="SCDPT2SN2_532ENDINGG_2" localSheetId="4">GMICNC_22A_SCDPT2SN2!$D$22</definedName>
    <definedName name="SCDPT2SN2_532ENDINGG_20" localSheetId="4">GMICNC_22A_SCDPT2SN2!$X$22</definedName>
    <definedName name="SCDPT2SN2_532ENDINGG_21" localSheetId="4">GMICNC_22A_SCDPT2SN2!$Y$22</definedName>
    <definedName name="SCDPT2SN2_532ENDINGG_22" localSheetId="4">GMICNC_22A_SCDPT2SN2!$Z$22</definedName>
    <definedName name="SCDPT2SN2_532ENDINGG_23" localSheetId="4">GMICNC_22A_SCDPT2SN2!$AA$22</definedName>
    <definedName name="SCDPT2SN2_532ENDINGG_24" localSheetId="4">GMICNC_22A_SCDPT2SN2!$AB$22</definedName>
    <definedName name="SCDPT2SN2_532ENDINGG_25" localSheetId="4">GMICNC_22A_SCDPT2SN2!$AC$22</definedName>
    <definedName name="SCDPT2SN2_532ENDINGG_26" localSheetId="4">GMICNC_22A_SCDPT2SN2!$AD$22</definedName>
    <definedName name="SCDPT2SN2_532ENDINGG_3" localSheetId="4">GMICNC_22A_SCDPT2SN2!$E$22</definedName>
    <definedName name="SCDPT2SN2_532ENDINGG_4" localSheetId="4">GMICNC_22A_SCDPT2SN2!$F$22</definedName>
    <definedName name="SCDPT2SN2_532ENDINGG_5" localSheetId="4">GMICNC_22A_SCDPT2SN2!$G$22</definedName>
    <definedName name="SCDPT2SN2_532ENDINGG_6" localSheetId="4">GMICNC_22A_SCDPT2SN2!$H$22</definedName>
    <definedName name="SCDPT2SN2_532ENDINGG_7" localSheetId="4">GMICNC_22A_SCDPT2SN2!$I$22</definedName>
    <definedName name="SCDPT2SN2_532ENDINGG_8" localSheetId="4">GMICNC_22A_SCDPT2SN2!$J$22</definedName>
    <definedName name="SCDPT2SN2_532ENDINGG_9" localSheetId="4">GMICNC_22A_SCDPT2SN2!$K$22</definedName>
    <definedName name="SCDPT2SN2_5409999999_10" localSheetId="4">GMICNC_22A_SCDPT2SN2!$L$24</definedName>
    <definedName name="SCDPT2SN2_5409999999_11" localSheetId="4">GMICNC_22A_SCDPT2SN2!$M$24</definedName>
    <definedName name="SCDPT2SN2_5409999999_12" localSheetId="4">GMICNC_22A_SCDPT2SN2!$N$24</definedName>
    <definedName name="SCDPT2SN2_5409999999_13" localSheetId="4">GMICNC_22A_SCDPT2SN2!$O$24</definedName>
    <definedName name="SCDPT2SN2_5409999999_14" localSheetId="4">GMICNC_22A_SCDPT2SN2!$P$24</definedName>
    <definedName name="SCDPT2SN2_5409999999_15" localSheetId="4">GMICNC_22A_SCDPT2SN2!$Q$24</definedName>
    <definedName name="SCDPT2SN2_5409999999_16" localSheetId="4">GMICNC_22A_SCDPT2SN2!$R$24</definedName>
    <definedName name="SCDPT2SN2_5409999999_6" localSheetId="4">GMICNC_22A_SCDPT2SN2!$H$24</definedName>
    <definedName name="SCDPT2SN2_5409999999_8" localSheetId="4">GMICNC_22A_SCDPT2SN2!$J$24</definedName>
    <definedName name="SCDPT2SN2_5409999999_9" localSheetId="4">GMICNC_22A_SCDPT2SN2!$K$24</definedName>
    <definedName name="SCDPT2SN2_5510000000_Range" localSheetId="4">GMICNC_22A_SCDPT2SN2!$B$25:$AD$27</definedName>
    <definedName name="SCDPT2SN2_5519999999_10" localSheetId="4">GMICNC_22A_SCDPT2SN2!$L$28</definedName>
    <definedName name="SCDPT2SN2_5519999999_11" localSheetId="4">GMICNC_22A_SCDPT2SN2!$M$28</definedName>
    <definedName name="SCDPT2SN2_5519999999_12" localSheetId="4">GMICNC_22A_SCDPT2SN2!$N$28</definedName>
    <definedName name="SCDPT2SN2_5519999999_13" localSheetId="4">GMICNC_22A_SCDPT2SN2!$O$28</definedName>
    <definedName name="SCDPT2SN2_5519999999_14" localSheetId="4">GMICNC_22A_SCDPT2SN2!$P$28</definedName>
    <definedName name="SCDPT2SN2_5519999999_15" localSheetId="4">GMICNC_22A_SCDPT2SN2!$Q$28</definedName>
    <definedName name="SCDPT2SN2_5519999999_16" localSheetId="4">GMICNC_22A_SCDPT2SN2!$R$28</definedName>
    <definedName name="SCDPT2SN2_5519999999_6" localSheetId="4">GMICNC_22A_SCDPT2SN2!$H$28</definedName>
    <definedName name="SCDPT2SN2_5519999999_8" localSheetId="4">GMICNC_22A_SCDPT2SN2!$J$28</definedName>
    <definedName name="SCDPT2SN2_5519999999_9" localSheetId="4">GMICNC_22A_SCDPT2SN2!$K$28</definedName>
    <definedName name="SCDPT2SN2_551BEGINNG_1" localSheetId="4">GMICNC_22A_SCDPT2SN2!$C$25</definedName>
    <definedName name="SCDPT2SN2_551BEGINNG_10" localSheetId="4">GMICNC_22A_SCDPT2SN2!$L$25</definedName>
    <definedName name="SCDPT2SN2_551BEGINNG_11" localSheetId="4">GMICNC_22A_SCDPT2SN2!$M$25</definedName>
    <definedName name="SCDPT2SN2_551BEGINNG_12" localSheetId="4">GMICNC_22A_SCDPT2SN2!$N$25</definedName>
    <definedName name="SCDPT2SN2_551BEGINNG_13" localSheetId="4">GMICNC_22A_SCDPT2SN2!$O$25</definedName>
    <definedName name="SCDPT2SN2_551BEGINNG_14" localSheetId="4">GMICNC_22A_SCDPT2SN2!$P$25</definedName>
    <definedName name="SCDPT2SN2_551BEGINNG_15" localSheetId="4">GMICNC_22A_SCDPT2SN2!$Q$25</definedName>
    <definedName name="SCDPT2SN2_551BEGINNG_16" localSheetId="4">GMICNC_22A_SCDPT2SN2!$R$25</definedName>
    <definedName name="SCDPT2SN2_551BEGINNG_17" localSheetId="4">GMICNC_22A_SCDPT2SN2!$S$25</definedName>
    <definedName name="SCDPT2SN2_551BEGINNG_18.01" localSheetId="4">GMICNC_22A_SCDPT2SN2!$T$25</definedName>
    <definedName name="SCDPT2SN2_551BEGINNG_18.02" localSheetId="4">GMICNC_22A_SCDPT2SN2!$U$25</definedName>
    <definedName name="SCDPT2SN2_551BEGINNG_18.03" localSheetId="4">GMICNC_22A_SCDPT2SN2!$V$25</definedName>
    <definedName name="SCDPT2SN2_551BEGINNG_19" localSheetId="4">GMICNC_22A_SCDPT2SN2!$W$25</definedName>
    <definedName name="SCDPT2SN2_551BEGINNG_2" localSheetId="4">GMICNC_22A_SCDPT2SN2!$D$25</definedName>
    <definedName name="SCDPT2SN2_551BEGINNG_20" localSheetId="4">GMICNC_22A_SCDPT2SN2!$X$25</definedName>
    <definedName name="SCDPT2SN2_551BEGINNG_21" localSheetId="4">GMICNC_22A_SCDPT2SN2!$Y$25</definedName>
    <definedName name="SCDPT2SN2_551BEGINNG_22" localSheetId="4">GMICNC_22A_SCDPT2SN2!$Z$25</definedName>
    <definedName name="SCDPT2SN2_551BEGINNG_23" localSheetId="4">GMICNC_22A_SCDPT2SN2!$AA$25</definedName>
    <definedName name="SCDPT2SN2_551BEGINNG_24" localSheetId="4">GMICNC_22A_SCDPT2SN2!$AB$25</definedName>
    <definedName name="SCDPT2SN2_551BEGINNG_25" localSheetId="4">GMICNC_22A_SCDPT2SN2!$AC$25</definedName>
    <definedName name="SCDPT2SN2_551BEGINNG_26" localSheetId="4">GMICNC_22A_SCDPT2SN2!$AD$25</definedName>
    <definedName name="SCDPT2SN2_551BEGINNG_3" localSheetId="4">GMICNC_22A_SCDPT2SN2!$E$25</definedName>
    <definedName name="SCDPT2SN2_551BEGINNG_4" localSheetId="4">GMICNC_22A_SCDPT2SN2!$F$25</definedName>
    <definedName name="SCDPT2SN2_551BEGINNG_5" localSheetId="4">GMICNC_22A_SCDPT2SN2!$G$25</definedName>
    <definedName name="SCDPT2SN2_551BEGINNG_6" localSheetId="4">GMICNC_22A_SCDPT2SN2!$H$25</definedName>
    <definedName name="SCDPT2SN2_551BEGINNG_7" localSheetId="4">GMICNC_22A_SCDPT2SN2!$I$25</definedName>
    <definedName name="SCDPT2SN2_551BEGINNG_8" localSheetId="4">GMICNC_22A_SCDPT2SN2!$J$25</definedName>
    <definedName name="SCDPT2SN2_551BEGINNG_9" localSheetId="4">GMICNC_22A_SCDPT2SN2!$K$25</definedName>
    <definedName name="SCDPT2SN2_551ENDINGG_10" localSheetId="4">GMICNC_22A_SCDPT2SN2!$L$27</definedName>
    <definedName name="SCDPT2SN2_551ENDINGG_11" localSheetId="4">GMICNC_22A_SCDPT2SN2!$M$27</definedName>
    <definedName name="SCDPT2SN2_551ENDINGG_12" localSheetId="4">GMICNC_22A_SCDPT2SN2!$N$27</definedName>
    <definedName name="SCDPT2SN2_551ENDINGG_13" localSheetId="4">GMICNC_22A_SCDPT2SN2!$O$27</definedName>
    <definedName name="SCDPT2SN2_551ENDINGG_14" localSheetId="4">GMICNC_22A_SCDPT2SN2!$P$27</definedName>
    <definedName name="SCDPT2SN2_551ENDINGG_15" localSheetId="4">GMICNC_22A_SCDPT2SN2!$Q$27</definedName>
    <definedName name="SCDPT2SN2_551ENDINGG_16" localSheetId="4">GMICNC_22A_SCDPT2SN2!$R$27</definedName>
    <definedName name="SCDPT2SN2_551ENDINGG_17" localSheetId="4">GMICNC_22A_SCDPT2SN2!$S$27</definedName>
    <definedName name="SCDPT2SN2_551ENDINGG_18.01" localSheetId="4">GMICNC_22A_SCDPT2SN2!$T$27</definedName>
    <definedName name="SCDPT2SN2_551ENDINGG_18.02" localSheetId="4">GMICNC_22A_SCDPT2SN2!$U$27</definedName>
    <definedName name="SCDPT2SN2_551ENDINGG_18.03" localSheetId="4">GMICNC_22A_SCDPT2SN2!$V$27</definedName>
    <definedName name="SCDPT2SN2_551ENDINGG_19" localSheetId="4">GMICNC_22A_SCDPT2SN2!$W$27</definedName>
    <definedName name="SCDPT2SN2_551ENDINGG_2" localSheetId="4">GMICNC_22A_SCDPT2SN2!$D$27</definedName>
    <definedName name="SCDPT2SN2_551ENDINGG_20" localSheetId="4">GMICNC_22A_SCDPT2SN2!$X$27</definedName>
    <definedName name="SCDPT2SN2_551ENDINGG_21" localSheetId="4">GMICNC_22A_SCDPT2SN2!$Y$27</definedName>
    <definedName name="SCDPT2SN2_551ENDINGG_22" localSheetId="4">GMICNC_22A_SCDPT2SN2!$Z$27</definedName>
    <definedName name="SCDPT2SN2_551ENDINGG_23" localSheetId="4">GMICNC_22A_SCDPT2SN2!$AA$27</definedName>
    <definedName name="SCDPT2SN2_551ENDINGG_24" localSheetId="4">GMICNC_22A_SCDPT2SN2!$AB$27</definedName>
    <definedName name="SCDPT2SN2_551ENDINGG_25" localSheetId="4">GMICNC_22A_SCDPT2SN2!$AC$27</definedName>
    <definedName name="SCDPT2SN2_551ENDINGG_26" localSheetId="4">GMICNC_22A_SCDPT2SN2!$AD$27</definedName>
    <definedName name="SCDPT2SN2_551ENDINGG_3" localSheetId="4">GMICNC_22A_SCDPT2SN2!$E$27</definedName>
    <definedName name="SCDPT2SN2_551ENDINGG_4" localSheetId="4">GMICNC_22A_SCDPT2SN2!$F$27</definedName>
    <definedName name="SCDPT2SN2_551ENDINGG_5" localSheetId="4">GMICNC_22A_SCDPT2SN2!$G$27</definedName>
    <definedName name="SCDPT2SN2_551ENDINGG_6" localSheetId="4">GMICNC_22A_SCDPT2SN2!$H$27</definedName>
    <definedName name="SCDPT2SN2_551ENDINGG_7" localSheetId="4">GMICNC_22A_SCDPT2SN2!$I$27</definedName>
    <definedName name="SCDPT2SN2_551ENDINGG_8" localSheetId="4">GMICNC_22A_SCDPT2SN2!$J$27</definedName>
    <definedName name="SCDPT2SN2_551ENDINGG_9" localSheetId="4">GMICNC_22A_SCDPT2SN2!$K$27</definedName>
    <definedName name="SCDPT2SN2_5520000000_Range" localSheetId="4">GMICNC_22A_SCDPT2SN2!$B$29:$AD$31</definedName>
    <definedName name="SCDPT2SN2_5529999999_10" localSheetId="4">GMICNC_22A_SCDPT2SN2!$L$32</definedName>
    <definedName name="SCDPT2SN2_5529999999_11" localSheetId="4">GMICNC_22A_SCDPT2SN2!$M$32</definedName>
    <definedName name="SCDPT2SN2_5529999999_12" localSheetId="4">GMICNC_22A_SCDPT2SN2!$N$32</definedName>
    <definedName name="SCDPT2SN2_5529999999_13" localSheetId="4">GMICNC_22A_SCDPT2SN2!$O$32</definedName>
    <definedName name="SCDPT2SN2_5529999999_14" localSheetId="4">GMICNC_22A_SCDPT2SN2!$P$32</definedName>
    <definedName name="SCDPT2SN2_5529999999_15" localSheetId="4">GMICNC_22A_SCDPT2SN2!$Q$32</definedName>
    <definedName name="SCDPT2SN2_5529999999_16" localSheetId="4">GMICNC_22A_SCDPT2SN2!$R$32</definedName>
    <definedName name="SCDPT2SN2_5529999999_6" localSheetId="4">GMICNC_22A_SCDPT2SN2!$H$32</definedName>
    <definedName name="SCDPT2SN2_5529999999_8" localSheetId="4">GMICNC_22A_SCDPT2SN2!$J$32</definedName>
    <definedName name="SCDPT2SN2_5529999999_9" localSheetId="4">GMICNC_22A_SCDPT2SN2!$K$32</definedName>
    <definedName name="SCDPT2SN2_552BEGINNG_1" localSheetId="4">GMICNC_22A_SCDPT2SN2!$C$29</definedName>
    <definedName name="SCDPT2SN2_552BEGINNG_10" localSheetId="4">GMICNC_22A_SCDPT2SN2!$L$29</definedName>
    <definedName name="SCDPT2SN2_552BEGINNG_11" localSheetId="4">GMICNC_22A_SCDPT2SN2!$M$29</definedName>
    <definedName name="SCDPT2SN2_552BEGINNG_12" localSheetId="4">GMICNC_22A_SCDPT2SN2!$N$29</definedName>
    <definedName name="SCDPT2SN2_552BEGINNG_13" localSheetId="4">GMICNC_22A_SCDPT2SN2!$O$29</definedName>
    <definedName name="SCDPT2SN2_552BEGINNG_14" localSheetId="4">GMICNC_22A_SCDPT2SN2!$P$29</definedName>
    <definedName name="SCDPT2SN2_552BEGINNG_15" localSheetId="4">GMICNC_22A_SCDPT2SN2!$Q$29</definedName>
    <definedName name="SCDPT2SN2_552BEGINNG_16" localSheetId="4">GMICNC_22A_SCDPT2SN2!$R$29</definedName>
    <definedName name="SCDPT2SN2_552BEGINNG_17" localSheetId="4">GMICNC_22A_SCDPT2SN2!$S$29</definedName>
    <definedName name="SCDPT2SN2_552BEGINNG_18.01" localSheetId="4">GMICNC_22A_SCDPT2SN2!$T$29</definedName>
    <definedName name="SCDPT2SN2_552BEGINNG_18.02" localSheetId="4">GMICNC_22A_SCDPT2SN2!$U$29</definedName>
    <definedName name="SCDPT2SN2_552BEGINNG_18.03" localSheetId="4">GMICNC_22A_SCDPT2SN2!$V$29</definedName>
    <definedName name="SCDPT2SN2_552BEGINNG_19" localSheetId="4">GMICNC_22A_SCDPT2SN2!$W$29</definedName>
    <definedName name="SCDPT2SN2_552BEGINNG_2" localSheetId="4">GMICNC_22A_SCDPT2SN2!$D$29</definedName>
    <definedName name="SCDPT2SN2_552BEGINNG_20" localSheetId="4">GMICNC_22A_SCDPT2SN2!$X$29</definedName>
    <definedName name="SCDPT2SN2_552BEGINNG_21" localSheetId="4">GMICNC_22A_SCDPT2SN2!$Y$29</definedName>
    <definedName name="SCDPT2SN2_552BEGINNG_22" localSheetId="4">GMICNC_22A_SCDPT2SN2!$Z$29</definedName>
    <definedName name="SCDPT2SN2_552BEGINNG_23" localSheetId="4">GMICNC_22A_SCDPT2SN2!$AA$29</definedName>
    <definedName name="SCDPT2SN2_552BEGINNG_24" localSheetId="4">GMICNC_22A_SCDPT2SN2!$AB$29</definedName>
    <definedName name="SCDPT2SN2_552BEGINNG_25" localSheetId="4">GMICNC_22A_SCDPT2SN2!$AC$29</definedName>
    <definedName name="SCDPT2SN2_552BEGINNG_26" localSheetId="4">GMICNC_22A_SCDPT2SN2!$AD$29</definedName>
    <definedName name="SCDPT2SN2_552BEGINNG_3" localSheetId="4">GMICNC_22A_SCDPT2SN2!$E$29</definedName>
    <definedName name="SCDPT2SN2_552BEGINNG_4" localSheetId="4">GMICNC_22A_SCDPT2SN2!$F$29</definedName>
    <definedName name="SCDPT2SN2_552BEGINNG_5" localSheetId="4">GMICNC_22A_SCDPT2SN2!$G$29</definedName>
    <definedName name="SCDPT2SN2_552BEGINNG_6" localSheetId="4">GMICNC_22A_SCDPT2SN2!$H$29</definedName>
    <definedName name="SCDPT2SN2_552BEGINNG_7" localSheetId="4">GMICNC_22A_SCDPT2SN2!$I$29</definedName>
    <definedName name="SCDPT2SN2_552BEGINNG_8" localSheetId="4">GMICNC_22A_SCDPT2SN2!$J$29</definedName>
    <definedName name="SCDPT2SN2_552BEGINNG_9" localSheetId="4">GMICNC_22A_SCDPT2SN2!$K$29</definedName>
    <definedName name="SCDPT2SN2_552ENDINGG_10" localSheetId="4">GMICNC_22A_SCDPT2SN2!$L$31</definedName>
    <definedName name="SCDPT2SN2_552ENDINGG_11" localSheetId="4">GMICNC_22A_SCDPT2SN2!$M$31</definedName>
    <definedName name="SCDPT2SN2_552ENDINGG_12" localSheetId="4">GMICNC_22A_SCDPT2SN2!$N$31</definedName>
    <definedName name="SCDPT2SN2_552ENDINGG_13" localSheetId="4">GMICNC_22A_SCDPT2SN2!$O$31</definedName>
    <definedName name="SCDPT2SN2_552ENDINGG_14" localSheetId="4">GMICNC_22A_SCDPT2SN2!$P$31</definedName>
    <definedName name="SCDPT2SN2_552ENDINGG_15" localSheetId="4">GMICNC_22A_SCDPT2SN2!$Q$31</definedName>
    <definedName name="SCDPT2SN2_552ENDINGG_16" localSheetId="4">GMICNC_22A_SCDPT2SN2!$R$31</definedName>
    <definedName name="SCDPT2SN2_552ENDINGG_17" localSheetId="4">GMICNC_22A_SCDPT2SN2!$S$31</definedName>
    <definedName name="SCDPT2SN2_552ENDINGG_18.01" localSheetId="4">GMICNC_22A_SCDPT2SN2!$T$31</definedName>
    <definedName name="SCDPT2SN2_552ENDINGG_18.02" localSheetId="4">GMICNC_22A_SCDPT2SN2!$U$31</definedName>
    <definedName name="SCDPT2SN2_552ENDINGG_18.03" localSheetId="4">GMICNC_22A_SCDPT2SN2!$V$31</definedName>
    <definedName name="SCDPT2SN2_552ENDINGG_19" localSheetId="4">GMICNC_22A_SCDPT2SN2!$W$31</definedName>
    <definedName name="SCDPT2SN2_552ENDINGG_2" localSheetId="4">GMICNC_22A_SCDPT2SN2!$D$31</definedName>
    <definedName name="SCDPT2SN2_552ENDINGG_20" localSheetId="4">GMICNC_22A_SCDPT2SN2!$X$31</definedName>
    <definedName name="SCDPT2SN2_552ENDINGG_21" localSheetId="4">GMICNC_22A_SCDPT2SN2!$Y$31</definedName>
    <definedName name="SCDPT2SN2_552ENDINGG_22" localSheetId="4">GMICNC_22A_SCDPT2SN2!$Z$31</definedName>
    <definedName name="SCDPT2SN2_552ENDINGG_23" localSheetId="4">GMICNC_22A_SCDPT2SN2!$AA$31</definedName>
    <definedName name="SCDPT2SN2_552ENDINGG_24" localSheetId="4">GMICNC_22A_SCDPT2SN2!$AB$31</definedName>
    <definedName name="SCDPT2SN2_552ENDINGG_25" localSheetId="4">GMICNC_22A_SCDPT2SN2!$AC$31</definedName>
    <definedName name="SCDPT2SN2_552ENDINGG_26" localSheetId="4">GMICNC_22A_SCDPT2SN2!$AD$31</definedName>
    <definedName name="SCDPT2SN2_552ENDINGG_3" localSheetId="4">GMICNC_22A_SCDPT2SN2!$E$31</definedName>
    <definedName name="SCDPT2SN2_552ENDINGG_4" localSheetId="4">GMICNC_22A_SCDPT2SN2!$F$31</definedName>
    <definedName name="SCDPT2SN2_552ENDINGG_5" localSheetId="4">GMICNC_22A_SCDPT2SN2!$G$31</definedName>
    <definedName name="SCDPT2SN2_552ENDINGG_6" localSheetId="4">GMICNC_22A_SCDPT2SN2!$H$31</definedName>
    <definedName name="SCDPT2SN2_552ENDINGG_7" localSheetId="4">GMICNC_22A_SCDPT2SN2!$I$31</definedName>
    <definedName name="SCDPT2SN2_552ENDINGG_8" localSheetId="4">GMICNC_22A_SCDPT2SN2!$J$31</definedName>
    <definedName name="SCDPT2SN2_552ENDINGG_9" localSheetId="4">GMICNC_22A_SCDPT2SN2!$K$31</definedName>
    <definedName name="SCDPT2SN2_5609999999_10" localSheetId="4">GMICNC_22A_SCDPT2SN2!$L$33</definedName>
    <definedName name="SCDPT2SN2_5609999999_11" localSheetId="4">GMICNC_22A_SCDPT2SN2!$M$33</definedName>
    <definedName name="SCDPT2SN2_5609999999_12" localSheetId="4">GMICNC_22A_SCDPT2SN2!$N$33</definedName>
    <definedName name="SCDPT2SN2_5609999999_13" localSheetId="4">GMICNC_22A_SCDPT2SN2!$O$33</definedName>
    <definedName name="SCDPT2SN2_5609999999_14" localSheetId="4">GMICNC_22A_SCDPT2SN2!$P$33</definedName>
    <definedName name="SCDPT2SN2_5609999999_15" localSheetId="4">GMICNC_22A_SCDPT2SN2!$Q$33</definedName>
    <definedName name="SCDPT2SN2_5609999999_16" localSheetId="4">GMICNC_22A_SCDPT2SN2!$R$33</definedName>
    <definedName name="SCDPT2SN2_5609999999_6" localSheetId="4">GMICNC_22A_SCDPT2SN2!$H$33</definedName>
    <definedName name="SCDPT2SN2_5609999999_8" localSheetId="4">GMICNC_22A_SCDPT2SN2!$J$33</definedName>
    <definedName name="SCDPT2SN2_5609999999_9" localSheetId="4">GMICNC_22A_SCDPT2SN2!$K$33</definedName>
    <definedName name="SCDPT2SN2_5710000000_Range" localSheetId="4">GMICNC_22A_SCDPT2SN2!$B$34:$AD$36</definedName>
    <definedName name="SCDPT2SN2_5719999999_10" localSheetId="4">GMICNC_22A_SCDPT2SN2!$L$37</definedName>
    <definedName name="SCDPT2SN2_5719999999_11" localSheetId="4">GMICNC_22A_SCDPT2SN2!$M$37</definedName>
    <definedName name="SCDPT2SN2_5719999999_12" localSheetId="4">GMICNC_22A_SCDPT2SN2!$N$37</definedName>
    <definedName name="SCDPT2SN2_5719999999_13" localSheetId="4">GMICNC_22A_SCDPT2SN2!$O$37</definedName>
    <definedName name="SCDPT2SN2_5719999999_14" localSheetId="4">GMICNC_22A_SCDPT2SN2!$P$37</definedName>
    <definedName name="SCDPT2SN2_5719999999_15" localSheetId="4">GMICNC_22A_SCDPT2SN2!$Q$37</definedName>
    <definedName name="SCDPT2SN2_5719999999_16" localSheetId="4">GMICNC_22A_SCDPT2SN2!$R$37</definedName>
    <definedName name="SCDPT2SN2_5719999999_6" localSheetId="4">GMICNC_22A_SCDPT2SN2!$H$37</definedName>
    <definedName name="SCDPT2SN2_5719999999_8" localSheetId="4">GMICNC_22A_SCDPT2SN2!$J$37</definedName>
    <definedName name="SCDPT2SN2_5719999999_9" localSheetId="4">GMICNC_22A_SCDPT2SN2!$K$37</definedName>
    <definedName name="SCDPT2SN2_571BEGINNG_1" localSheetId="4">GMICNC_22A_SCDPT2SN2!$C$34</definedName>
    <definedName name="SCDPT2SN2_571BEGINNG_10" localSheetId="4">GMICNC_22A_SCDPT2SN2!$L$34</definedName>
    <definedName name="SCDPT2SN2_571BEGINNG_11" localSheetId="4">GMICNC_22A_SCDPT2SN2!$M$34</definedName>
    <definedName name="SCDPT2SN2_571BEGINNG_12" localSheetId="4">GMICNC_22A_SCDPT2SN2!$N$34</definedName>
    <definedName name="SCDPT2SN2_571BEGINNG_13" localSheetId="4">GMICNC_22A_SCDPT2SN2!$O$34</definedName>
    <definedName name="SCDPT2SN2_571BEGINNG_14" localSheetId="4">GMICNC_22A_SCDPT2SN2!$P$34</definedName>
    <definedName name="SCDPT2SN2_571BEGINNG_15" localSheetId="4">GMICNC_22A_SCDPT2SN2!$Q$34</definedName>
    <definedName name="SCDPT2SN2_571BEGINNG_16" localSheetId="4">GMICNC_22A_SCDPT2SN2!$R$34</definedName>
    <definedName name="SCDPT2SN2_571BEGINNG_17" localSheetId="4">GMICNC_22A_SCDPT2SN2!$S$34</definedName>
    <definedName name="SCDPT2SN2_571BEGINNG_18.01" localSheetId="4">GMICNC_22A_SCDPT2SN2!$T$34</definedName>
    <definedName name="SCDPT2SN2_571BEGINNG_18.02" localSheetId="4">GMICNC_22A_SCDPT2SN2!$U$34</definedName>
    <definedName name="SCDPT2SN2_571BEGINNG_18.03" localSheetId="4">GMICNC_22A_SCDPT2SN2!$V$34</definedName>
    <definedName name="SCDPT2SN2_571BEGINNG_19" localSheetId="4">GMICNC_22A_SCDPT2SN2!$W$34</definedName>
    <definedName name="SCDPT2SN2_571BEGINNG_2" localSheetId="4">GMICNC_22A_SCDPT2SN2!$D$34</definedName>
    <definedName name="SCDPT2SN2_571BEGINNG_20" localSheetId="4">GMICNC_22A_SCDPT2SN2!$X$34</definedName>
    <definedName name="SCDPT2SN2_571BEGINNG_21" localSheetId="4">GMICNC_22A_SCDPT2SN2!$Y$34</definedName>
    <definedName name="SCDPT2SN2_571BEGINNG_22" localSheetId="4">GMICNC_22A_SCDPT2SN2!$Z$34</definedName>
    <definedName name="SCDPT2SN2_571BEGINNG_23" localSheetId="4">GMICNC_22A_SCDPT2SN2!$AA$34</definedName>
    <definedName name="SCDPT2SN2_571BEGINNG_24" localSheetId="4">GMICNC_22A_SCDPT2SN2!$AB$34</definedName>
    <definedName name="SCDPT2SN2_571BEGINNG_25" localSheetId="4">GMICNC_22A_SCDPT2SN2!$AC$34</definedName>
    <definedName name="SCDPT2SN2_571BEGINNG_26" localSheetId="4">GMICNC_22A_SCDPT2SN2!$AD$34</definedName>
    <definedName name="SCDPT2SN2_571BEGINNG_3" localSheetId="4">GMICNC_22A_SCDPT2SN2!$E$34</definedName>
    <definedName name="SCDPT2SN2_571BEGINNG_4" localSheetId="4">GMICNC_22A_SCDPT2SN2!$F$34</definedName>
    <definedName name="SCDPT2SN2_571BEGINNG_5" localSheetId="4">GMICNC_22A_SCDPT2SN2!$G$34</definedName>
    <definedName name="SCDPT2SN2_571BEGINNG_6" localSheetId="4">GMICNC_22A_SCDPT2SN2!$H$34</definedName>
    <definedName name="SCDPT2SN2_571BEGINNG_7" localSheetId="4">GMICNC_22A_SCDPT2SN2!$I$34</definedName>
    <definedName name="SCDPT2SN2_571BEGINNG_8" localSheetId="4">GMICNC_22A_SCDPT2SN2!$J$34</definedName>
    <definedName name="SCDPT2SN2_571BEGINNG_9" localSheetId="4">GMICNC_22A_SCDPT2SN2!$K$34</definedName>
    <definedName name="SCDPT2SN2_571ENDINGG_10" localSheetId="4">GMICNC_22A_SCDPT2SN2!$L$36</definedName>
    <definedName name="SCDPT2SN2_571ENDINGG_11" localSheetId="4">GMICNC_22A_SCDPT2SN2!$M$36</definedName>
    <definedName name="SCDPT2SN2_571ENDINGG_12" localSheetId="4">GMICNC_22A_SCDPT2SN2!$N$36</definedName>
    <definedName name="SCDPT2SN2_571ENDINGG_13" localSheetId="4">GMICNC_22A_SCDPT2SN2!$O$36</definedName>
    <definedName name="SCDPT2SN2_571ENDINGG_14" localSheetId="4">GMICNC_22A_SCDPT2SN2!$P$36</definedName>
    <definedName name="SCDPT2SN2_571ENDINGG_15" localSheetId="4">GMICNC_22A_SCDPT2SN2!$Q$36</definedName>
    <definedName name="SCDPT2SN2_571ENDINGG_16" localSheetId="4">GMICNC_22A_SCDPT2SN2!$R$36</definedName>
    <definedName name="SCDPT2SN2_571ENDINGG_17" localSheetId="4">GMICNC_22A_SCDPT2SN2!$S$36</definedName>
    <definedName name="SCDPT2SN2_571ENDINGG_18.01" localSheetId="4">GMICNC_22A_SCDPT2SN2!$T$36</definedName>
    <definedName name="SCDPT2SN2_571ENDINGG_18.02" localSheetId="4">GMICNC_22A_SCDPT2SN2!$U$36</definedName>
    <definedName name="SCDPT2SN2_571ENDINGG_18.03" localSheetId="4">GMICNC_22A_SCDPT2SN2!$V$36</definedName>
    <definedName name="SCDPT2SN2_571ENDINGG_19" localSheetId="4">GMICNC_22A_SCDPT2SN2!$W$36</definedName>
    <definedName name="SCDPT2SN2_571ENDINGG_2" localSheetId="4">GMICNC_22A_SCDPT2SN2!$D$36</definedName>
    <definedName name="SCDPT2SN2_571ENDINGG_20" localSheetId="4">GMICNC_22A_SCDPT2SN2!$X$36</definedName>
    <definedName name="SCDPT2SN2_571ENDINGG_21" localSheetId="4">GMICNC_22A_SCDPT2SN2!$Y$36</definedName>
    <definedName name="SCDPT2SN2_571ENDINGG_22" localSheetId="4">GMICNC_22A_SCDPT2SN2!$Z$36</definedName>
    <definedName name="SCDPT2SN2_571ENDINGG_23" localSheetId="4">GMICNC_22A_SCDPT2SN2!$AA$36</definedName>
    <definedName name="SCDPT2SN2_571ENDINGG_24" localSheetId="4">GMICNC_22A_SCDPT2SN2!$AB$36</definedName>
    <definedName name="SCDPT2SN2_571ENDINGG_25" localSheetId="4">GMICNC_22A_SCDPT2SN2!$AC$36</definedName>
    <definedName name="SCDPT2SN2_571ENDINGG_26" localSheetId="4">GMICNC_22A_SCDPT2SN2!$AD$36</definedName>
    <definedName name="SCDPT2SN2_571ENDINGG_3" localSheetId="4">GMICNC_22A_SCDPT2SN2!$E$36</definedName>
    <definedName name="SCDPT2SN2_571ENDINGG_4" localSheetId="4">GMICNC_22A_SCDPT2SN2!$F$36</definedName>
    <definedName name="SCDPT2SN2_571ENDINGG_5" localSheetId="4">GMICNC_22A_SCDPT2SN2!$G$36</definedName>
    <definedName name="SCDPT2SN2_571ENDINGG_6" localSheetId="4">GMICNC_22A_SCDPT2SN2!$H$36</definedName>
    <definedName name="SCDPT2SN2_571ENDINGG_7" localSheetId="4">GMICNC_22A_SCDPT2SN2!$I$36</definedName>
    <definedName name="SCDPT2SN2_571ENDINGG_8" localSheetId="4">GMICNC_22A_SCDPT2SN2!$J$36</definedName>
    <definedName name="SCDPT2SN2_571ENDINGG_9" localSheetId="4">GMICNC_22A_SCDPT2SN2!$K$36</definedName>
    <definedName name="SCDPT2SN2_5720000000_Range" localSheetId="4">GMICNC_22A_SCDPT2SN2!$B$38:$AD$40</definedName>
    <definedName name="SCDPT2SN2_5729999999_10" localSheetId="4">GMICNC_22A_SCDPT2SN2!$L$41</definedName>
    <definedName name="SCDPT2SN2_5729999999_11" localSheetId="4">GMICNC_22A_SCDPT2SN2!$M$41</definedName>
    <definedName name="SCDPT2SN2_5729999999_12" localSheetId="4">GMICNC_22A_SCDPT2SN2!$N$41</definedName>
    <definedName name="SCDPT2SN2_5729999999_13" localSheetId="4">GMICNC_22A_SCDPT2SN2!$O$41</definedName>
    <definedName name="SCDPT2SN2_5729999999_14" localSheetId="4">GMICNC_22A_SCDPT2SN2!$P$41</definedName>
    <definedName name="SCDPT2SN2_5729999999_15" localSheetId="4">GMICNC_22A_SCDPT2SN2!$Q$41</definedName>
    <definedName name="SCDPT2SN2_5729999999_16" localSheetId="4">GMICNC_22A_SCDPT2SN2!$R$41</definedName>
    <definedName name="SCDPT2SN2_5729999999_6" localSheetId="4">GMICNC_22A_SCDPT2SN2!$H$41</definedName>
    <definedName name="SCDPT2SN2_5729999999_8" localSheetId="4">GMICNC_22A_SCDPT2SN2!$J$41</definedName>
    <definedName name="SCDPT2SN2_5729999999_9" localSheetId="4">GMICNC_22A_SCDPT2SN2!$K$41</definedName>
    <definedName name="SCDPT2SN2_572BEGINNG_1" localSheetId="4">GMICNC_22A_SCDPT2SN2!$C$38</definedName>
    <definedName name="SCDPT2SN2_572BEGINNG_10" localSheetId="4">GMICNC_22A_SCDPT2SN2!$L$38</definedName>
    <definedName name="SCDPT2SN2_572BEGINNG_11" localSheetId="4">GMICNC_22A_SCDPT2SN2!$M$38</definedName>
    <definedName name="SCDPT2SN2_572BEGINNG_12" localSheetId="4">GMICNC_22A_SCDPT2SN2!$N$38</definedName>
    <definedName name="SCDPT2SN2_572BEGINNG_13" localSheetId="4">GMICNC_22A_SCDPT2SN2!$O$38</definedName>
    <definedName name="SCDPT2SN2_572BEGINNG_14" localSheetId="4">GMICNC_22A_SCDPT2SN2!$P$38</definedName>
    <definedName name="SCDPT2SN2_572BEGINNG_15" localSheetId="4">GMICNC_22A_SCDPT2SN2!$Q$38</definedName>
    <definedName name="SCDPT2SN2_572BEGINNG_16" localSheetId="4">GMICNC_22A_SCDPT2SN2!$R$38</definedName>
    <definedName name="SCDPT2SN2_572BEGINNG_17" localSheetId="4">GMICNC_22A_SCDPT2SN2!$S$38</definedName>
    <definedName name="SCDPT2SN2_572BEGINNG_18.01" localSheetId="4">GMICNC_22A_SCDPT2SN2!$T$38</definedName>
    <definedName name="SCDPT2SN2_572BEGINNG_18.02" localSheetId="4">GMICNC_22A_SCDPT2SN2!$U$38</definedName>
    <definedName name="SCDPT2SN2_572BEGINNG_18.03" localSheetId="4">GMICNC_22A_SCDPT2SN2!$V$38</definedName>
    <definedName name="SCDPT2SN2_572BEGINNG_19" localSheetId="4">GMICNC_22A_SCDPT2SN2!$W$38</definedName>
    <definedName name="SCDPT2SN2_572BEGINNG_2" localSheetId="4">GMICNC_22A_SCDPT2SN2!$D$38</definedName>
    <definedName name="SCDPT2SN2_572BEGINNG_20" localSheetId="4">GMICNC_22A_SCDPT2SN2!$X$38</definedName>
    <definedName name="SCDPT2SN2_572BEGINNG_21" localSheetId="4">GMICNC_22A_SCDPT2SN2!$Y$38</definedName>
    <definedName name="SCDPT2SN2_572BEGINNG_22" localSheetId="4">GMICNC_22A_SCDPT2SN2!$Z$38</definedName>
    <definedName name="SCDPT2SN2_572BEGINNG_23" localSheetId="4">GMICNC_22A_SCDPT2SN2!$AA$38</definedName>
    <definedName name="SCDPT2SN2_572BEGINNG_24" localSheetId="4">GMICNC_22A_SCDPT2SN2!$AB$38</definedName>
    <definedName name="SCDPT2SN2_572BEGINNG_25" localSheetId="4">GMICNC_22A_SCDPT2SN2!$AC$38</definedName>
    <definedName name="SCDPT2SN2_572BEGINNG_26" localSheetId="4">GMICNC_22A_SCDPT2SN2!$AD$38</definedName>
    <definedName name="SCDPT2SN2_572BEGINNG_3" localSheetId="4">GMICNC_22A_SCDPT2SN2!$E$38</definedName>
    <definedName name="SCDPT2SN2_572BEGINNG_4" localSheetId="4">GMICNC_22A_SCDPT2SN2!$F$38</definedName>
    <definedName name="SCDPT2SN2_572BEGINNG_5" localSheetId="4">GMICNC_22A_SCDPT2SN2!$G$38</definedName>
    <definedName name="SCDPT2SN2_572BEGINNG_6" localSheetId="4">GMICNC_22A_SCDPT2SN2!$H$38</definedName>
    <definedName name="SCDPT2SN2_572BEGINNG_7" localSheetId="4">GMICNC_22A_SCDPT2SN2!$I$38</definedName>
    <definedName name="SCDPT2SN2_572BEGINNG_8" localSheetId="4">GMICNC_22A_SCDPT2SN2!$J$38</definedName>
    <definedName name="SCDPT2SN2_572BEGINNG_9" localSheetId="4">GMICNC_22A_SCDPT2SN2!$K$38</definedName>
    <definedName name="SCDPT2SN2_572ENDINGG_10" localSheetId="4">GMICNC_22A_SCDPT2SN2!$L$40</definedName>
    <definedName name="SCDPT2SN2_572ENDINGG_11" localSheetId="4">GMICNC_22A_SCDPT2SN2!$M$40</definedName>
    <definedName name="SCDPT2SN2_572ENDINGG_12" localSheetId="4">GMICNC_22A_SCDPT2SN2!$N$40</definedName>
    <definedName name="SCDPT2SN2_572ENDINGG_13" localSheetId="4">GMICNC_22A_SCDPT2SN2!$O$40</definedName>
    <definedName name="SCDPT2SN2_572ENDINGG_14" localSheetId="4">GMICNC_22A_SCDPT2SN2!$P$40</definedName>
    <definedName name="SCDPT2SN2_572ENDINGG_15" localSheetId="4">GMICNC_22A_SCDPT2SN2!$Q$40</definedName>
    <definedName name="SCDPT2SN2_572ENDINGG_16" localSheetId="4">GMICNC_22A_SCDPT2SN2!$R$40</definedName>
    <definedName name="SCDPT2SN2_572ENDINGG_17" localSheetId="4">GMICNC_22A_SCDPT2SN2!$S$40</definedName>
    <definedName name="SCDPT2SN2_572ENDINGG_18.01" localSheetId="4">GMICNC_22A_SCDPT2SN2!$T$40</definedName>
    <definedName name="SCDPT2SN2_572ENDINGG_18.02" localSheetId="4">GMICNC_22A_SCDPT2SN2!$U$40</definedName>
    <definedName name="SCDPT2SN2_572ENDINGG_18.03" localSheetId="4">GMICNC_22A_SCDPT2SN2!$V$40</definedName>
    <definedName name="SCDPT2SN2_572ENDINGG_19" localSheetId="4">GMICNC_22A_SCDPT2SN2!$W$40</definedName>
    <definedName name="SCDPT2SN2_572ENDINGG_2" localSheetId="4">GMICNC_22A_SCDPT2SN2!$D$40</definedName>
    <definedName name="SCDPT2SN2_572ENDINGG_20" localSheetId="4">GMICNC_22A_SCDPT2SN2!$X$40</definedName>
    <definedName name="SCDPT2SN2_572ENDINGG_21" localSheetId="4">GMICNC_22A_SCDPT2SN2!$Y$40</definedName>
    <definedName name="SCDPT2SN2_572ENDINGG_22" localSheetId="4">GMICNC_22A_SCDPT2SN2!$Z$40</definedName>
    <definedName name="SCDPT2SN2_572ENDINGG_23" localSheetId="4">GMICNC_22A_SCDPT2SN2!$AA$40</definedName>
    <definedName name="SCDPT2SN2_572ENDINGG_24" localSheetId="4">GMICNC_22A_SCDPT2SN2!$AB$40</definedName>
    <definedName name="SCDPT2SN2_572ENDINGG_25" localSheetId="4">GMICNC_22A_SCDPT2SN2!$AC$40</definedName>
    <definedName name="SCDPT2SN2_572ENDINGG_26" localSheetId="4">GMICNC_22A_SCDPT2SN2!$AD$40</definedName>
    <definedName name="SCDPT2SN2_572ENDINGG_3" localSheetId="4">GMICNC_22A_SCDPT2SN2!$E$40</definedName>
    <definedName name="SCDPT2SN2_572ENDINGG_4" localSheetId="4">GMICNC_22A_SCDPT2SN2!$F$40</definedName>
    <definedName name="SCDPT2SN2_572ENDINGG_5" localSheetId="4">GMICNC_22A_SCDPT2SN2!$G$40</definedName>
    <definedName name="SCDPT2SN2_572ENDINGG_6" localSheetId="4">GMICNC_22A_SCDPT2SN2!$H$40</definedName>
    <definedName name="SCDPT2SN2_572ENDINGG_7" localSheetId="4">GMICNC_22A_SCDPT2SN2!$I$40</definedName>
    <definedName name="SCDPT2SN2_572ENDINGG_8" localSheetId="4">GMICNC_22A_SCDPT2SN2!$J$40</definedName>
    <definedName name="SCDPT2SN2_572ENDINGG_9" localSheetId="4">GMICNC_22A_SCDPT2SN2!$K$40</definedName>
    <definedName name="SCDPT2SN2_5809999999_10" localSheetId="4">GMICNC_22A_SCDPT2SN2!$L$42</definedName>
    <definedName name="SCDPT2SN2_5809999999_11" localSheetId="4">GMICNC_22A_SCDPT2SN2!$M$42</definedName>
    <definedName name="SCDPT2SN2_5809999999_12" localSheetId="4">GMICNC_22A_SCDPT2SN2!$N$42</definedName>
    <definedName name="SCDPT2SN2_5809999999_13" localSheetId="4">GMICNC_22A_SCDPT2SN2!$O$42</definedName>
    <definedName name="SCDPT2SN2_5809999999_14" localSheetId="4">GMICNC_22A_SCDPT2SN2!$P$42</definedName>
    <definedName name="SCDPT2SN2_5809999999_15" localSheetId="4">GMICNC_22A_SCDPT2SN2!$Q$42</definedName>
    <definedName name="SCDPT2SN2_5809999999_16" localSheetId="4">GMICNC_22A_SCDPT2SN2!$R$42</definedName>
    <definedName name="SCDPT2SN2_5809999999_6" localSheetId="4">GMICNC_22A_SCDPT2SN2!$H$42</definedName>
    <definedName name="SCDPT2SN2_5809999999_8" localSheetId="4">GMICNC_22A_SCDPT2SN2!$J$42</definedName>
    <definedName name="SCDPT2SN2_5809999999_9" localSheetId="4">GMICNC_22A_SCDPT2SN2!$K$42</definedName>
    <definedName name="SCDPT2SN2_5810000000_Range" localSheetId="4">GMICNC_22A_SCDPT2SN2!$B$43:$AD$45</definedName>
    <definedName name="SCDPT2SN2_5819999999_10" localSheetId="4">GMICNC_22A_SCDPT2SN2!$L$46</definedName>
    <definedName name="SCDPT2SN2_5819999999_11" localSheetId="4">GMICNC_22A_SCDPT2SN2!$M$46</definedName>
    <definedName name="SCDPT2SN2_5819999999_12" localSheetId="4">GMICNC_22A_SCDPT2SN2!$N$46</definedName>
    <definedName name="SCDPT2SN2_5819999999_13" localSheetId="4">GMICNC_22A_SCDPT2SN2!$O$46</definedName>
    <definedName name="SCDPT2SN2_5819999999_14" localSheetId="4">GMICNC_22A_SCDPT2SN2!$P$46</definedName>
    <definedName name="SCDPT2SN2_5819999999_15" localSheetId="4">GMICNC_22A_SCDPT2SN2!$Q$46</definedName>
    <definedName name="SCDPT2SN2_5819999999_16" localSheetId="4">GMICNC_22A_SCDPT2SN2!$R$46</definedName>
    <definedName name="SCDPT2SN2_5819999999_6" localSheetId="4">GMICNC_22A_SCDPT2SN2!$H$46</definedName>
    <definedName name="SCDPT2SN2_5819999999_8" localSheetId="4">GMICNC_22A_SCDPT2SN2!$J$46</definedName>
    <definedName name="SCDPT2SN2_5819999999_9" localSheetId="4">GMICNC_22A_SCDPT2SN2!$K$46</definedName>
    <definedName name="SCDPT2SN2_581BEGINNG_1" localSheetId="4">GMICNC_22A_SCDPT2SN2!$C$43</definedName>
    <definedName name="SCDPT2SN2_581BEGINNG_10" localSheetId="4">GMICNC_22A_SCDPT2SN2!$L$43</definedName>
    <definedName name="SCDPT2SN2_581BEGINNG_11" localSheetId="4">GMICNC_22A_SCDPT2SN2!$M$43</definedName>
    <definedName name="SCDPT2SN2_581BEGINNG_12" localSheetId="4">GMICNC_22A_SCDPT2SN2!$N$43</definedName>
    <definedName name="SCDPT2SN2_581BEGINNG_13" localSheetId="4">GMICNC_22A_SCDPT2SN2!$O$43</definedName>
    <definedName name="SCDPT2SN2_581BEGINNG_14" localSheetId="4">GMICNC_22A_SCDPT2SN2!$P$43</definedName>
    <definedName name="SCDPT2SN2_581BEGINNG_15" localSheetId="4">GMICNC_22A_SCDPT2SN2!$Q$43</definedName>
    <definedName name="SCDPT2SN2_581BEGINNG_16" localSheetId="4">GMICNC_22A_SCDPT2SN2!$R$43</definedName>
    <definedName name="SCDPT2SN2_581BEGINNG_17" localSheetId="4">GMICNC_22A_SCDPT2SN2!$S$43</definedName>
    <definedName name="SCDPT2SN2_581BEGINNG_18.01" localSheetId="4">GMICNC_22A_SCDPT2SN2!$T$43</definedName>
    <definedName name="SCDPT2SN2_581BEGINNG_18.02" localSheetId="4">GMICNC_22A_SCDPT2SN2!$U$43</definedName>
    <definedName name="SCDPT2SN2_581BEGINNG_18.03" localSheetId="4">GMICNC_22A_SCDPT2SN2!$V$43</definedName>
    <definedName name="SCDPT2SN2_581BEGINNG_19" localSheetId="4">GMICNC_22A_SCDPT2SN2!$W$43</definedName>
    <definedName name="SCDPT2SN2_581BEGINNG_2" localSheetId="4">GMICNC_22A_SCDPT2SN2!$D$43</definedName>
    <definedName name="SCDPT2SN2_581BEGINNG_20" localSheetId="4">GMICNC_22A_SCDPT2SN2!$X$43</definedName>
    <definedName name="SCDPT2SN2_581BEGINNG_21" localSheetId="4">GMICNC_22A_SCDPT2SN2!$Y$43</definedName>
    <definedName name="SCDPT2SN2_581BEGINNG_22" localSheetId="4">GMICNC_22A_SCDPT2SN2!$Z$43</definedName>
    <definedName name="SCDPT2SN2_581BEGINNG_23" localSheetId="4">GMICNC_22A_SCDPT2SN2!$AA$43</definedName>
    <definedName name="SCDPT2SN2_581BEGINNG_24" localSheetId="4">GMICNC_22A_SCDPT2SN2!$AB$43</definedName>
    <definedName name="SCDPT2SN2_581BEGINNG_25" localSheetId="4">GMICNC_22A_SCDPT2SN2!$AC$43</definedName>
    <definedName name="SCDPT2SN2_581BEGINNG_26" localSheetId="4">GMICNC_22A_SCDPT2SN2!$AD$43</definedName>
    <definedName name="SCDPT2SN2_581BEGINNG_3" localSheetId="4">GMICNC_22A_SCDPT2SN2!$E$43</definedName>
    <definedName name="SCDPT2SN2_581BEGINNG_4" localSheetId="4">GMICNC_22A_SCDPT2SN2!$F$43</definedName>
    <definedName name="SCDPT2SN2_581BEGINNG_5" localSheetId="4">GMICNC_22A_SCDPT2SN2!$G$43</definedName>
    <definedName name="SCDPT2SN2_581BEGINNG_6" localSheetId="4">GMICNC_22A_SCDPT2SN2!$H$43</definedName>
    <definedName name="SCDPT2SN2_581BEGINNG_7" localSheetId="4">GMICNC_22A_SCDPT2SN2!$I$43</definedName>
    <definedName name="SCDPT2SN2_581BEGINNG_8" localSheetId="4">GMICNC_22A_SCDPT2SN2!$J$43</definedName>
    <definedName name="SCDPT2SN2_581BEGINNG_9" localSheetId="4">GMICNC_22A_SCDPT2SN2!$K$43</definedName>
    <definedName name="SCDPT2SN2_581ENDINGG_10" localSheetId="4">GMICNC_22A_SCDPT2SN2!$L$45</definedName>
    <definedName name="SCDPT2SN2_581ENDINGG_11" localSheetId="4">GMICNC_22A_SCDPT2SN2!$M$45</definedName>
    <definedName name="SCDPT2SN2_581ENDINGG_12" localSheetId="4">GMICNC_22A_SCDPT2SN2!$N$45</definedName>
    <definedName name="SCDPT2SN2_581ENDINGG_13" localSheetId="4">GMICNC_22A_SCDPT2SN2!$O$45</definedName>
    <definedName name="SCDPT2SN2_581ENDINGG_14" localSheetId="4">GMICNC_22A_SCDPT2SN2!$P$45</definedName>
    <definedName name="SCDPT2SN2_581ENDINGG_15" localSheetId="4">GMICNC_22A_SCDPT2SN2!$Q$45</definedName>
    <definedName name="SCDPT2SN2_581ENDINGG_16" localSheetId="4">GMICNC_22A_SCDPT2SN2!$R$45</definedName>
    <definedName name="SCDPT2SN2_581ENDINGG_17" localSheetId="4">GMICNC_22A_SCDPT2SN2!$S$45</definedName>
    <definedName name="SCDPT2SN2_581ENDINGG_18.01" localSheetId="4">GMICNC_22A_SCDPT2SN2!$T$45</definedName>
    <definedName name="SCDPT2SN2_581ENDINGG_18.02" localSheetId="4">GMICNC_22A_SCDPT2SN2!$U$45</definedName>
    <definedName name="SCDPT2SN2_581ENDINGG_18.03" localSheetId="4">GMICNC_22A_SCDPT2SN2!$V$45</definedName>
    <definedName name="SCDPT2SN2_581ENDINGG_19" localSheetId="4">GMICNC_22A_SCDPT2SN2!$W$45</definedName>
    <definedName name="SCDPT2SN2_581ENDINGG_2" localSheetId="4">GMICNC_22A_SCDPT2SN2!$D$45</definedName>
    <definedName name="SCDPT2SN2_581ENDINGG_20" localSheetId="4">GMICNC_22A_SCDPT2SN2!$X$45</definedName>
    <definedName name="SCDPT2SN2_581ENDINGG_21" localSheetId="4">GMICNC_22A_SCDPT2SN2!$Y$45</definedName>
    <definedName name="SCDPT2SN2_581ENDINGG_22" localSheetId="4">GMICNC_22A_SCDPT2SN2!$Z$45</definedName>
    <definedName name="SCDPT2SN2_581ENDINGG_23" localSheetId="4">GMICNC_22A_SCDPT2SN2!$AA$45</definedName>
    <definedName name="SCDPT2SN2_581ENDINGG_24" localSheetId="4">GMICNC_22A_SCDPT2SN2!$AB$45</definedName>
    <definedName name="SCDPT2SN2_581ENDINGG_25" localSheetId="4">GMICNC_22A_SCDPT2SN2!$AC$45</definedName>
    <definedName name="SCDPT2SN2_581ENDINGG_26" localSheetId="4">GMICNC_22A_SCDPT2SN2!$AD$45</definedName>
    <definedName name="SCDPT2SN2_581ENDINGG_3" localSheetId="4">GMICNC_22A_SCDPT2SN2!$E$45</definedName>
    <definedName name="SCDPT2SN2_581ENDINGG_4" localSheetId="4">GMICNC_22A_SCDPT2SN2!$F$45</definedName>
    <definedName name="SCDPT2SN2_581ENDINGG_5" localSheetId="4">GMICNC_22A_SCDPT2SN2!$G$45</definedName>
    <definedName name="SCDPT2SN2_581ENDINGG_6" localSheetId="4">GMICNC_22A_SCDPT2SN2!$H$45</definedName>
    <definedName name="SCDPT2SN2_581ENDINGG_7" localSheetId="4">GMICNC_22A_SCDPT2SN2!$I$45</definedName>
    <definedName name="SCDPT2SN2_581ENDINGG_8" localSheetId="4">GMICNC_22A_SCDPT2SN2!$J$45</definedName>
    <definedName name="SCDPT2SN2_581ENDINGG_9" localSheetId="4">GMICNC_22A_SCDPT2SN2!$K$45</definedName>
    <definedName name="SCDPT2SN2_5910000000_Range" localSheetId="4">GMICNC_22A_SCDPT2SN2!$B$47:$AD$49</definedName>
    <definedName name="SCDPT2SN2_5919999999_10" localSheetId="4">GMICNC_22A_SCDPT2SN2!$L$50</definedName>
    <definedName name="SCDPT2SN2_5919999999_11" localSheetId="4">GMICNC_22A_SCDPT2SN2!$M$50</definedName>
    <definedName name="SCDPT2SN2_5919999999_12" localSheetId="4">GMICNC_22A_SCDPT2SN2!$N$50</definedName>
    <definedName name="SCDPT2SN2_5919999999_13" localSheetId="4">GMICNC_22A_SCDPT2SN2!$O$50</definedName>
    <definedName name="SCDPT2SN2_5919999999_14" localSheetId="4">GMICNC_22A_SCDPT2SN2!$P$50</definedName>
    <definedName name="SCDPT2SN2_5919999999_15" localSheetId="4">GMICNC_22A_SCDPT2SN2!$Q$50</definedName>
    <definedName name="SCDPT2SN2_5919999999_16" localSheetId="4">GMICNC_22A_SCDPT2SN2!$R$50</definedName>
    <definedName name="SCDPT2SN2_5919999999_6" localSheetId="4">GMICNC_22A_SCDPT2SN2!$H$50</definedName>
    <definedName name="SCDPT2SN2_5919999999_8" localSheetId="4">GMICNC_22A_SCDPT2SN2!$J$50</definedName>
    <definedName name="SCDPT2SN2_5919999999_9" localSheetId="4">GMICNC_22A_SCDPT2SN2!$K$50</definedName>
    <definedName name="SCDPT2SN2_591BEGINNG_1" localSheetId="4">GMICNC_22A_SCDPT2SN2!$C$47</definedName>
    <definedName name="SCDPT2SN2_591BEGINNG_10" localSheetId="4">GMICNC_22A_SCDPT2SN2!$L$47</definedName>
    <definedName name="SCDPT2SN2_591BEGINNG_11" localSheetId="4">GMICNC_22A_SCDPT2SN2!$M$47</definedName>
    <definedName name="SCDPT2SN2_591BEGINNG_12" localSheetId="4">GMICNC_22A_SCDPT2SN2!$N$47</definedName>
    <definedName name="SCDPT2SN2_591BEGINNG_13" localSheetId="4">GMICNC_22A_SCDPT2SN2!$O$47</definedName>
    <definedName name="SCDPT2SN2_591BEGINNG_14" localSheetId="4">GMICNC_22A_SCDPT2SN2!$P$47</definedName>
    <definedName name="SCDPT2SN2_591BEGINNG_15" localSheetId="4">GMICNC_22A_SCDPT2SN2!$Q$47</definedName>
    <definedName name="SCDPT2SN2_591BEGINNG_16" localSheetId="4">GMICNC_22A_SCDPT2SN2!$R$47</definedName>
    <definedName name="SCDPT2SN2_591BEGINNG_17" localSheetId="4">GMICNC_22A_SCDPT2SN2!$S$47</definedName>
    <definedName name="SCDPT2SN2_591BEGINNG_18.01" localSheetId="4">GMICNC_22A_SCDPT2SN2!$T$47</definedName>
    <definedName name="SCDPT2SN2_591BEGINNG_18.02" localSheetId="4">GMICNC_22A_SCDPT2SN2!$U$47</definedName>
    <definedName name="SCDPT2SN2_591BEGINNG_18.03" localSheetId="4">GMICNC_22A_SCDPT2SN2!$V$47</definedName>
    <definedName name="SCDPT2SN2_591BEGINNG_19" localSheetId="4">GMICNC_22A_SCDPT2SN2!$W$47</definedName>
    <definedName name="SCDPT2SN2_591BEGINNG_2" localSheetId="4">GMICNC_22A_SCDPT2SN2!$D$47</definedName>
    <definedName name="SCDPT2SN2_591BEGINNG_20" localSheetId="4">GMICNC_22A_SCDPT2SN2!$X$47</definedName>
    <definedName name="SCDPT2SN2_591BEGINNG_21" localSheetId="4">GMICNC_22A_SCDPT2SN2!$Y$47</definedName>
    <definedName name="SCDPT2SN2_591BEGINNG_22" localSheetId="4">GMICNC_22A_SCDPT2SN2!$Z$47</definedName>
    <definedName name="SCDPT2SN2_591BEGINNG_23" localSheetId="4">GMICNC_22A_SCDPT2SN2!$AA$47</definedName>
    <definedName name="SCDPT2SN2_591BEGINNG_24" localSheetId="4">GMICNC_22A_SCDPT2SN2!$AB$47</definedName>
    <definedName name="SCDPT2SN2_591BEGINNG_25" localSheetId="4">GMICNC_22A_SCDPT2SN2!$AC$47</definedName>
    <definedName name="SCDPT2SN2_591BEGINNG_26" localSheetId="4">GMICNC_22A_SCDPT2SN2!$AD$47</definedName>
    <definedName name="SCDPT2SN2_591BEGINNG_3" localSheetId="4">GMICNC_22A_SCDPT2SN2!$E$47</definedName>
    <definedName name="SCDPT2SN2_591BEGINNG_4" localSheetId="4">GMICNC_22A_SCDPT2SN2!$F$47</definedName>
    <definedName name="SCDPT2SN2_591BEGINNG_5" localSheetId="4">GMICNC_22A_SCDPT2SN2!$G$47</definedName>
    <definedName name="SCDPT2SN2_591BEGINNG_6" localSheetId="4">GMICNC_22A_SCDPT2SN2!$H$47</definedName>
    <definedName name="SCDPT2SN2_591BEGINNG_7" localSheetId="4">GMICNC_22A_SCDPT2SN2!$I$47</definedName>
    <definedName name="SCDPT2SN2_591BEGINNG_8" localSheetId="4">GMICNC_22A_SCDPT2SN2!$J$47</definedName>
    <definedName name="SCDPT2SN2_591BEGINNG_9" localSheetId="4">GMICNC_22A_SCDPT2SN2!$K$47</definedName>
    <definedName name="SCDPT2SN2_591ENDINGG_10" localSheetId="4">GMICNC_22A_SCDPT2SN2!$L$49</definedName>
    <definedName name="SCDPT2SN2_591ENDINGG_11" localSheetId="4">GMICNC_22A_SCDPT2SN2!$M$49</definedName>
    <definedName name="SCDPT2SN2_591ENDINGG_12" localSheetId="4">GMICNC_22A_SCDPT2SN2!$N$49</definedName>
    <definedName name="SCDPT2SN2_591ENDINGG_13" localSheetId="4">GMICNC_22A_SCDPT2SN2!$O$49</definedName>
    <definedName name="SCDPT2SN2_591ENDINGG_14" localSheetId="4">GMICNC_22A_SCDPT2SN2!$P$49</definedName>
    <definedName name="SCDPT2SN2_591ENDINGG_15" localSheetId="4">GMICNC_22A_SCDPT2SN2!$Q$49</definedName>
    <definedName name="SCDPT2SN2_591ENDINGG_16" localSheetId="4">GMICNC_22A_SCDPT2SN2!$R$49</definedName>
    <definedName name="SCDPT2SN2_591ENDINGG_17" localSheetId="4">GMICNC_22A_SCDPT2SN2!$S$49</definedName>
    <definedName name="SCDPT2SN2_591ENDINGG_18.01" localSheetId="4">GMICNC_22A_SCDPT2SN2!$T$49</definedName>
    <definedName name="SCDPT2SN2_591ENDINGG_18.02" localSheetId="4">GMICNC_22A_SCDPT2SN2!$U$49</definedName>
    <definedName name="SCDPT2SN2_591ENDINGG_18.03" localSheetId="4">GMICNC_22A_SCDPT2SN2!$V$49</definedName>
    <definedName name="SCDPT2SN2_591ENDINGG_19" localSheetId="4">GMICNC_22A_SCDPT2SN2!$W$49</definedName>
    <definedName name="SCDPT2SN2_591ENDINGG_2" localSheetId="4">GMICNC_22A_SCDPT2SN2!$D$49</definedName>
    <definedName name="SCDPT2SN2_591ENDINGG_20" localSheetId="4">GMICNC_22A_SCDPT2SN2!$X$49</definedName>
    <definedName name="SCDPT2SN2_591ENDINGG_21" localSheetId="4">GMICNC_22A_SCDPT2SN2!$Y$49</definedName>
    <definedName name="SCDPT2SN2_591ENDINGG_22" localSheetId="4">GMICNC_22A_SCDPT2SN2!$Z$49</definedName>
    <definedName name="SCDPT2SN2_591ENDINGG_23" localSheetId="4">GMICNC_22A_SCDPT2SN2!$AA$49</definedName>
    <definedName name="SCDPT2SN2_591ENDINGG_24" localSheetId="4">GMICNC_22A_SCDPT2SN2!$AB$49</definedName>
    <definedName name="SCDPT2SN2_591ENDINGG_25" localSheetId="4">GMICNC_22A_SCDPT2SN2!$AC$49</definedName>
    <definedName name="SCDPT2SN2_591ENDINGG_26" localSheetId="4">GMICNC_22A_SCDPT2SN2!$AD$49</definedName>
    <definedName name="SCDPT2SN2_591ENDINGG_3" localSheetId="4">GMICNC_22A_SCDPT2SN2!$E$49</definedName>
    <definedName name="SCDPT2SN2_591ENDINGG_4" localSheetId="4">GMICNC_22A_SCDPT2SN2!$F$49</definedName>
    <definedName name="SCDPT2SN2_591ENDINGG_5" localSheetId="4">GMICNC_22A_SCDPT2SN2!$G$49</definedName>
    <definedName name="SCDPT2SN2_591ENDINGG_6" localSheetId="4">GMICNC_22A_SCDPT2SN2!$H$49</definedName>
    <definedName name="SCDPT2SN2_591ENDINGG_7" localSheetId="4">GMICNC_22A_SCDPT2SN2!$I$49</definedName>
    <definedName name="SCDPT2SN2_591ENDINGG_8" localSheetId="4">GMICNC_22A_SCDPT2SN2!$J$49</definedName>
    <definedName name="SCDPT2SN2_591ENDINGG_9" localSheetId="4">GMICNC_22A_SCDPT2SN2!$K$49</definedName>
    <definedName name="SCDPT2SN2_5920000000_Range" localSheetId="4">GMICNC_22A_SCDPT2SN2!$B$51:$AD$53</definedName>
    <definedName name="SCDPT2SN2_5929999999_10" localSheetId="4">GMICNC_22A_SCDPT2SN2!$L$54</definedName>
    <definedName name="SCDPT2SN2_5929999999_11" localSheetId="4">GMICNC_22A_SCDPT2SN2!$M$54</definedName>
    <definedName name="SCDPT2SN2_5929999999_12" localSheetId="4">GMICNC_22A_SCDPT2SN2!$N$54</definedName>
    <definedName name="SCDPT2SN2_5929999999_13" localSheetId="4">GMICNC_22A_SCDPT2SN2!$O$54</definedName>
    <definedName name="SCDPT2SN2_5929999999_14" localSheetId="4">GMICNC_22A_SCDPT2SN2!$P$54</definedName>
    <definedName name="SCDPT2SN2_5929999999_15" localSheetId="4">GMICNC_22A_SCDPT2SN2!$Q$54</definedName>
    <definedName name="SCDPT2SN2_5929999999_16" localSheetId="4">GMICNC_22A_SCDPT2SN2!$R$54</definedName>
    <definedName name="SCDPT2SN2_5929999999_6" localSheetId="4">GMICNC_22A_SCDPT2SN2!$H$54</definedName>
    <definedName name="SCDPT2SN2_5929999999_8" localSheetId="4">GMICNC_22A_SCDPT2SN2!$J$54</definedName>
    <definedName name="SCDPT2SN2_5929999999_9" localSheetId="4">GMICNC_22A_SCDPT2SN2!$K$54</definedName>
    <definedName name="SCDPT2SN2_592BEGINNG_1" localSheetId="4">GMICNC_22A_SCDPT2SN2!$C$51</definedName>
    <definedName name="SCDPT2SN2_592BEGINNG_10" localSheetId="4">GMICNC_22A_SCDPT2SN2!$L$51</definedName>
    <definedName name="SCDPT2SN2_592BEGINNG_11" localSheetId="4">GMICNC_22A_SCDPT2SN2!$M$51</definedName>
    <definedName name="SCDPT2SN2_592BEGINNG_12" localSheetId="4">GMICNC_22A_SCDPT2SN2!$N$51</definedName>
    <definedName name="SCDPT2SN2_592BEGINNG_13" localSheetId="4">GMICNC_22A_SCDPT2SN2!$O$51</definedName>
    <definedName name="SCDPT2SN2_592BEGINNG_14" localSheetId="4">GMICNC_22A_SCDPT2SN2!$P$51</definedName>
    <definedName name="SCDPT2SN2_592BEGINNG_15" localSheetId="4">GMICNC_22A_SCDPT2SN2!$Q$51</definedName>
    <definedName name="SCDPT2SN2_592BEGINNG_16" localSheetId="4">GMICNC_22A_SCDPT2SN2!$R$51</definedName>
    <definedName name="SCDPT2SN2_592BEGINNG_17" localSheetId="4">GMICNC_22A_SCDPT2SN2!$S$51</definedName>
    <definedName name="SCDPT2SN2_592BEGINNG_18.01" localSheetId="4">GMICNC_22A_SCDPT2SN2!$T$51</definedName>
    <definedName name="SCDPT2SN2_592BEGINNG_18.02" localSheetId="4">GMICNC_22A_SCDPT2SN2!$U$51</definedName>
    <definedName name="SCDPT2SN2_592BEGINNG_18.03" localSheetId="4">GMICNC_22A_SCDPT2SN2!$V$51</definedName>
    <definedName name="SCDPT2SN2_592BEGINNG_19" localSheetId="4">GMICNC_22A_SCDPT2SN2!$W$51</definedName>
    <definedName name="SCDPT2SN2_592BEGINNG_2" localSheetId="4">GMICNC_22A_SCDPT2SN2!$D$51</definedName>
    <definedName name="SCDPT2SN2_592BEGINNG_20" localSheetId="4">GMICNC_22A_SCDPT2SN2!$X$51</definedName>
    <definedName name="SCDPT2SN2_592BEGINNG_21" localSheetId="4">GMICNC_22A_SCDPT2SN2!$Y$51</definedName>
    <definedName name="SCDPT2SN2_592BEGINNG_22" localSheetId="4">GMICNC_22A_SCDPT2SN2!$Z$51</definedName>
    <definedName name="SCDPT2SN2_592BEGINNG_23" localSheetId="4">GMICNC_22A_SCDPT2SN2!$AA$51</definedName>
    <definedName name="SCDPT2SN2_592BEGINNG_24" localSheetId="4">GMICNC_22A_SCDPT2SN2!$AB$51</definedName>
    <definedName name="SCDPT2SN2_592BEGINNG_25" localSheetId="4">GMICNC_22A_SCDPT2SN2!$AC$51</definedName>
    <definedName name="SCDPT2SN2_592BEGINNG_26" localSheetId="4">GMICNC_22A_SCDPT2SN2!$AD$51</definedName>
    <definedName name="SCDPT2SN2_592BEGINNG_3" localSheetId="4">GMICNC_22A_SCDPT2SN2!$E$51</definedName>
    <definedName name="SCDPT2SN2_592BEGINNG_4" localSheetId="4">GMICNC_22A_SCDPT2SN2!$F$51</definedName>
    <definedName name="SCDPT2SN2_592BEGINNG_5" localSheetId="4">GMICNC_22A_SCDPT2SN2!$G$51</definedName>
    <definedName name="SCDPT2SN2_592BEGINNG_6" localSheetId="4">GMICNC_22A_SCDPT2SN2!$H$51</definedName>
    <definedName name="SCDPT2SN2_592BEGINNG_7" localSheetId="4">GMICNC_22A_SCDPT2SN2!$I$51</definedName>
    <definedName name="SCDPT2SN2_592BEGINNG_8" localSheetId="4">GMICNC_22A_SCDPT2SN2!$J$51</definedName>
    <definedName name="SCDPT2SN2_592BEGINNG_9" localSheetId="4">GMICNC_22A_SCDPT2SN2!$K$51</definedName>
    <definedName name="SCDPT2SN2_592ENDINGG_10" localSheetId="4">GMICNC_22A_SCDPT2SN2!$L$53</definedName>
    <definedName name="SCDPT2SN2_592ENDINGG_11" localSheetId="4">GMICNC_22A_SCDPT2SN2!$M$53</definedName>
    <definedName name="SCDPT2SN2_592ENDINGG_12" localSheetId="4">GMICNC_22A_SCDPT2SN2!$N$53</definedName>
    <definedName name="SCDPT2SN2_592ENDINGG_13" localSheetId="4">GMICNC_22A_SCDPT2SN2!$O$53</definedName>
    <definedName name="SCDPT2SN2_592ENDINGG_14" localSheetId="4">GMICNC_22A_SCDPT2SN2!$P$53</definedName>
    <definedName name="SCDPT2SN2_592ENDINGG_15" localSheetId="4">GMICNC_22A_SCDPT2SN2!$Q$53</definedName>
    <definedName name="SCDPT2SN2_592ENDINGG_16" localSheetId="4">GMICNC_22A_SCDPT2SN2!$R$53</definedName>
    <definedName name="SCDPT2SN2_592ENDINGG_17" localSheetId="4">GMICNC_22A_SCDPT2SN2!$S$53</definedName>
    <definedName name="SCDPT2SN2_592ENDINGG_18.01" localSheetId="4">GMICNC_22A_SCDPT2SN2!$T$53</definedName>
    <definedName name="SCDPT2SN2_592ENDINGG_18.02" localSheetId="4">GMICNC_22A_SCDPT2SN2!$U$53</definedName>
    <definedName name="SCDPT2SN2_592ENDINGG_18.03" localSheetId="4">GMICNC_22A_SCDPT2SN2!$V$53</definedName>
    <definedName name="SCDPT2SN2_592ENDINGG_19" localSheetId="4">GMICNC_22A_SCDPT2SN2!$W$53</definedName>
    <definedName name="SCDPT2SN2_592ENDINGG_2" localSheetId="4">GMICNC_22A_SCDPT2SN2!$D$53</definedName>
    <definedName name="SCDPT2SN2_592ENDINGG_20" localSheetId="4">GMICNC_22A_SCDPT2SN2!$X$53</definedName>
    <definedName name="SCDPT2SN2_592ENDINGG_21" localSheetId="4">GMICNC_22A_SCDPT2SN2!$Y$53</definedName>
    <definedName name="SCDPT2SN2_592ENDINGG_22" localSheetId="4">GMICNC_22A_SCDPT2SN2!$Z$53</definedName>
    <definedName name="SCDPT2SN2_592ENDINGG_23" localSheetId="4">GMICNC_22A_SCDPT2SN2!$AA$53</definedName>
    <definedName name="SCDPT2SN2_592ENDINGG_24" localSheetId="4">GMICNC_22A_SCDPT2SN2!$AB$53</definedName>
    <definedName name="SCDPT2SN2_592ENDINGG_25" localSheetId="4">GMICNC_22A_SCDPT2SN2!$AC$53</definedName>
    <definedName name="SCDPT2SN2_592ENDINGG_26" localSheetId="4">GMICNC_22A_SCDPT2SN2!$AD$53</definedName>
    <definedName name="SCDPT2SN2_592ENDINGG_3" localSheetId="4">GMICNC_22A_SCDPT2SN2!$E$53</definedName>
    <definedName name="SCDPT2SN2_592ENDINGG_4" localSheetId="4">GMICNC_22A_SCDPT2SN2!$F$53</definedName>
    <definedName name="SCDPT2SN2_592ENDINGG_5" localSheetId="4">GMICNC_22A_SCDPT2SN2!$G$53</definedName>
    <definedName name="SCDPT2SN2_592ENDINGG_6" localSheetId="4">GMICNC_22A_SCDPT2SN2!$H$53</definedName>
    <definedName name="SCDPT2SN2_592ENDINGG_7" localSheetId="4">GMICNC_22A_SCDPT2SN2!$I$53</definedName>
    <definedName name="SCDPT2SN2_592ENDINGG_8" localSheetId="4">GMICNC_22A_SCDPT2SN2!$J$53</definedName>
    <definedName name="SCDPT2SN2_592ENDINGG_9" localSheetId="4">GMICNC_22A_SCDPT2SN2!$K$53</definedName>
    <definedName name="SCDPT2SN2_5979999999_10" localSheetId="4">GMICNC_22A_SCDPT2SN2!$L$55</definedName>
    <definedName name="SCDPT2SN2_5979999999_11" localSheetId="4">GMICNC_22A_SCDPT2SN2!$M$55</definedName>
    <definedName name="SCDPT2SN2_5979999999_12" localSheetId="4">GMICNC_22A_SCDPT2SN2!$N$55</definedName>
    <definedName name="SCDPT2SN2_5979999999_13" localSheetId="4">GMICNC_22A_SCDPT2SN2!$O$55</definedName>
    <definedName name="SCDPT2SN2_5979999999_14" localSheetId="4">GMICNC_22A_SCDPT2SN2!$P$55</definedName>
    <definedName name="SCDPT2SN2_5979999999_15" localSheetId="4">GMICNC_22A_SCDPT2SN2!$Q$55</definedName>
    <definedName name="SCDPT2SN2_5979999999_16" localSheetId="4">GMICNC_22A_SCDPT2SN2!$R$55</definedName>
    <definedName name="SCDPT2SN2_5979999999_6" localSheetId="4">GMICNC_22A_SCDPT2SN2!$H$55</definedName>
    <definedName name="SCDPT2SN2_5979999999_8" localSheetId="4">GMICNC_22A_SCDPT2SN2!$J$55</definedName>
    <definedName name="SCDPT2SN2_5979999999_9" localSheetId="4">GMICNC_22A_SCDPT2SN2!$K$55</definedName>
    <definedName name="SCDPT2SN2_5989999999_10" localSheetId="4">GMICNC_22A_SCDPT2SN2!$L$56</definedName>
    <definedName name="SCDPT2SN2_5989999999_11" localSheetId="4">GMICNC_22A_SCDPT2SN2!$M$56</definedName>
    <definedName name="SCDPT2SN2_5989999999_12" localSheetId="4">GMICNC_22A_SCDPT2SN2!$N$56</definedName>
    <definedName name="SCDPT2SN2_5989999999_13" localSheetId="4">GMICNC_22A_SCDPT2SN2!$O$56</definedName>
    <definedName name="SCDPT2SN2_5989999999_14" localSheetId="4">GMICNC_22A_SCDPT2SN2!$P$56</definedName>
    <definedName name="SCDPT2SN2_5989999999_15" localSheetId="4">GMICNC_22A_SCDPT2SN2!$Q$56</definedName>
    <definedName name="SCDPT2SN2_5989999999_16" localSheetId="4">GMICNC_22A_SCDPT2SN2!$R$56</definedName>
    <definedName name="SCDPT2SN2_5989999999_6" localSheetId="4">GMICNC_22A_SCDPT2SN2!$H$56</definedName>
    <definedName name="SCDPT2SN2_5989999999_8" localSheetId="4">GMICNC_22A_SCDPT2SN2!$J$56</definedName>
    <definedName name="SCDPT2SN2_5989999999_9" localSheetId="4">GMICNC_22A_SCDPT2SN2!$K$56</definedName>
    <definedName name="SCDPT2SN2_5999999999_10" localSheetId="4">GMICNC_22A_SCDPT2SN2!$L$57</definedName>
    <definedName name="SCDPT2SN2_5999999999_11" localSheetId="4">GMICNC_22A_SCDPT2SN2!$M$57</definedName>
    <definedName name="SCDPT2SN2_5999999999_12" localSheetId="4">GMICNC_22A_SCDPT2SN2!$N$57</definedName>
    <definedName name="SCDPT2SN2_5999999999_13" localSheetId="4">GMICNC_22A_SCDPT2SN2!$O$57</definedName>
    <definedName name="SCDPT2SN2_5999999999_14" localSheetId="4">GMICNC_22A_SCDPT2SN2!$P$57</definedName>
    <definedName name="SCDPT2SN2_5999999999_15" localSheetId="4">GMICNC_22A_SCDPT2SN2!$Q$57</definedName>
    <definedName name="SCDPT2SN2_5999999999_16" localSheetId="4">GMICNC_22A_SCDPT2SN2!$R$57</definedName>
    <definedName name="SCDPT2SN2_5999999999_6" localSheetId="4">GMICNC_22A_SCDPT2SN2!$H$57</definedName>
    <definedName name="SCDPT2SN2_5999999999_8" localSheetId="4">GMICNC_22A_SCDPT2SN2!$J$57</definedName>
    <definedName name="SCDPT2SN2_5999999999_9" localSheetId="4">GMICNC_22A_SCDPT2SN2!$K$57</definedName>
    <definedName name="SCDPT2SN2F_000001A_1" localSheetId="5">GMICNC_22A_SCDPT2SN2F!$D$7</definedName>
    <definedName name="SCDPT2SN2F_000001A_2" localSheetId="5">GMICNC_22A_SCDPT2SN2F!$E$7</definedName>
    <definedName name="SCDPT2SN2F_000001A_3" localSheetId="5">GMICNC_22A_SCDPT2SN2F!$F$7</definedName>
    <definedName name="SCDPT2SN2F_000001A_4" localSheetId="5">GMICNC_22A_SCDPT2SN2F!$G$7</definedName>
    <definedName name="SCDPT2SN2F_000001A_5" localSheetId="5">GMICNC_22A_SCDPT2SN2F!$H$7</definedName>
    <definedName name="SCDPT2SN2F_000001A_6" localSheetId="5">GMICNC_22A_SCDPT2SN2F!$I$7</definedName>
    <definedName name="SCDPT2SN2F_000001A_7" localSheetId="5">GMICNC_22A_SCDPT2SN2F!$J$7</definedName>
    <definedName name="SCDPT2SN2F_000001B_1" localSheetId="5">GMICNC_22A_SCDPT2SN2F!$D$8</definedName>
    <definedName name="SCDPT2SN2F_000001B_2" localSheetId="5">GMICNC_22A_SCDPT2SN2F!$E$8</definedName>
    <definedName name="SCDPT2SN2F_000001B_3" localSheetId="5">GMICNC_22A_SCDPT2SN2F!$F$8</definedName>
    <definedName name="SCDPT2SN2F_000001C_1" localSheetId="5">GMICNC_22A_SCDPT2SN2F!$D$9</definedName>
    <definedName name="SCDPT2SN2F_000001C_2" localSheetId="5">GMICNC_22A_SCDPT2SN2F!$E$9</definedName>
    <definedName name="SCDPT2SN2F_000001C_3" localSheetId="5">GMICNC_22A_SCDPT2SN2F!$F$9</definedName>
    <definedName name="SCDPT2SN2F_000001D_1" localSheetId="5">GMICNC_22A_SCDPT2SN2F!$D$10</definedName>
    <definedName name="SCDPT2SN2F_000001D_2" localSheetId="5">GMICNC_22A_SCDPT2SN2F!$E$10</definedName>
    <definedName name="SCDPT2SN2F_000001D_3" localSheetId="5">GMICNC_22A_SCDPT2SN2F!$F$10</definedName>
    <definedName name="SCDPT2SN2F_000001E_1" localSheetId="5">GMICNC_22A_SCDPT2SN2F!$D$11</definedName>
    <definedName name="SCDPT2SN2F_000001E_2" localSheetId="5">GMICNC_22A_SCDPT2SN2F!$E$11</definedName>
    <definedName name="SCDPT2SN2F_000001E_3" localSheetId="5">GMICNC_22A_SCDPT2SN2F!$F$11</definedName>
    <definedName name="SCDPT2SN2F_000001F_1" localSheetId="5">GMICNC_22A_SCDPT2SN2F!$D$12</definedName>
    <definedName name="SCDPT3_0100000000_Range" localSheetId="6">GMICNC_22A_SCDPT3!$B$7:$Q$9</definedName>
    <definedName name="SCDPT3_0100000001_1" localSheetId="6">GMICNC_22A_SCDPT3!$C$8</definedName>
    <definedName name="SCDPT3_0100000001_11" localSheetId="6">GMICNC_22A_SCDPT3!$M$8</definedName>
    <definedName name="SCDPT3_0100000001_12" localSheetId="6">GMICNC_22A_SCDPT3!$N$8</definedName>
    <definedName name="SCDPT3_0100000001_13" localSheetId="6">GMICNC_22A_SCDPT3!$O$8</definedName>
    <definedName name="SCDPT3_0100000001_14" localSheetId="6">GMICNC_22A_SCDPT3!$P$8</definedName>
    <definedName name="SCDPT3_0100000001_15" localSheetId="6">GMICNC_22A_SCDPT3!$Q$8</definedName>
    <definedName name="SCDPT3_0100000001_2" localSheetId="6">GMICNC_22A_SCDPT3!$D$8</definedName>
    <definedName name="SCDPT3_0100000001_3" localSheetId="6">GMICNC_22A_SCDPT3!$E$8</definedName>
    <definedName name="SCDPT3_0100000001_4" localSheetId="6">GMICNC_22A_SCDPT3!$F$8</definedName>
    <definedName name="SCDPT3_0100000001_5" localSheetId="6">GMICNC_22A_SCDPT3!$G$8</definedName>
    <definedName name="SCDPT3_0100000001_7" localSheetId="6">GMICNC_22A_SCDPT3!$I$8</definedName>
    <definedName name="SCDPT3_0100000001_8" localSheetId="6">GMICNC_22A_SCDPT3!$J$8</definedName>
    <definedName name="SCDPT3_0100000001_9" localSheetId="6">GMICNC_22A_SCDPT3!$K$8</definedName>
    <definedName name="SCDPT3_0109999999_7" localSheetId="6">GMICNC_22A_SCDPT3!$I$10</definedName>
    <definedName name="SCDPT3_0109999999_8" localSheetId="6">GMICNC_22A_SCDPT3!$J$10</definedName>
    <definedName name="SCDPT3_0109999999_9" localSheetId="6">GMICNC_22A_SCDPT3!$K$10</definedName>
    <definedName name="SCDPT3_010BEGINNG_1" localSheetId="6">GMICNC_22A_SCDPT3!$C$7</definedName>
    <definedName name="SCDPT3_010BEGINNG_10" localSheetId="6">GMICNC_22A_SCDPT3!$L$7</definedName>
    <definedName name="SCDPT3_010BEGINNG_11" localSheetId="6">GMICNC_22A_SCDPT3!$M$7</definedName>
    <definedName name="SCDPT3_010BEGINNG_12" localSheetId="6">GMICNC_22A_SCDPT3!$N$7</definedName>
    <definedName name="SCDPT3_010BEGINNG_13" localSheetId="6">GMICNC_22A_SCDPT3!$O$7</definedName>
    <definedName name="SCDPT3_010BEGINNG_14" localSheetId="6">GMICNC_22A_SCDPT3!$P$7</definedName>
    <definedName name="SCDPT3_010BEGINNG_15" localSheetId="6">GMICNC_22A_SCDPT3!$Q$7</definedName>
    <definedName name="SCDPT3_010BEGINNG_2" localSheetId="6">GMICNC_22A_SCDPT3!$D$7</definedName>
    <definedName name="SCDPT3_010BEGINNG_3" localSheetId="6">GMICNC_22A_SCDPT3!$E$7</definedName>
    <definedName name="SCDPT3_010BEGINNG_4" localSheetId="6">GMICNC_22A_SCDPT3!$F$7</definedName>
    <definedName name="SCDPT3_010BEGINNG_5" localSheetId="6">GMICNC_22A_SCDPT3!$G$7</definedName>
    <definedName name="SCDPT3_010BEGINNG_6" localSheetId="6">GMICNC_22A_SCDPT3!$H$7</definedName>
    <definedName name="SCDPT3_010BEGINNG_7" localSheetId="6">GMICNC_22A_SCDPT3!$I$7</definedName>
    <definedName name="SCDPT3_010BEGINNG_8" localSheetId="6">GMICNC_22A_SCDPT3!$J$7</definedName>
    <definedName name="SCDPT3_010BEGINNG_9" localSheetId="6">GMICNC_22A_SCDPT3!$K$7</definedName>
    <definedName name="SCDPT3_010ENDINGG_10" localSheetId="6">GMICNC_22A_SCDPT3!$L$9</definedName>
    <definedName name="SCDPT3_010ENDINGG_11" localSheetId="6">GMICNC_22A_SCDPT3!$M$9</definedName>
    <definedName name="SCDPT3_010ENDINGG_12" localSheetId="6">GMICNC_22A_SCDPT3!$N$9</definedName>
    <definedName name="SCDPT3_010ENDINGG_13" localSheetId="6">GMICNC_22A_SCDPT3!$O$9</definedName>
    <definedName name="SCDPT3_010ENDINGG_14" localSheetId="6">GMICNC_22A_SCDPT3!$P$9</definedName>
    <definedName name="SCDPT3_010ENDINGG_15" localSheetId="6">GMICNC_22A_SCDPT3!$Q$9</definedName>
    <definedName name="SCDPT3_010ENDINGG_2" localSheetId="6">GMICNC_22A_SCDPT3!$D$9</definedName>
    <definedName name="SCDPT3_010ENDINGG_3" localSheetId="6">GMICNC_22A_SCDPT3!$E$9</definedName>
    <definedName name="SCDPT3_010ENDINGG_4" localSheetId="6">GMICNC_22A_SCDPT3!$F$9</definedName>
    <definedName name="SCDPT3_010ENDINGG_5" localSheetId="6">GMICNC_22A_SCDPT3!$G$9</definedName>
    <definedName name="SCDPT3_010ENDINGG_6" localSheetId="6">GMICNC_22A_SCDPT3!$H$9</definedName>
    <definedName name="SCDPT3_010ENDINGG_7" localSheetId="6">GMICNC_22A_SCDPT3!$I$9</definedName>
    <definedName name="SCDPT3_010ENDINGG_8" localSheetId="6">GMICNC_22A_SCDPT3!$J$9</definedName>
    <definedName name="SCDPT3_010ENDINGG_9" localSheetId="6">GMICNC_22A_SCDPT3!$K$9</definedName>
    <definedName name="SCDPT3_0300000000_Range" localSheetId="6">GMICNC_22A_SCDPT3!$B$11:$Q$13</definedName>
    <definedName name="SCDPT3_0309999999_7" localSheetId="6">GMICNC_22A_SCDPT3!$I$14</definedName>
    <definedName name="SCDPT3_0309999999_8" localSheetId="6">GMICNC_22A_SCDPT3!$J$14</definedName>
    <definedName name="SCDPT3_0309999999_9" localSheetId="6">GMICNC_22A_SCDPT3!$K$14</definedName>
    <definedName name="SCDPT3_030BEGINNG_1" localSheetId="6">GMICNC_22A_SCDPT3!$C$11</definedName>
    <definedName name="SCDPT3_030BEGINNG_10" localSheetId="6">GMICNC_22A_SCDPT3!$L$11</definedName>
    <definedName name="SCDPT3_030BEGINNG_11" localSheetId="6">GMICNC_22A_SCDPT3!$M$11</definedName>
    <definedName name="SCDPT3_030BEGINNG_12" localSheetId="6">GMICNC_22A_SCDPT3!$N$11</definedName>
    <definedName name="SCDPT3_030BEGINNG_13" localSheetId="6">GMICNC_22A_SCDPT3!$O$11</definedName>
    <definedName name="SCDPT3_030BEGINNG_14" localSheetId="6">GMICNC_22A_SCDPT3!$P$11</definedName>
    <definedName name="SCDPT3_030BEGINNG_15" localSheetId="6">GMICNC_22A_SCDPT3!$Q$11</definedName>
    <definedName name="SCDPT3_030BEGINNG_2" localSheetId="6">GMICNC_22A_SCDPT3!$D$11</definedName>
    <definedName name="SCDPT3_030BEGINNG_3" localSheetId="6">GMICNC_22A_SCDPT3!$E$11</definedName>
    <definedName name="SCDPT3_030BEGINNG_4" localSheetId="6">GMICNC_22A_SCDPT3!$F$11</definedName>
    <definedName name="SCDPT3_030BEGINNG_5" localSheetId="6">GMICNC_22A_SCDPT3!$G$11</definedName>
    <definedName name="SCDPT3_030BEGINNG_6" localSheetId="6">GMICNC_22A_SCDPT3!$H$11</definedName>
    <definedName name="SCDPT3_030BEGINNG_7" localSheetId="6">GMICNC_22A_SCDPT3!$I$11</definedName>
    <definedName name="SCDPT3_030BEGINNG_8" localSheetId="6">GMICNC_22A_SCDPT3!$J$11</definedName>
    <definedName name="SCDPT3_030BEGINNG_9" localSheetId="6">GMICNC_22A_SCDPT3!$K$11</definedName>
    <definedName name="SCDPT3_030ENDINGG_10" localSheetId="6">GMICNC_22A_SCDPT3!$L$13</definedName>
    <definedName name="SCDPT3_030ENDINGG_11" localSheetId="6">GMICNC_22A_SCDPT3!$M$13</definedName>
    <definedName name="SCDPT3_030ENDINGG_12" localSheetId="6">GMICNC_22A_SCDPT3!$N$13</definedName>
    <definedName name="SCDPT3_030ENDINGG_13" localSheetId="6">GMICNC_22A_SCDPT3!$O$13</definedName>
    <definedName name="SCDPT3_030ENDINGG_14" localSheetId="6">GMICNC_22A_SCDPT3!$P$13</definedName>
    <definedName name="SCDPT3_030ENDINGG_15" localSheetId="6">GMICNC_22A_SCDPT3!$Q$13</definedName>
    <definedName name="SCDPT3_030ENDINGG_2" localSheetId="6">GMICNC_22A_SCDPT3!$D$13</definedName>
    <definedName name="SCDPT3_030ENDINGG_3" localSheetId="6">GMICNC_22A_SCDPT3!$E$13</definedName>
    <definedName name="SCDPT3_030ENDINGG_4" localSheetId="6">GMICNC_22A_SCDPT3!$F$13</definedName>
    <definedName name="SCDPT3_030ENDINGG_5" localSheetId="6">GMICNC_22A_SCDPT3!$G$13</definedName>
    <definedName name="SCDPT3_030ENDINGG_6" localSheetId="6">GMICNC_22A_SCDPT3!$H$13</definedName>
    <definedName name="SCDPT3_030ENDINGG_7" localSheetId="6">GMICNC_22A_SCDPT3!$I$13</definedName>
    <definedName name="SCDPT3_030ENDINGG_8" localSheetId="6">GMICNC_22A_SCDPT3!$J$13</definedName>
    <definedName name="SCDPT3_030ENDINGG_9" localSheetId="6">GMICNC_22A_SCDPT3!$K$13</definedName>
    <definedName name="SCDPT3_0500000000_Range" localSheetId="6">GMICNC_22A_SCDPT3!$B$15:$Q$17</definedName>
    <definedName name="SCDPT3_0509999999_7" localSheetId="6">GMICNC_22A_SCDPT3!$I$18</definedName>
    <definedName name="SCDPT3_0509999999_8" localSheetId="6">GMICNC_22A_SCDPT3!$J$18</definedName>
    <definedName name="SCDPT3_0509999999_9" localSheetId="6">GMICNC_22A_SCDPT3!$K$18</definedName>
    <definedName name="SCDPT3_050BEGINNG_1" localSheetId="6">GMICNC_22A_SCDPT3!$C$15</definedName>
    <definedName name="SCDPT3_050BEGINNG_10" localSheetId="6">GMICNC_22A_SCDPT3!$L$15</definedName>
    <definedName name="SCDPT3_050BEGINNG_11" localSheetId="6">GMICNC_22A_SCDPT3!$M$15</definedName>
    <definedName name="SCDPT3_050BEGINNG_12" localSheetId="6">GMICNC_22A_SCDPT3!$N$15</definedName>
    <definedName name="SCDPT3_050BEGINNG_13" localSheetId="6">GMICNC_22A_SCDPT3!$O$15</definedName>
    <definedName name="SCDPT3_050BEGINNG_14" localSheetId="6">GMICNC_22A_SCDPT3!$P$15</definedName>
    <definedName name="SCDPT3_050BEGINNG_15" localSheetId="6">GMICNC_22A_SCDPT3!$Q$15</definedName>
    <definedName name="SCDPT3_050BEGINNG_2" localSheetId="6">GMICNC_22A_SCDPT3!$D$15</definedName>
    <definedName name="SCDPT3_050BEGINNG_3" localSheetId="6">GMICNC_22A_SCDPT3!$E$15</definedName>
    <definedName name="SCDPT3_050BEGINNG_4" localSheetId="6">GMICNC_22A_SCDPT3!$F$15</definedName>
    <definedName name="SCDPT3_050BEGINNG_5" localSheetId="6">GMICNC_22A_SCDPT3!$G$15</definedName>
    <definedName name="SCDPT3_050BEGINNG_6" localSheetId="6">GMICNC_22A_SCDPT3!$H$15</definedName>
    <definedName name="SCDPT3_050BEGINNG_7" localSheetId="6">GMICNC_22A_SCDPT3!$I$15</definedName>
    <definedName name="SCDPT3_050BEGINNG_8" localSheetId="6">GMICNC_22A_SCDPT3!$J$15</definedName>
    <definedName name="SCDPT3_050BEGINNG_9" localSheetId="6">GMICNC_22A_SCDPT3!$K$15</definedName>
    <definedName name="SCDPT3_050ENDINGG_10" localSheetId="6">GMICNC_22A_SCDPT3!$L$17</definedName>
    <definedName name="SCDPT3_050ENDINGG_11" localSheetId="6">GMICNC_22A_SCDPT3!$M$17</definedName>
    <definedName name="SCDPT3_050ENDINGG_12" localSheetId="6">GMICNC_22A_SCDPT3!$N$17</definedName>
    <definedName name="SCDPT3_050ENDINGG_13" localSheetId="6">GMICNC_22A_SCDPT3!$O$17</definedName>
    <definedName name="SCDPT3_050ENDINGG_14" localSheetId="6">GMICNC_22A_SCDPT3!$P$17</definedName>
    <definedName name="SCDPT3_050ENDINGG_15" localSheetId="6">GMICNC_22A_SCDPT3!$Q$17</definedName>
    <definedName name="SCDPT3_050ENDINGG_2" localSheetId="6">GMICNC_22A_SCDPT3!$D$17</definedName>
    <definedName name="SCDPT3_050ENDINGG_3" localSheetId="6">GMICNC_22A_SCDPT3!$E$17</definedName>
    <definedName name="SCDPT3_050ENDINGG_4" localSheetId="6">GMICNC_22A_SCDPT3!$F$17</definedName>
    <definedName name="SCDPT3_050ENDINGG_5" localSheetId="6">GMICNC_22A_SCDPT3!$G$17</definedName>
    <definedName name="SCDPT3_050ENDINGG_6" localSheetId="6">GMICNC_22A_SCDPT3!$H$17</definedName>
    <definedName name="SCDPT3_050ENDINGG_7" localSheetId="6">GMICNC_22A_SCDPT3!$I$17</definedName>
    <definedName name="SCDPT3_050ENDINGG_8" localSheetId="6">GMICNC_22A_SCDPT3!$J$17</definedName>
    <definedName name="SCDPT3_050ENDINGG_9" localSheetId="6">GMICNC_22A_SCDPT3!$K$17</definedName>
    <definedName name="SCDPT3_0700000000_Range" localSheetId="6">GMICNC_22A_SCDPT3!$B$19:$Q$21</definedName>
    <definedName name="SCDPT3_0709999999_7" localSheetId="6">GMICNC_22A_SCDPT3!$I$22</definedName>
    <definedName name="SCDPT3_0709999999_8" localSheetId="6">GMICNC_22A_SCDPT3!$J$22</definedName>
    <definedName name="SCDPT3_0709999999_9" localSheetId="6">GMICNC_22A_SCDPT3!$K$22</definedName>
    <definedName name="SCDPT3_070BEGINNG_1" localSheetId="6">GMICNC_22A_SCDPT3!$C$19</definedName>
    <definedName name="SCDPT3_070BEGINNG_10" localSheetId="6">GMICNC_22A_SCDPT3!$L$19</definedName>
    <definedName name="SCDPT3_070BEGINNG_11" localSheetId="6">GMICNC_22A_SCDPT3!$M$19</definedName>
    <definedName name="SCDPT3_070BEGINNG_12" localSheetId="6">GMICNC_22A_SCDPT3!$N$19</definedName>
    <definedName name="SCDPT3_070BEGINNG_13" localSheetId="6">GMICNC_22A_SCDPT3!$O$19</definedName>
    <definedName name="SCDPT3_070BEGINNG_14" localSheetId="6">GMICNC_22A_SCDPT3!$P$19</definedName>
    <definedName name="SCDPT3_070BEGINNG_15" localSheetId="6">GMICNC_22A_SCDPT3!$Q$19</definedName>
    <definedName name="SCDPT3_070BEGINNG_2" localSheetId="6">GMICNC_22A_SCDPT3!$D$19</definedName>
    <definedName name="SCDPT3_070BEGINNG_3" localSheetId="6">GMICNC_22A_SCDPT3!$E$19</definedName>
    <definedName name="SCDPT3_070BEGINNG_4" localSheetId="6">GMICNC_22A_SCDPT3!$F$19</definedName>
    <definedName name="SCDPT3_070BEGINNG_5" localSheetId="6">GMICNC_22A_SCDPT3!$G$19</definedName>
    <definedName name="SCDPT3_070BEGINNG_6" localSheetId="6">GMICNC_22A_SCDPT3!$H$19</definedName>
    <definedName name="SCDPT3_070BEGINNG_7" localSheetId="6">GMICNC_22A_SCDPT3!$I$19</definedName>
    <definedName name="SCDPT3_070BEGINNG_8" localSheetId="6">GMICNC_22A_SCDPT3!$J$19</definedName>
    <definedName name="SCDPT3_070BEGINNG_9" localSheetId="6">GMICNC_22A_SCDPT3!$K$19</definedName>
    <definedName name="SCDPT3_070ENDINGG_10" localSheetId="6">GMICNC_22A_SCDPT3!$L$21</definedName>
    <definedName name="SCDPT3_070ENDINGG_11" localSheetId="6">GMICNC_22A_SCDPT3!$M$21</definedName>
    <definedName name="SCDPT3_070ENDINGG_12" localSheetId="6">GMICNC_22A_SCDPT3!$N$21</definedName>
    <definedName name="SCDPT3_070ENDINGG_13" localSheetId="6">GMICNC_22A_SCDPT3!$O$21</definedName>
    <definedName name="SCDPT3_070ENDINGG_14" localSheetId="6">GMICNC_22A_SCDPT3!$P$21</definedName>
    <definedName name="SCDPT3_070ENDINGG_15" localSheetId="6">GMICNC_22A_SCDPT3!$Q$21</definedName>
    <definedName name="SCDPT3_070ENDINGG_2" localSheetId="6">GMICNC_22A_SCDPT3!$D$21</definedName>
    <definedName name="SCDPT3_070ENDINGG_3" localSheetId="6">GMICNC_22A_SCDPT3!$E$21</definedName>
    <definedName name="SCDPT3_070ENDINGG_4" localSheetId="6">GMICNC_22A_SCDPT3!$F$21</definedName>
    <definedName name="SCDPT3_070ENDINGG_5" localSheetId="6">GMICNC_22A_SCDPT3!$G$21</definedName>
    <definedName name="SCDPT3_070ENDINGG_6" localSheetId="6">GMICNC_22A_SCDPT3!$H$21</definedName>
    <definedName name="SCDPT3_070ENDINGG_7" localSheetId="6">GMICNC_22A_SCDPT3!$I$21</definedName>
    <definedName name="SCDPT3_070ENDINGG_8" localSheetId="6">GMICNC_22A_SCDPT3!$J$21</definedName>
    <definedName name="SCDPT3_070ENDINGG_9" localSheetId="6">GMICNC_22A_SCDPT3!$K$21</definedName>
    <definedName name="SCDPT3_0900000000_Range" localSheetId="6">GMICNC_22A_SCDPT3!$B$23:$Q$25</definedName>
    <definedName name="SCDPT3_0909999999_7" localSheetId="6">GMICNC_22A_SCDPT3!$I$26</definedName>
    <definedName name="SCDPT3_0909999999_8" localSheetId="6">GMICNC_22A_SCDPT3!$J$26</definedName>
    <definedName name="SCDPT3_0909999999_9" localSheetId="6">GMICNC_22A_SCDPT3!$K$26</definedName>
    <definedName name="SCDPT3_090BEGINNG_1" localSheetId="6">GMICNC_22A_SCDPT3!$C$23</definedName>
    <definedName name="SCDPT3_090BEGINNG_10" localSheetId="6">GMICNC_22A_SCDPT3!$L$23</definedName>
    <definedName name="SCDPT3_090BEGINNG_11" localSheetId="6">GMICNC_22A_SCDPT3!$M$23</definedName>
    <definedName name="SCDPT3_090BEGINNG_12" localSheetId="6">GMICNC_22A_SCDPT3!$N$23</definedName>
    <definedName name="SCDPT3_090BEGINNG_13" localSheetId="6">GMICNC_22A_SCDPT3!$O$23</definedName>
    <definedName name="SCDPT3_090BEGINNG_14" localSheetId="6">GMICNC_22A_SCDPT3!$P$23</definedName>
    <definedName name="SCDPT3_090BEGINNG_15" localSheetId="6">GMICNC_22A_SCDPT3!$Q$23</definedName>
    <definedName name="SCDPT3_090BEGINNG_2" localSheetId="6">GMICNC_22A_SCDPT3!$D$23</definedName>
    <definedName name="SCDPT3_090BEGINNG_3" localSheetId="6">GMICNC_22A_SCDPT3!$E$23</definedName>
    <definedName name="SCDPT3_090BEGINNG_4" localSheetId="6">GMICNC_22A_SCDPT3!$F$23</definedName>
    <definedName name="SCDPT3_090BEGINNG_5" localSheetId="6">GMICNC_22A_SCDPT3!$G$23</definedName>
    <definedName name="SCDPT3_090BEGINNG_6" localSheetId="6">GMICNC_22A_SCDPT3!$H$23</definedName>
    <definedName name="SCDPT3_090BEGINNG_7" localSheetId="6">GMICNC_22A_SCDPT3!$I$23</definedName>
    <definedName name="SCDPT3_090BEGINNG_8" localSheetId="6">GMICNC_22A_SCDPT3!$J$23</definedName>
    <definedName name="SCDPT3_090BEGINNG_9" localSheetId="6">GMICNC_22A_SCDPT3!$K$23</definedName>
    <definedName name="SCDPT3_090ENDINGG_10" localSheetId="6">GMICNC_22A_SCDPT3!$L$25</definedName>
    <definedName name="SCDPT3_090ENDINGG_11" localSheetId="6">GMICNC_22A_SCDPT3!$M$25</definedName>
    <definedName name="SCDPT3_090ENDINGG_12" localSheetId="6">GMICNC_22A_SCDPT3!$N$25</definedName>
    <definedName name="SCDPT3_090ENDINGG_13" localSheetId="6">GMICNC_22A_SCDPT3!$O$25</definedName>
    <definedName name="SCDPT3_090ENDINGG_14" localSheetId="6">GMICNC_22A_SCDPT3!$P$25</definedName>
    <definedName name="SCDPT3_090ENDINGG_15" localSheetId="6">GMICNC_22A_SCDPT3!$Q$25</definedName>
    <definedName name="SCDPT3_090ENDINGG_2" localSheetId="6">GMICNC_22A_SCDPT3!$D$25</definedName>
    <definedName name="SCDPT3_090ENDINGG_3" localSheetId="6">GMICNC_22A_SCDPT3!$E$25</definedName>
    <definedName name="SCDPT3_090ENDINGG_4" localSheetId="6">GMICNC_22A_SCDPT3!$F$25</definedName>
    <definedName name="SCDPT3_090ENDINGG_5" localSheetId="6">GMICNC_22A_SCDPT3!$G$25</definedName>
    <definedName name="SCDPT3_090ENDINGG_6" localSheetId="6">GMICNC_22A_SCDPT3!$H$25</definedName>
    <definedName name="SCDPT3_090ENDINGG_7" localSheetId="6">GMICNC_22A_SCDPT3!$I$25</definedName>
    <definedName name="SCDPT3_090ENDINGG_8" localSheetId="6">GMICNC_22A_SCDPT3!$J$25</definedName>
    <definedName name="SCDPT3_090ENDINGG_9" localSheetId="6">GMICNC_22A_SCDPT3!$K$25</definedName>
    <definedName name="SCDPT3_1100000000_Range" localSheetId="6">GMICNC_22A_SCDPT3!$B$27:$Q$43</definedName>
    <definedName name="SCDPT3_1100000001_1" localSheetId="6">GMICNC_22A_SCDPT3!$C$28</definedName>
    <definedName name="SCDPT3_1100000001_11" localSheetId="6">GMICNC_22A_SCDPT3!$M$28</definedName>
    <definedName name="SCDPT3_1100000001_12" localSheetId="6">GMICNC_22A_SCDPT3!$N$28</definedName>
    <definedName name="SCDPT3_1100000001_13" localSheetId="6">GMICNC_22A_SCDPT3!$O$28</definedName>
    <definedName name="SCDPT3_1100000001_14" localSheetId="6">GMICNC_22A_SCDPT3!$P$28</definedName>
    <definedName name="SCDPT3_1100000001_15" localSheetId="6">GMICNC_22A_SCDPT3!$Q$28</definedName>
    <definedName name="SCDPT3_1100000001_2" localSheetId="6">GMICNC_22A_SCDPT3!$D$28</definedName>
    <definedName name="SCDPT3_1100000001_3" localSheetId="6">GMICNC_22A_SCDPT3!$E$28</definedName>
    <definedName name="SCDPT3_1100000001_4" localSheetId="6">GMICNC_22A_SCDPT3!$F$28</definedName>
    <definedName name="SCDPT3_1100000001_5" localSheetId="6">GMICNC_22A_SCDPT3!$G$28</definedName>
    <definedName name="SCDPT3_1100000001_7" localSheetId="6">GMICNC_22A_SCDPT3!$I$28</definedName>
    <definedName name="SCDPT3_1100000001_8" localSheetId="6">GMICNC_22A_SCDPT3!$J$28</definedName>
    <definedName name="SCDPT3_1100000001_9" localSheetId="6">GMICNC_22A_SCDPT3!$K$28</definedName>
    <definedName name="SCDPT3_1109999999_7" localSheetId="6">GMICNC_22A_SCDPT3!$I$44</definedName>
    <definedName name="SCDPT3_1109999999_8" localSheetId="6">GMICNC_22A_SCDPT3!$J$44</definedName>
    <definedName name="SCDPT3_1109999999_9" localSheetId="6">GMICNC_22A_SCDPT3!$K$44</definedName>
    <definedName name="SCDPT3_110BEGINNG_1" localSheetId="6">GMICNC_22A_SCDPT3!$C$27</definedName>
    <definedName name="SCDPT3_110BEGINNG_10" localSheetId="6">GMICNC_22A_SCDPT3!$L$27</definedName>
    <definedName name="SCDPT3_110BEGINNG_11" localSheetId="6">GMICNC_22A_SCDPT3!$M$27</definedName>
    <definedName name="SCDPT3_110BEGINNG_12" localSheetId="6">GMICNC_22A_SCDPT3!$N$27</definedName>
    <definedName name="SCDPT3_110BEGINNG_13" localSheetId="6">GMICNC_22A_SCDPT3!$O$27</definedName>
    <definedName name="SCDPT3_110BEGINNG_14" localSheetId="6">GMICNC_22A_SCDPT3!$P$27</definedName>
    <definedName name="SCDPT3_110BEGINNG_15" localSheetId="6">GMICNC_22A_SCDPT3!$Q$27</definedName>
    <definedName name="SCDPT3_110BEGINNG_2" localSheetId="6">GMICNC_22A_SCDPT3!$D$27</definedName>
    <definedName name="SCDPT3_110BEGINNG_3" localSheetId="6">GMICNC_22A_SCDPT3!$E$27</definedName>
    <definedName name="SCDPT3_110BEGINNG_4" localSheetId="6">GMICNC_22A_SCDPT3!$F$27</definedName>
    <definedName name="SCDPT3_110BEGINNG_5" localSheetId="6">GMICNC_22A_SCDPT3!$G$27</definedName>
    <definedName name="SCDPT3_110BEGINNG_6" localSheetId="6">GMICNC_22A_SCDPT3!$H$27</definedName>
    <definedName name="SCDPT3_110BEGINNG_7" localSheetId="6">GMICNC_22A_SCDPT3!$I$27</definedName>
    <definedName name="SCDPT3_110BEGINNG_8" localSheetId="6">GMICNC_22A_SCDPT3!$J$27</definedName>
    <definedName name="SCDPT3_110BEGINNG_9" localSheetId="6">GMICNC_22A_SCDPT3!$K$27</definedName>
    <definedName name="SCDPT3_110ENDINGG_10" localSheetId="6">GMICNC_22A_SCDPT3!$L$43</definedName>
    <definedName name="SCDPT3_110ENDINGG_11" localSheetId="6">GMICNC_22A_SCDPT3!$M$43</definedName>
    <definedName name="SCDPT3_110ENDINGG_12" localSheetId="6">GMICNC_22A_SCDPT3!$N$43</definedName>
    <definedName name="SCDPT3_110ENDINGG_13" localSheetId="6">GMICNC_22A_SCDPT3!$O$43</definedName>
    <definedName name="SCDPT3_110ENDINGG_14" localSheetId="6">GMICNC_22A_SCDPT3!$P$43</definedName>
    <definedName name="SCDPT3_110ENDINGG_15" localSheetId="6">GMICNC_22A_SCDPT3!$Q$43</definedName>
    <definedName name="SCDPT3_110ENDINGG_2" localSheetId="6">GMICNC_22A_SCDPT3!$D$43</definedName>
    <definedName name="SCDPT3_110ENDINGG_3" localSheetId="6">GMICNC_22A_SCDPT3!$E$43</definedName>
    <definedName name="SCDPT3_110ENDINGG_4" localSheetId="6">GMICNC_22A_SCDPT3!$F$43</definedName>
    <definedName name="SCDPT3_110ENDINGG_5" localSheetId="6">GMICNC_22A_SCDPT3!$G$43</definedName>
    <definedName name="SCDPT3_110ENDINGG_6" localSheetId="6">GMICNC_22A_SCDPT3!$H$43</definedName>
    <definedName name="SCDPT3_110ENDINGG_7" localSheetId="6">GMICNC_22A_SCDPT3!$I$43</definedName>
    <definedName name="SCDPT3_110ENDINGG_8" localSheetId="6">GMICNC_22A_SCDPT3!$J$43</definedName>
    <definedName name="SCDPT3_110ENDINGG_9" localSheetId="6">GMICNC_22A_SCDPT3!$K$43</definedName>
    <definedName name="SCDPT3_1300000000_Range" localSheetId="6">GMICNC_22A_SCDPT3!$B$45:$Q$47</definedName>
    <definedName name="SCDPT3_1309999999_7" localSheetId="6">GMICNC_22A_SCDPT3!$I$48</definedName>
    <definedName name="SCDPT3_1309999999_8" localSheetId="6">GMICNC_22A_SCDPT3!$J$48</definedName>
    <definedName name="SCDPT3_1309999999_9" localSheetId="6">GMICNC_22A_SCDPT3!$K$48</definedName>
    <definedName name="SCDPT3_130BEGINNG_1" localSheetId="6">GMICNC_22A_SCDPT3!$C$45</definedName>
    <definedName name="SCDPT3_130BEGINNG_10" localSheetId="6">GMICNC_22A_SCDPT3!$L$45</definedName>
    <definedName name="SCDPT3_130BEGINNG_11" localSheetId="6">GMICNC_22A_SCDPT3!$M$45</definedName>
    <definedName name="SCDPT3_130BEGINNG_12" localSheetId="6">GMICNC_22A_SCDPT3!$N$45</definedName>
    <definedName name="SCDPT3_130BEGINNG_13" localSheetId="6">GMICNC_22A_SCDPT3!$O$45</definedName>
    <definedName name="SCDPT3_130BEGINNG_14" localSheetId="6">GMICNC_22A_SCDPT3!$P$45</definedName>
    <definedName name="SCDPT3_130BEGINNG_15" localSheetId="6">GMICNC_22A_SCDPT3!$Q$45</definedName>
    <definedName name="SCDPT3_130BEGINNG_2" localSheetId="6">GMICNC_22A_SCDPT3!$D$45</definedName>
    <definedName name="SCDPT3_130BEGINNG_3" localSheetId="6">GMICNC_22A_SCDPT3!$E$45</definedName>
    <definedName name="SCDPT3_130BEGINNG_4" localSheetId="6">GMICNC_22A_SCDPT3!$F$45</definedName>
    <definedName name="SCDPT3_130BEGINNG_5" localSheetId="6">GMICNC_22A_SCDPT3!$G$45</definedName>
    <definedName name="SCDPT3_130BEGINNG_6" localSheetId="6">GMICNC_22A_SCDPT3!$H$45</definedName>
    <definedName name="SCDPT3_130BEGINNG_7" localSheetId="6">GMICNC_22A_SCDPT3!$I$45</definedName>
    <definedName name="SCDPT3_130BEGINNG_8" localSheetId="6">GMICNC_22A_SCDPT3!$J$45</definedName>
    <definedName name="SCDPT3_130BEGINNG_9" localSheetId="6">GMICNC_22A_SCDPT3!$K$45</definedName>
    <definedName name="SCDPT3_130ENDINGG_10" localSheetId="6">GMICNC_22A_SCDPT3!$L$47</definedName>
    <definedName name="SCDPT3_130ENDINGG_11" localSheetId="6">GMICNC_22A_SCDPT3!$M$47</definedName>
    <definedName name="SCDPT3_130ENDINGG_12" localSheetId="6">GMICNC_22A_SCDPT3!$N$47</definedName>
    <definedName name="SCDPT3_130ENDINGG_13" localSheetId="6">GMICNC_22A_SCDPT3!$O$47</definedName>
    <definedName name="SCDPT3_130ENDINGG_14" localSheetId="6">GMICNC_22A_SCDPT3!$P$47</definedName>
    <definedName name="SCDPT3_130ENDINGG_15" localSheetId="6">GMICNC_22A_SCDPT3!$Q$47</definedName>
    <definedName name="SCDPT3_130ENDINGG_2" localSheetId="6">GMICNC_22A_SCDPT3!$D$47</definedName>
    <definedName name="SCDPT3_130ENDINGG_3" localSheetId="6">GMICNC_22A_SCDPT3!$E$47</definedName>
    <definedName name="SCDPT3_130ENDINGG_4" localSheetId="6">GMICNC_22A_SCDPT3!$F$47</definedName>
    <definedName name="SCDPT3_130ENDINGG_5" localSheetId="6">GMICNC_22A_SCDPT3!$G$47</definedName>
    <definedName name="SCDPT3_130ENDINGG_6" localSheetId="6">GMICNC_22A_SCDPT3!$H$47</definedName>
    <definedName name="SCDPT3_130ENDINGG_7" localSheetId="6">GMICNC_22A_SCDPT3!$I$47</definedName>
    <definedName name="SCDPT3_130ENDINGG_8" localSheetId="6">GMICNC_22A_SCDPT3!$J$47</definedName>
    <definedName name="SCDPT3_130ENDINGG_9" localSheetId="6">GMICNC_22A_SCDPT3!$K$47</definedName>
    <definedName name="SCDPT3_1500000000_Range" localSheetId="6">GMICNC_22A_SCDPT3!$B$49:$Q$51</definedName>
    <definedName name="SCDPT3_1509999999_7" localSheetId="6">GMICNC_22A_SCDPT3!$I$52</definedName>
    <definedName name="SCDPT3_1509999999_8" localSheetId="6">GMICNC_22A_SCDPT3!$J$52</definedName>
    <definedName name="SCDPT3_1509999999_9" localSheetId="6">GMICNC_22A_SCDPT3!$K$52</definedName>
    <definedName name="SCDPT3_150BEGINNG_1" localSheetId="6">GMICNC_22A_SCDPT3!$C$49</definedName>
    <definedName name="SCDPT3_150BEGINNG_10" localSheetId="6">GMICNC_22A_SCDPT3!$L$49</definedName>
    <definedName name="SCDPT3_150BEGINNG_11" localSheetId="6">GMICNC_22A_SCDPT3!$M$49</definedName>
    <definedName name="SCDPT3_150BEGINNG_12" localSheetId="6">GMICNC_22A_SCDPT3!$N$49</definedName>
    <definedName name="SCDPT3_150BEGINNG_13" localSheetId="6">GMICNC_22A_SCDPT3!$O$49</definedName>
    <definedName name="SCDPT3_150BEGINNG_14" localSheetId="6">GMICNC_22A_SCDPT3!$P$49</definedName>
    <definedName name="SCDPT3_150BEGINNG_15" localSheetId="6">GMICNC_22A_SCDPT3!$Q$49</definedName>
    <definedName name="SCDPT3_150BEGINNG_2" localSheetId="6">GMICNC_22A_SCDPT3!$D$49</definedName>
    <definedName name="SCDPT3_150BEGINNG_3" localSheetId="6">GMICNC_22A_SCDPT3!$E$49</definedName>
    <definedName name="SCDPT3_150BEGINNG_4" localSheetId="6">GMICNC_22A_SCDPT3!$F$49</definedName>
    <definedName name="SCDPT3_150BEGINNG_5" localSheetId="6">GMICNC_22A_SCDPT3!$G$49</definedName>
    <definedName name="SCDPT3_150BEGINNG_6" localSheetId="6">GMICNC_22A_SCDPT3!$H$49</definedName>
    <definedName name="SCDPT3_150BEGINNG_7" localSheetId="6">GMICNC_22A_SCDPT3!$I$49</definedName>
    <definedName name="SCDPT3_150BEGINNG_8" localSheetId="6">GMICNC_22A_SCDPT3!$J$49</definedName>
    <definedName name="SCDPT3_150BEGINNG_9" localSheetId="6">GMICNC_22A_SCDPT3!$K$49</definedName>
    <definedName name="SCDPT3_150ENDINGG_10" localSheetId="6">GMICNC_22A_SCDPT3!$L$51</definedName>
    <definedName name="SCDPT3_150ENDINGG_11" localSheetId="6">GMICNC_22A_SCDPT3!$M$51</definedName>
    <definedName name="SCDPT3_150ENDINGG_12" localSheetId="6">GMICNC_22A_SCDPT3!$N$51</definedName>
    <definedName name="SCDPT3_150ENDINGG_13" localSheetId="6">GMICNC_22A_SCDPT3!$O$51</definedName>
    <definedName name="SCDPT3_150ENDINGG_14" localSheetId="6">GMICNC_22A_SCDPT3!$P$51</definedName>
    <definedName name="SCDPT3_150ENDINGG_15" localSheetId="6">GMICNC_22A_SCDPT3!$Q$51</definedName>
    <definedName name="SCDPT3_150ENDINGG_2" localSheetId="6">GMICNC_22A_SCDPT3!$D$51</definedName>
    <definedName name="SCDPT3_150ENDINGG_3" localSheetId="6">GMICNC_22A_SCDPT3!$E$51</definedName>
    <definedName name="SCDPT3_150ENDINGG_4" localSheetId="6">GMICNC_22A_SCDPT3!$F$51</definedName>
    <definedName name="SCDPT3_150ENDINGG_5" localSheetId="6">GMICNC_22A_SCDPT3!$G$51</definedName>
    <definedName name="SCDPT3_150ENDINGG_6" localSheetId="6">GMICNC_22A_SCDPT3!$H$51</definedName>
    <definedName name="SCDPT3_150ENDINGG_7" localSheetId="6">GMICNC_22A_SCDPT3!$I$51</definedName>
    <definedName name="SCDPT3_150ENDINGG_8" localSheetId="6">GMICNC_22A_SCDPT3!$J$51</definedName>
    <definedName name="SCDPT3_150ENDINGG_9" localSheetId="6">GMICNC_22A_SCDPT3!$K$51</definedName>
    <definedName name="SCDPT3_1610000000_Range" localSheetId="6">GMICNC_22A_SCDPT3!$B$53:$Q$55</definedName>
    <definedName name="SCDPT3_1619999999_7" localSheetId="6">GMICNC_22A_SCDPT3!$I$56</definedName>
    <definedName name="SCDPT3_1619999999_8" localSheetId="6">GMICNC_22A_SCDPT3!$J$56</definedName>
    <definedName name="SCDPT3_1619999999_9" localSheetId="6">GMICNC_22A_SCDPT3!$K$56</definedName>
    <definedName name="SCDPT3_161BEGINNG_1" localSheetId="6">GMICNC_22A_SCDPT3!$C$53</definedName>
    <definedName name="SCDPT3_161BEGINNG_10" localSheetId="6">GMICNC_22A_SCDPT3!$L$53</definedName>
    <definedName name="SCDPT3_161BEGINNG_11" localSheetId="6">GMICNC_22A_SCDPT3!$M$53</definedName>
    <definedName name="SCDPT3_161BEGINNG_12" localSheetId="6">GMICNC_22A_SCDPT3!$N$53</definedName>
    <definedName name="SCDPT3_161BEGINNG_13" localSheetId="6">GMICNC_22A_SCDPT3!$O$53</definedName>
    <definedName name="SCDPT3_161BEGINNG_14" localSheetId="6">GMICNC_22A_SCDPT3!$P$53</definedName>
    <definedName name="SCDPT3_161BEGINNG_15" localSheetId="6">GMICNC_22A_SCDPT3!$Q$53</definedName>
    <definedName name="SCDPT3_161BEGINNG_2" localSheetId="6">GMICNC_22A_SCDPT3!$D$53</definedName>
    <definedName name="SCDPT3_161BEGINNG_3" localSheetId="6">GMICNC_22A_SCDPT3!$E$53</definedName>
    <definedName name="SCDPT3_161BEGINNG_4" localSheetId="6">GMICNC_22A_SCDPT3!$F$53</definedName>
    <definedName name="SCDPT3_161BEGINNG_5" localSheetId="6">GMICNC_22A_SCDPT3!$G$53</definedName>
    <definedName name="SCDPT3_161BEGINNG_6" localSheetId="6">GMICNC_22A_SCDPT3!$H$53</definedName>
    <definedName name="SCDPT3_161BEGINNG_7" localSheetId="6">GMICNC_22A_SCDPT3!$I$53</definedName>
    <definedName name="SCDPT3_161BEGINNG_8" localSheetId="6">GMICNC_22A_SCDPT3!$J$53</definedName>
    <definedName name="SCDPT3_161BEGINNG_9" localSheetId="6">GMICNC_22A_SCDPT3!$K$53</definedName>
    <definedName name="SCDPT3_161ENDINGG_10" localSheetId="6">GMICNC_22A_SCDPT3!$L$55</definedName>
    <definedName name="SCDPT3_161ENDINGG_11" localSheetId="6">GMICNC_22A_SCDPT3!$M$55</definedName>
    <definedName name="SCDPT3_161ENDINGG_12" localSheetId="6">GMICNC_22A_SCDPT3!$N$55</definedName>
    <definedName name="SCDPT3_161ENDINGG_13" localSheetId="6">GMICNC_22A_SCDPT3!$O$55</definedName>
    <definedName name="SCDPT3_161ENDINGG_14" localSheetId="6">GMICNC_22A_SCDPT3!$P$55</definedName>
    <definedName name="SCDPT3_161ENDINGG_15" localSheetId="6">GMICNC_22A_SCDPT3!$Q$55</definedName>
    <definedName name="SCDPT3_161ENDINGG_2" localSheetId="6">GMICNC_22A_SCDPT3!$D$55</definedName>
    <definedName name="SCDPT3_161ENDINGG_3" localSheetId="6">GMICNC_22A_SCDPT3!$E$55</definedName>
    <definedName name="SCDPT3_161ENDINGG_4" localSheetId="6">GMICNC_22A_SCDPT3!$F$55</definedName>
    <definedName name="SCDPT3_161ENDINGG_5" localSheetId="6">GMICNC_22A_SCDPT3!$G$55</definedName>
    <definedName name="SCDPT3_161ENDINGG_6" localSheetId="6">GMICNC_22A_SCDPT3!$H$55</definedName>
    <definedName name="SCDPT3_161ENDINGG_7" localSheetId="6">GMICNC_22A_SCDPT3!$I$55</definedName>
    <definedName name="SCDPT3_161ENDINGG_8" localSheetId="6">GMICNC_22A_SCDPT3!$J$55</definedName>
    <definedName name="SCDPT3_161ENDINGG_9" localSheetId="6">GMICNC_22A_SCDPT3!$K$55</definedName>
    <definedName name="SCDPT3_1900000000_Range" localSheetId="6">GMICNC_22A_SCDPT3!$B$57:$Q$59</definedName>
    <definedName name="SCDPT3_1909999999_7" localSheetId="6">GMICNC_22A_SCDPT3!$I$60</definedName>
    <definedName name="SCDPT3_1909999999_8" localSheetId="6">GMICNC_22A_SCDPT3!$J$60</definedName>
    <definedName name="SCDPT3_1909999999_9" localSheetId="6">GMICNC_22A_SCDPT3!$K$60</definedName>
    <definedName name="SCDPT3_190BEGINNG_1" localSheetId="6">GMICNC_22A_SCDPT3!$C$57</definedName>
    <definedName name="SCDPT3_190BEGINNG_10" localSheetId="6">GMICNC_22A_SCDPT3!$L$57</definedName>
    <definedName name="SCDPT3_190BEGINNG_11" localSheetId="6">GMICNC_22A_SCDPT3!$M$57</definedName>
    <definedName name="SCDPT3_190BEGINNG_12" localSheetId="6">GMICNC_22A_SCDPT3!$N$57</definedName>
    <definedName name="SCDPT3_190BEGINNG_13" localSheetId="6">GMICNC_22A_SCDPT3!$O$57</definedName>
    <definedName name="SCDPT3_190BEGINNG_14" localSheetId="6">GMICNC_22A_SCDPT3!$P$57</definedName>
    <definedName name="SCDPT3_190BEGINNG_15" localSheetId="6">GMICNC_22A_SCDPT3!$Q$57</definedName>
    <definedName name="SCDPT3_190BEGINNG_2" localSheetId="6">GMICNC_22A_SCDPT3!$D$57</definedName>
    <definedName name="SCDPT3_190BEGINNG_3" localSheetId="6">GMICNC_22A_SCDPT3!$E$57</definedName>
    <definedName name="SCDPT3_190BEGINNG_4" localSheetId="6">GMICNC_22A_SCDPT3!$F$57</definedName>
    <definedName name="SCDPT3_190BEGINNG_5" localSheetId="6">GMICNC_22A_SCDPT3!$G$57</definedName>
    <definedName name="SCDPT3_190BEGINNG_6" localSheetId="6">GMICNC_22A_SCDPT3!$H$57</definedName>
    <definedName name="SCDPT3_190BEGINNG_7" localSheetId="6">GMICNC_22A_SCDPT3!$I$57</definedName>
    <definedName name="SCDPT3_190BEGINNG_8" localSheetId="6">GMICNC_22A_SCDPT3!$J$57</definedName>
    <definedName name="SCDPT3_190BEGINNG_9" localSheetId="6">GMICNC_22A_SCDPT3!$K$57</definedName>
    <definedName name="SCDPT3_190ENDINGG_10" localSheetId="6">GMICNC_22A_SCDPT3!$L$59</definedName>
    <definedName name="SCDPT3_190ENDINGG_11" localSheetId="6">GMICNC_22A_SCDPT3!$M$59</definedName>
    <definedName name="SCDPT3_190ENDINGG_12" localSheetId="6">GMICNC_22A_SCDPT3!$N$59</definedName>
    <definedName name="SCDPT3_190ENDINGG_13" localSheetId="6">GMICNC_22A_SCDPT3!$O$59</definedName>
    <definedName name="SCDPT3_190ENDINGG_14" localSheetId="6">GMICNC_22A_SCDPT3!$P$59</definedName>
    <definedName name="SCDPT3_190ENDINGG_15" localSheetId="6">GMICNC_22A_SCDPT3!$Q$59</definedName>
    <definedName name="SCDPT3_190ENDINGG_2" localSheetId="6">GMICNC_22A_SCDPT3!$D$59</definedName>
    <definedName name="SCDPT3_190ENDINGG_3" localSheetId="6">GMICNC_22A_SCDPT3!$E$59</definedName>
    <definedName name="SCDPT3_190ENDINGG_4" localSheetId="6">GMICNC_22A_SCDPT3!$F$59</definedName>
    <definedName name="SCDPT3_190ENDINGG_5" localSheetId="6">GMICNC_22A_SCDPT3!$G$59</definedName>
    <definedName name="SCDPT3_190ENDINGG_6" localSheetId="6">GMICNC_22A_SCDPT3!$H$59</definedName>
    <definedName name="SCDPT3_190ENDINGG_7" localSheetId="6">GMICNC_22A_SCDPT3!$I$59</definedName>
    <definedName name="SCDPT3_190ENDINGG_8" localSheetId="6">GMICNC_22A_SCDPT3!$J$59</definedName>
    <definedName name="SCDPT3_190ENDINGG_9" localSheetId="6">GMICNC_22A_SCDPT3!$K$59</definedName>
    <definedName name="SCDPT3_2010000000_Range" localSheetId="6">GMICNC_22A_SCDPT3!$B$61:$Q$63</definedName>
    <definedName name="SCDPT3_2019999999_7" localSheetId="6">GMICNC_22A_SCDPT3!$I$64</definedName>
    <definedName name="SCDPT3_2019999999_8" localSheetId="6">GMICNC_22A_SCDPT3!$J$64</definedName>
    <definedName name="SCDPT3_2019999999_9" localSheetId="6">GMICNC_22A_SCDPT3!$K$64</definedName>
    <definedName name="SCDPT3_201BEGINNG_1" localSheetId="6">GMICNC_22A_SCDPT3!$C$61</definedName>
    <definedName name="SCDPT3_201BEGINNG_10" localSheetId="6">GMICNC_22A_SCDPT3!$L$61</definedName>
    <definedName name="SCDPT3_201BEGINNG_11" localSheetId="6">GMICNC_22A_SCDPT3!$M$61</definedName>
    <definedName name="SCDPT3_201BEGINNG_12" localSheetId="6">GMICNC_22A_SCDPT3!$N$61</definedName>
    <definedName name="SCDPT3_201BEGINNG_13" localSheetId="6">GMICNC_22A_SCDPT3!$O$61</definedName>
    <definedName name="SCDPT3_201BEGINNG_14" localSheetId="6">GMICNC_22A_SCDPT3!$P$61</definedName>
    <definedName name="SCDPT3_201BEGINNG_15" localSheetId="6">GMICNC_22A_SCDPT3!$Q$61</definedName>
    <definedName name="SCDPT3_201BEGINNG_2" localSheetId="6">GMICNC_22A_SCDPT3!$D$61</definedName>
    <definedName name="SCDPT3_201BEGINNG_3" localSheetId="6">GMICNC_22A_SCDPT3!$E$61</definedName>
    <definedName name="SCDPT3_201BEGINNG_4" localSheetId="6">GMICNC_22A_SCDPT3!$F$61</definedName>
    <definedName name="SCDPT3_201BEGINNG_5" localSheetId="6">GMICNC_22A_SCDPT3!$G$61</definedName>
    <definedName name="SCDPT3_201BEGINNG_6" localSheetId="6">GMICNC_22A_SCDPT3!$H$61</definedName>
    <definedName name="SCDPT3_201BEGINNG_7" localSheetId="6">GMICNC_22A_SCDPT3!$I$61</definedName>
    <definedName name="SCDPT3_201BEGINNG_8" localSheetId="6">GMICNC_22A_SCDPT3!$J$61</definedName>
    <definedName name="SCDPT3_201BEGINNG_9" localSheetId="6">GMICNC_22A_SCDPT3!$K$61</definedName>
    <definedName name="SCDPT3_201ENDINGG_10" localSheetId="6">GMICNC_22A_SCDPT3!$L$63</definedName>
    <definedName name="SCDPT3_201ENDINGG_11" localSheetId="6">GMICNC_22A_SCDPT3!$M$63</definedName>
    <definedName name="SCDPT3_201ENDINGG_12" localSheetId="6">GMICNC_22A_SCDPT3!$N$63</definedName>
    <definedName name="SCDPT3_201ENDINGG_13" localSheetId="6">GMICNC_22A_SCDPT3!$O$63</definedName>
    <definedName name="SCDPT3_201ENDINGG_14" localSheetId="6">GMICNC_22A_SCDPT3!$P$63</definedName>
    <definedName name="SCDPT3_201ENDINGG_15" localSheetId="6">GMICNC_22A_SCDPT3!$Q$63</definedName>
    <definedName name="SCDPT3_201ENDINGG_2" localSheetId="6">GMICNC_22A_SCDPT3!$D$63</definedName>
    <definedName name="SCDPT3_201ENDINGG_3" localSheetId="6">GMICNC_22A_SCDPT3!$E$63</definedName>
    <definedName name="SCDPT3_201ENDINGG_4" localSheetId="6">GMICNC_22A_SCDPT3!$F$63</definedName>
    <definedName name="SCDPT3_201ENDINGG_5" localSheetId="6">GMICNC_22A_SCDPT3!$G$63</definedName>
    <definedName name="SCDPT3_201ENDINGG_6" localSheetId="6">GMICNC_22A_SCDPT3!$H$63</definedName>
    <definedName name="SCDPT3_201ENDINGG_7" localSheetId="6">GMICNC_22A_SCDPT3!$I$63</definedName>
    <definedName name="SCDPT3_201ENDINGG_8" localSheetId="6">GMICNC_22A_SCDPT3!$J$63</definedName>
    <definedName name="SCDPT3_201ENDINGG_9" localSheetId="6">GMICNC_22A_SCDPT3!$K$63</definedName>
    <definedName name="SCDPT3_2509999997_7" localSheetId="6">GMICNC_22A_SCDPT3!$I$65</definedName>
    <definedName name="SCDPT3_2509999997_8" localSheetId="6">GMICNC_22A_SCDPT3!$J$65</definedName>
    <definedName name="SCDPT3_2509999997_9" localSheetId="6">GMICNC_22A_SCDPT3!$K$65</definedName>
    <definedName name="SCDPT3_2509999998_7" localSheetId="6">GMICNC_22A_SCDPT3!$I$66</definedName>
    <definedName name="SCDPT3_2509999998_8" localSheetId="6">GMICNC_22A_SCDPT3!$J$66</definedName>
    <definedName name="SCDPT3_2509999998_9" localSheetId="6">GMICNC_22A_SCDPT3!$K$66</definedName>
    <definedName name="SCDPT3_2509999999_7" localSheetId="6">GMICNC_22A_SCDPT3!$I$67</definedName>
    <definedName name="SCDPT3_2509999999_8" localSheetId="6">GMICNC_22A_SCDPT3!$J$67</definedName>
    <definedName name="SCDPT3_2509999999_9" localSheetId="6">GMICNC_22A_SCDPT3!$K$67</definedName>
    <definedName name="SCDPT3_4010000000_Range" localSheetId="6">GMICNC_22A_SCDPT3!$B$68:$Q$70</definedName>
    <definedName name="SCDPT3_4019999999_7" localSheetId="6">GMICNC_22A_SCDPT3!$I$71</definedName>
    <definedName name="SCDPT3_4019999999_9" localSheetId="6">GMICNC_22A_SCDPT3!$K$71</definedName>
    <definedName name="SCDPT3_401BEGINNG_1" localSheetId="6">GMICNC_22A_SCDPT3!$C$68</definedName>
    <definedName name="SCDPT3_401BEGINNG_10" localSheetId="6">GMICNC_22A_SCDPT3!$L$68</definedName>
    <definedName name="SCDPT3_401BEGINNG_11" localSheetId="6">GMICNC_22A_SCDPT3!$M$68</definedName>
    <definedName name="SCDPT3_401BEGINNG_12" localSheetId="6">GMICNC_22A_SCDPT3!$N$68</definedName>
    <definedName name="SCDPT3_401BEGINNG_13" localSheetId="6">GMICNC_22A_SCDPT3!$O$68</definedName>
    <definedName name="SCDPT3_401BEGINNG_14" localSheetId="6">GMICNC_22A_SCDPT3!$P$68</definedName>
    <definedName name="SCDPT3_401BEGINNG_15" localSheetId="6">GMICNC_22A_SCDPT3!$Q$68</definedName>
    <definedName name="SCDPT3_401BEGINNG_2" localSheetId="6">GMICNC_22A_SCDPT3!$D$68</definedName>
    <definedName name="SCDPT3_401BEGINNG_3" localSheetId="6">GMICNC_22A_SCDPT3!$E$68</definedName>
    <definedName name="SCDPT3_401BEGINNG_4" localSheetId="6">GMICNC_22A_SCDPT3!$F$68</definedName>
    <definedName name="SCDPT3_401BEGINNG_5" localSheetId="6">GMICNC_22A_SCDPT3!$G$68</definedName>
    <definedName name="SCDPT3_401BEGINNG_6" localSheetId="6">GMICNC_22A_SCDPT3!$H$68</definedName>
    <definedName name="SCDPT3_401BEGINNG_7" localSheetId="6">GMICNC_22A_SCDPT3!$I$68</definedName>
    <definedName name="SCDPT3_401BEGINNG_8" localSheetId="6">GMICNC_22A_SCDPT3!$J$68</definedName>
    <definedName name="SCDPT3_401BEGINNG_9" localSheetId="6">GMICNC_22A_SCDPT3!$K$68</definedName>
    <definedName name="SCDPT3_401ENDINGG_10" localSheetId="6">GMICNC_22A_SCDPT3!$L$70</definedName>
    <definedName name="SCDPT3_401ENDINGG_11" localSheetId="6">GMICNC_22A_SCDPT3!$M$70</definedName>
    <definedName name="SCDPT3_401ENDINGG_12" localSheetId="6">GMICNC_22A_SCDPT3!$N$70</definedName>
    <definedName name="SCDPT3_401ENDINGG_13" localSheetId="6">GMICNC_22A_SCDPT3!$O$70</definedName>
    <definedName name="SCDPT3_401ENDINGG_14" localSheetId="6">GMICNC_22A_SCDPT3!$P$70</definedName>
    <definedName name="SCDPT3_401ENDINGG_15" localSheetId="6">GMICNC_22A_SCDPT3!$Q$70</definedName>
    <definedName name="SCDPT3_401ENDINGG_2" localSheetId="6">GMICNC_22A_SCDPT3!$D$70</definedName>
    <definedName name="SCDPT3_401ENDINGG_3" localSheetId="6">GMICNC_22A_SCDPT3!$E$70</definedName>
    <definedName name="SCDPT3_401ENDINGG_4" localSheetId="6">GMICNC_22A_SCDPT3!$F$70</definedName>
    <definedName name="SCDPT3_401ENDINGG_5" localSheetId="6">GMICNC_22A_SCDPT3!$G$70</definedName>
    <definedName name="SCDPT3_401ENDINGG_6" localSheetId="6">GMICNC_22A_SCDPT3!$H$70</definedName>
    <definedName name="SCDPT3_401ENDINGG_7" localSheetId="6">GMICNC_22A_SCDPT3!$I$70</definedName>
    <definedName name="SCDPT3_401ENDINGG_8" localSheetId="6">GMICNC_22A_SCDPT3!$J$70</definedName>
    <definedName name="SCDPT3_401ENDINGG_9" localSheetId="6">GMICNC_22A_SCDPT3!$K$70</definedName>
    <definedName name="SCDPT3_4020000000_Range" localSheetId="6">GMICNC_22A_SCDPT3!$B$72:$Q$74</definedName>
    <definedName name="SCDPT3_4029999999_7" localSheetId="6">GMICNC_22A_SCDPT3!$I$75</definedName>
    <definedName name="SCDPT3_4029999999_9" localSheetId="6">GMICNC_22A_SCDPT3!$K$75</definedName>
    <definedName name="SCDPT3_402BEGINNG_1" localSheetId="6">GMICNC_22A_SCDPT3!$C$72</definedName>
    <definedName name="SCDPT3_402BEGINNG_10" localSheetId="6">GMICNC_22A_SCDPT3!$L$72</definedName>
    <definedName name="SCDPT3_402BEGINNG_11" localSheetId="6">GMICNC_22A_SCDPT3!$M$72</definedName>
    <definedName name="SCDPT3_402BEGINNG_12" localSheetId="6">GMICNC_22A_SCDPT3!$N$72</definedName>
    <definedName name="SCDPT3_402BEGINNG_13" localSheetId="6">GMICNC_22A_SCDPT3!$O$72</definedName>
    <definedName name="SCDPT3_402BEGINNG_14" localSheetId="6">GMICNC_22A_SCDPT3!$P$72</definedName>
    <definedName name="SCDPT3_402BEGINNG_15" localSheetId="6">GMICNC_22A_SCDPT3!$Q$72</definedName>
    <definedName name="SCDPT3_402BEGINNG_2" localSheetId="6">GMICNC_22A_SCDPT3!$D$72</definedName>
    <definedName name="SCDPT3_402BEGINNG_3" localSheetId="6">GMICNC_22A_SCDPT3!$E$72</definedName>
    <definedName name="SCDPT3_402BEGINNG_4" localSheetId="6">GMICNC_22A_SCDPT3!$F$72</definedName>
    <definedName name="SCDPT3_402BEGINNG_5" localSheetId="6">GMICNC_22A_SCDPT3!$G$72</definedName>
    <definedName name="SCDPT3_402BEGINNG_6" localSheetId="6">GMICNC_22A_SCDPT3!$H$72</definedName>
    <definedName name="SCDPT3_402BEGINNG_7" localSheetId="6">GMICNC_22A_SCDPT3!$I$72</definedName>
    <definedName name="SCDPT3_402BEGINNG_8" localSheetId="6">GMICNC_22A_SCDPT3!$J$72</definedName>
    <definedName name="SCDPT3_402BEGINNG_9" localSheetId="6">GMICNC_22A_SCDPT3!$K$72</definedName>
    <definedName name="SCDPT3_402ENDINGG_10" localSheetId="6">GMICNC_22A_SCDPT3!$L$74</definedName>
    <definedName name="SCDPT3_402ENDINGG_11" localSheetId="6">GMICNC_22A_SCDPT3!$M$74</definedName>
    <definedName name="SCDPT3_402ENDINGG_12" localSheetId="6">GMICNC_22A_SCDPT3!$N$74</definedName>
    <definedName name="SCDPT3_402ENDINGG_13" localSheetId="6">GMICNC_22A_SCDPT3!$O$74</definedName>
    <definedName name="SCDPT3_402ENDINGG_14" localSheetId="6">GMICNC_22A_SCDPT3!$P$74</definedName>
    <definedName name="SCDPT3_402ENDINGG_15" localSheetId="6">GMICNC_22A_SCDPT3!$Q$74</definedName>
    <definedName name="SCDPT3_402ENDINGG_2" localSheetId="6">GMICNC_22A_SCDPT3!$D$74</definedName>
    <definedName name="SCDPT3_402ENDINGG_3" localSheetId="6">GMICNC_22A_SCDPT3!$E$74</definedName>
    <definedName name="SCDPT3_402ENDINGG_4" localSheetId="6">GMICNC_22A_SCDPT3!$F$74</definedName>
    <definedName name="SCDPT3_402ENDINGG_5" localSheetId="6">GMICNC_22A_SCDPT3!$G$74</definedName>
    <definedName name="SCDPT3_402ENDINGG_6" localSheetId="6">GMICNC_22A_SCDPT3!$H$74</definedName>
    <definedName name="SCDPT3_402ENDINGG_7" localSheetId="6">GMICNC_22A_SCDPT3!$I$74</definedName>
    <definedName name="SCDPT3_402ENDINGG_8" localSheetId="6">GMICNC_22A_SCDPT3!$J$74</definedName>
    <definedName name="SCDPT3_402ENDINGG_9" localSheetId="6">GMICNC_22A_SCDPT3!$K$74</definedName>
    <definedName name="SCDPT3_4310000000_Range" localSheetId="6">GMICNC_22A_SCDPT3!$B$76:$Q$78</definedName>
    <definedName name="SCDPT3_4319999999_7" localSheetId="6">GMICNC_22A_SCDPT3!$I$79</definedName>
    <definedName name="SCDPT3_4319999999_9" localSheetId="6">GMICNC_22A_SCDPT3!$K$79</definedName>
    <definedName name="SCDPT3_431BEGINNG_1" localSheetId="6">GMICNC_22A_SCDPT3!$C$76</definedName>
    <definedName name="SCDPT3_431BEGINNG_10" localSheetId="6">GMICNC_22A_SCDPT3!$L$76</definedName>
    <definedName name="SCDPT3_431BEGINNG_11" localSheetId="6">GMICNC_22A_SCDPT3!$M$76</definedName>
    <definedName name="SCDPT3_431BEGINNG_12" localSheetId="6">GMICNC_22A_SCDPT3!$N$76</definedName>
    <definedName name="SCDPT3_431BEGINNG_13" localSheetId="6">GMICNC_22A_SCDPT3!$O$76</definedName>
    <definedName name="SCDPT3_431BEGINNG_14" localSheetId="6">GMICNC_22A_SCDPT3!$P$76</definedName>
    <definedName name="SCDPT3_431BEGINNG_15" localSheetId="6">GMICNC_22A_SCDPT3!$Q$76</definedName>
    <definedName name="SCDPT3_431BEGINNG_2" localSheetId="6">GMICNC_22A_SCDPT3!$D$76</definedName>
    <definedName name="SCDPT3_431BEGINNG_3" localSheetId="6">GMICNC_22A_SCDPT3!$E$76</definedName>
    <definedName name="SCDPT3_431BEGINNG_4" localSheetId="6">GMICNC_22A_SCDPT3!$F$76</definedName>
    <definedName name="SCDPT3_431BEGINNG_5" localSheetId="6">GMICNC_22A_SCDPT3!$G$76</definedName>
    <definedName name="SCDPT3_431BEGINNG_6" localSheetId="6">GMICNC_22A_SCDPT3!$H$76</definedName>
    <definedName name="SCDPT3_431BEGINNG_7" localSheetId="6">GMICNC_22A_SCDPT3!$I$76</definedName>
    <definedName name="SCDPT3_431BEGINNG_8" localSheetId="6">GMICNC_22A_SCDPT3!$J$76</definedName>
    <definedName name="SCDPT3_431BEGINNG_9" localSheetId="6">GMICNC_22A_SCDPT3!$K$76</definedName>
    <definedName name="SCDPT3_431ENDINGG_10" localSheetId="6">GMICNC_22A_SCDPT3!$L$78</definedName>
    <definedName name="SCDPT3_431ENDINGG_11" localSheetId="6">GMICNC_22A_SCDPT3!$M$78</definedName>
    <definedName name="SCDPT3_431ENDINGG_12" localSheetId="6">GMICNC_22A_SCDPT3!$N$78</definedName>
    <definedName name="SCDPT3_431ENDINGG_13" localSheetId="6">GMICNC_22A_SCDPT3!$O$78</definedName>
    <definedName name="SCDPT3_431ENDINGG_14" localSheetId="6">GMICNC_22A_SCDPT3!$P$78</definedName>
    <definedName name="SCDPT3_431ENDINGG_15" localSheetId="6">GMICNC_22A_SCDPT3!$Q$78</definedName>
    <definedName name="SCDPT3_431ENDINGG_2" localSheetId="6">GMICNC_22A_SCDPT3!$D$78</definedName>
    <definedName name="SCDPT3_431ENDINGG_3" localSheetId="6">GMICNC_22A_SCDPT3!$E$78</definedName>
    <definedName name="SCDPT3_431ENDINGG_4" localSheetId="6">GMICNC_22A_SCDPT3!$F$78</definedName>
    <definedName name="SCDPT3_431ENDINGG_5" localSheetId="6">GMICNC_22A_SCDPT3!$G$78</definedName>
    <definedName name="SCDPT3_431ENDINGG_6" localSheetId="6">GMICNC_22A_SCDPT3!$H$78</definedName>
    <definedName name="SCDPT3_431ENDINGG_7" localSheetId="6">GMICNC_22A_SCDPT3!$I$78</definedName>
    <definedName name="SCDPT3_431ENDINGG_8" localSheetId="6">GMICNC_22A_SCDPT3!$J$78</definedName>
    <definedName name="SCDPT3_431ENDINGG_9" localSheetId="6">GMICNC_22A_SCDPT3!$K$78</definedName>
    <definedName name="SCDPT3_4320000000_Range" localSheetId="6">GMICNC_22A_SCDPT3!$B$80:$Q$82</definedName>
    <definedName name="SCDPT3_4329999999_7" localSheetId="6">GMICNC_22A_SCDPT3!$I$83</definedName>
    <definedName name="SCDPT3_4329999999_9" localSheetId="6">GMICNC_22A_SCDPT3!$K$83</definedName>
    <definedName name="SCDPT3_432BEGINNG_1" localSheetId="6">GMICNC_22A_SCDPT3!$C$80</definedName>
    <definedName name="SCDPT3_432BEGINNG_10" localSheetId="6">GMICNC_22A_SCDPT3!$L$80</definedName>
    <definedName name="SCDPT3_432BEGINNG_11" localSheetId="6">GMICNC_22A_SCDPT3!$M$80</definedName>
    <definedName name="SCDPT3_432BEGINNG_12" localSheetId="6">GMICNC_22A_SCDPT3!$N$80</definedName>
    <definedName name="SCDPT3_432BEGINNG_13" localSheetId="6">GMICNC_22A_SCDPT3!$O$80</definedName>
    <definedName name="SCDPT3_432BEGINNG_14" localSheetId="6">GMICNC_22A_SCDPT3!$P$80</definedName>
    <definedName name="SCDPT3_432BEGINNG_15" localSheetId="6">GMICNC_22A_SCDPT3!$Q$80</definedName>
    <definedName name="SCDPT3_432BEGINNG_2" localSheetId="6">GMICNC_22A_SCDPT3!$D$80</definedName>
    <definedName name="SCDPT3_432BEGINNG_3" localSheetId="6">GMICNC_22A_SCDPT3!$E$80</definedName>
    <definedName name="SCDPT3_432BEGINNG_4" localSheetId="6">GMICNC_22A_SCDPT3!$F$80</definedName>
    <definedName name="SCDPT3_432BEGINNG_5" localSheetId="6">GMICNC_22A_SCDPT3!$G$80</definedName>
    <definedName name="SCDPT3_432BEGINNG_6" localSheetId="6">GMICNC_22A_SCDPT3!$H$80</definedName>
    <definedName name="SCDPT3_432BEGINNG_7" localSheetId="6">GMICNC_22A_SCDPT3!$I$80</definedName>
    <definedName name="SCDPT3_432BEGINNG_8" localSheetId="6">GMICNC_22A_SCDPT3!$J$80</definedName>
    <definedName name="SCDPT3_432BEGINNG_9" localSheetId="6">GMICNC_22A_SCDPT3!$K$80</definedName>
    <definedName name="SCDPT3_432ENDINGG_10" localSheetId="6">GMICNC_22A_SCDPT3!$L$82</definedName>
    <definedName name="SCDPT3_432ENDINGG_11" localSheetId="6">GMICNC_22A_SCDPT3!$M$82</definedName>
    <definedName name="SCDPT3_432ENDINGG_12" localSheetId="6">GMICNC_22A_SCDPT3!$N$82</definedName>
    <definedName name="SCDPT3_432ENDINGG_13" localSheetId="6">GMICNC_22A_SCDPT3!$O$82</definedName>
    <definedName name="SCDPT3_432ENDINGG_14" localSheetId="6">GMICNC_22A_SCDPT3!$P$82</definedName>
    <definedName name="SCDPT3_432ENDINGG_15" localSheetId="6">GMICNC_22A_SCDPT3!$Q$82</definedName>
    <definedName name="SCDPT3_432ENDINGG_2" localSheetId="6">GMICNC_22A_SCDPT3!$D$82</definedName>
    <definedName name="SCDPT3_432ENDINGG_3" localSheetId="6">GMICNC_22A_SCDPT3!$E$82</definedName>
    <definedName name="SCDPT3_432ENDINGG_4" localSheetId="6">GMICNC_22A_SCDPT3!$F$82</definedName>
    <definedName name="SCDPT3_432ENDINGG_5" localSheetId="6">GMICNC_22A_SCDPT3!$G$82</definedName>
    <definedName name="SCDPT3_432ENDINGG_6" localSheetId="6">GMICNC_22A_SCDPT3!$H$82</definedName>
    <definedName name="SCDPT3_432ENDINGG_7" localSheetId="6">GMICNC_22A_SCDPT3!$I$82</definedName>
    <definedName name="SCDPT3_432ENDINGG_8" localSheetId="6">GMICNC_22A_SCDPT3!$J$82</definedName>
    <definedName name="SCDPT3_432ENDINGG_9" localSheetId="6">GMICNC_22A_SCDPT3!$K$82</definedName>
    <definedName name="SCDPT3_4509999997_7" localSheetId="6">GMICNC_22A_SCDPT3!$I$84</definedName>
    <definedName name="SCDPT3_4509999997_9" localSheetId="6">GMICNC_22A_SCDPT3!$K$84</definedName>
    <definedName name="SCDPT3_4509999998_7" localSheetId="6">GMICNC_22A_SCDPT3!$I$85</definedName>
    <definedName name="SCDPT3_4509999998_9" localSheetId="6">GMICNC_22A_SCDPT3!$K$85</definedName>
    <definedName name="SCDPT3_4509999999_7" localSheetId="6">GMICNC_22A_SCDPT3!$I$86</definedName>
    <definedName name="SCDPT3_4509999999_9" localSheetId="6">GMICNC_22A_SCDPT3!$K$86</definedName>
    <definedName name="SCDPT3_5010000000_Range" localSheetId="6">GMICNC_22A_SCDPT3!$B$87:$Q$89</definedName>
    <definedName name="SCDPT3_5019999999_7" localSheetId="6">GMICNC_22A_SCDPT3!$I$90</definedName>
    <definedName name="SCDPT3_5019999999_9" localSheetId="6">GMICNC_22A_SCDPT3!$K$90</definedName>
    <definedName name="SCDPT3_501BEGINNG_1" localSheetId="6">GMICNC_22A_SCDPT3!$C$87</definedName>
    <definedName name="SCDPT3_501BEGINNG_10" localSheetId="6">GMICNC_22A_SCDPT3!$L$87</definedName>
    <definedName name="SCDPT3_501BEGINNG_11" localSheetId="6">GMICNC_22A_SCDPT3!$M$87</definedName>
    <definedName name="SCDPT3_501BEGINNG_12" localSheetId="6">GMICNC_22A_SCDPT3!$N$87</definedName>
    <definedName name="SCDPT3_501BEGINNG_13" localSheetId="6">GMICNC_22A_SCDPT3!$O$87</definedName>
    <definedName name="SCDPT3_501BEGINNG_14" localSheetId="6">GMICNC_22A_SCDPT3!$P$87</definedName>
    <definedName name="SCDPT3_501BEGINNG_15" localSheetId="6">GMICNC_22A_SCDPT3!$Q$87</definedName>
    <definedName name="SCDPT3_501BEGINNG_2" localSheetId="6">GMICNC_22A_SCDPT3!$D$87</definedName>
    <definedName name="SCDPT3_501BEGINNG_3" localSheetId="6">GMICNC_22A_SCDPT3!$E$87</definedName>
    <definedName name="SCDPT3_501BEGINNG_4" localSheetId="6">GMICNC_22A_SCDPT3!$F$87</definedName>
    <definedName name="SCDPT3_501BEGINNG_5" localSheetId="6">GMICNC_22A_SCDPT3!$G$87</definedName>
    <definedName name="SCDPT3_501BEGINNG_6" localSheetId="6">GMICNC_22A_SCDPT3!$H$87</definedName>
    <definedName name="SCDPT3_501BEGINNG_7" localSheetId="6">GMICNC_22A_SCDPT3!$I$87</definedName>
    <definedName name="SCDPT3_501BEGINNG_8" localSheetId="6">GMICNC_22A_SCDPT3!$J$87</definedName>
    <definedName name="SCDPT3_501BEGINNG_9" localSheetId="6">GMICNC_22A_SCDPT3!$K$87</definedName>
    <definedName name="SCDPT3_501ENDINGG_10" localSheetId="6">GMICNC_22A_SCDPT3!$L$89</definedName>
    <definedName name="SCDPT3_501ENDINGG_11" localSheetId="6">GMICNC_22A_SCDPT3!$M$89</definedName>
    <definedName name="SCDPT3_501ENDINGG_12" localSheetId="6">GMICNC_22A_SCDPT3!$N$89</definedName>
    <definedName name="SCDPT3_501ENDINGG_13" localSheetId="6">GMICNC_22A_SCDPT3!$O$89</definedName>
    <definedName name="SCDPT3_501ENDINGG_14" localSheetId="6">GMICNC_22A_SCDPT3!$P$89</definedName>
    <definedName name="SCDPT3_501ENDINGG_15" localSheetId="6">GMICNC_22A_SCDPT3!$Q$89</definedName>
    <definedName name="SCDPT3_501ENDINGG_2" localSheetId="6">GMICNC_22A_SCDPT3!$D$89</definedName>
    <definedName name="SCDPT3_501ENDINGG_3" localSheetId="6">GMICNC_22A_SCDPT3!$E$89</definedName>
    <definedName name="SCDPT3_501ENDINGG_4" localSheetId="6">GMICNC_22A_SCDPT3!$F$89</definedName>
    <definedName name="SCDPT3_501ENDINGG_5" localSheetId="6">GMICNC_22A_SCDPT3!$G$89</definedName>
    <definedName name="SCDPT3_501ENDINGG_6" localSheetId="6">GMICNC_22A_SCDPT3!$H$89</definedName>
    <definedName name="SCDPT3_501ENDINGG_7" localSheetId="6">GMICNC_22A_SCDPT3!$I$89</definedName>
    <definedName name="SCDPT3_501ENDINGG_8" localSheetId="6">GMICNC_22A_SCDPT3!$J$89</definedName>
    <definedName name="SCDPT3_501ENDINGG_9" localSheetId="6">GMICNC_22A_SCDPT3!$K$89</definedName>
    <definedName name="SCDPT3_5020000000_Range" localSheetId="6">GMICNC_22A_SCDPT3!$B$91:$Q$93</definedName>
    <definedName name="SCDPT3_5029999999_7" localSheetId="6">GMICNC_22A_SCDPT3!$I$94</definedName>
    <definedName name="SCDPT3_5029999999_9" localSheetId="6">GMICNC_22A_SCDPT3!$K$94</definedName>
    <definedName name="SCDPT3_502BEGINNG_1" localSheetId="6">GMICNC_22A_SCDPT3!$C$91</definedName>
    <definedName name="SCDPT3_502BEGINNG_10" localSheetId="6">GMICNC_22A_SCDPT3!$L$91</definedName>
    <definedName name="SCDPT3_502BEGINNG_11" localSheetId="6">GMICNC_22A_SCDPT3!$M$91</definedName>
    <definedName name="SCDPT3_502BEGINNG_12" localSheetId="6">GMICNC_22A_SCDPT3!$N$91</definedName>
    <definedName name="SCDPT3_502BEGINNG_13" localSheetId="6">GMICNC_22A_SCDPT3!$O$91</definedName>
    <definedName name="SCDPT3_502BEGINNG_14" localSheetId="6">GMICNC_22A_SCDPT3!$P$91</definedName>
    <definedName name="SCDPT3_502BEGINNG_15" localSheetId="6">GMICNC_22A_SCDPT3!$Q$91</definedName>
    <definedName name="SCDPT3_502BEGINNG_2" localSheetId="6">GMICNC_22A_SCDPT3!$D$91</definedName>
    <definedName name="SCDPT3_502BEGINNG_3" localSheetId="6">GMICNC_22A_SCDPT3!$E$91</definedName>
    <definedName name="SCDPT3_502BEGINNG_4" localSheetId="6">GMICNC_22A_SCDPT3!$F$91</definedName>
    <definedName name="SCDPT3_502BEGINNG_5" localSheetId="6">GMICNC_22A_SCDPT3!$G$91</definedName>
    <definedName name="SCDPT3_502BEGINNG_6" localSheetId="6">GMICNC_22A_SCDPT3!$H$91</definedName>
    <definedName name="SCDPT3_502BEGINNG_7" localSheetId="6">GMICNC_22A_SCDPT3!$I$91</definedName>
    <definedName name="SCDPT3_502BEGINNG_8" localSheetId="6">GMICNC_22A_SCDPT3!$J$91</definedName>
    <definedName name="SCDPT3_502BEGINNG_9" localSheetId="6">GMICNC_22A_SCDPT3!$K$91</definedName>
    <definedName name="SCDPT3_502ENDINGG_10" localSheetId="6">GMICNC_22A_SCDPT3!$L$93</definedName>
    <definedName name="SCDPT3_502ENDINGG_11" localSheetId="6">GMICNC_22A_SCDPT3!$M$93</definedName>
    <definedName name="SCDPT3_502ENDINGG_12" localSheetId="6">GMICNC_22A_SCDPT3!$N$93</definedName>
    <definedName name="SCDPT3_502ENDINGG_13" localSheetId="6">GMICNC_22A_SCDPT3!$O$93</definedName>
    <definedName name="SCDPT3_502ENDINGG_14" localSheetId="6">GMICNC_22A_SCDPT3!$P$93</definedName>
    <definedName name="SCDPT3_502ENDINGG_15" localSheetId="6">GMICNC_22A_SCDPT3!$Q$93</definedName>
    <definedName name="SCDPT3_502ENDINGG_2" localSheetId="6">GMICNC_22A_SCDPT3!$D$93</definedName>
    <definedName name="SCDPT3_502ENDINGG_3" localSheetId="6">GMICNC_22A_SCDPT3!$E$93</definedName>
    <definedName name="SCDPT3_502ENDINGG_4" localSheetId="6">GMICNC_22A_SCDPT3!$F$93</definedName>
    <definedName name="SCDPT3_502ENDINGG_5" localSheetId="6">GMICNC_22A_SCDPT3!$G$93</definedName>
    <definedName name="SCDPT3_502ENDINGG_6" localSheetId="6">GMICNC_22A_SCDPT3!$H$93</definedName>
    <definedName name="SCDPT3_502ENDINGG_7" localSheetId="6">GMICNC_22A_SCDPT3!$I$93</definedName>
    <definedName name="SCDPT3_502ENDINGG_8" localSheetId="6">GMICNC_22A_SCDPT3!$J$93</definedName>
    <definedName name="SCDPT3_502ENDINGG_9" localSheetId="6">GMICNC_22A_SCDPT3!$K$93</definedName>
    <definedName name="SCDPT3_5310000000_Range" localSheetId="6">GMICNC_22A_SCDPT3!$B$95:$Q$97</definedName>
    <definedName name="SCDPT3_5319999999_7" localSheetId="6">GMICNC_22A_SCDPT3!$I$98</definedName>
    <definedName name="SCDPT3_5319999999_9" localSheetId="6">GMICNC_22A_SCDPT3!$K$98</definedName>
    <definedName name="SCDPT3_531BEGINNG_1" localSheetId="6">GMICNC_22A_SCDPT3!$C$95</definedName>
    <definedName name="SCDPT3_531BEGINNG_10" localSheetId="6">GMICNC_22A_SCDPT3!$L$95</definedName>
    <definedName name="SCDPT3_531BEGINNG_11" localSheetId="6">GMICNC_22A_SCDPT3!$M$95</definedName>
    <definedName name="SCDPT3_531BEGINNG_12" localSheetId="6">GMICNC_22A_SCDPT3!$N$95</definedName>
    <definedName name="SCDPT3_531BEGINNG_13" localSheetId="6">GMICNC_22A_SCDPT3!$O$95</definedName>
    <definedName name="SCDPT3_531BEGINNG_14" localSheetId="6">GMICNC_22A_SCDPT3!$P$95</definedName>
    <definedName name="SCDPT3_531BEGINNG_15" localSheetId="6">GMICNC_22A_SCDPT3!$Q$95</definedName>
    <definedName name="SCDPT3_531BEGINNG_2" localSheetId="6">GMICNC_22A_SCDPT3!$D$95</definedName>
    <definedName name="SCDPT3_531BEGINNG_3" localSheetId="6">GMICNC_22A_SCDPT3!$E$95</definedName>
    <definedName name="SCDPT3_531BEGINNG_4" localSheetId="6">GMICNC_22A_SCDPT3!$F$95</definedName>
    <definedName name="SCDPT3_531BEGINNG_5" localSheetId="6">GMICNC_22A_SCDPT3!$G$95</definedName>
    <definedName name="SCDPT3_531BEGINNG_6" localSheetId="6">GMICNC_22A_SCDPT3!$H$95</definedName>
    <definedName name="SCDPT3_531BEGINNG_7" localSheetId="6">GMICNC_22A_SCDPT3!$I$95</definedName>
    <definedName name="SCDPT3_531BEGINNG_8" localSheetId="6">GMICNC_22A_SCDPT3!$J$95</definedName>
    <definedName name="SCDPT3_531BEGINNG_9" localSheetId="6">GMICNC_22A_SCDPT3!$K$95</definedName>
    <definedName name="SCDPT3_531ENDINGG_10" localSheetId="6">GMICNC_22A_SCDPT3!$L$97</definedName>
    <definedName name="SCDPT3_531ENDINGG_11" localSheetId="6">GMICNC_22A_SCDPT3!$M$97</definedName>
    <definedName name="SCDPT3_531ENDINGG_12" localSheetId="6">GMICNC_22A_SCDPT3!$N$97</definedName>
    <definedName name="SCDPT3_531ENDINGG_13" localSheetId="6">GMICNC_22A_SCDPT3!$O$97</definedName>
    <definedName name="SCDPT3_531ENDINGG_14" localSheetId="6">GMICNC_22A_SCDPT3!$P$97</definedName>
    <definedName name="SCDPT3_531ENDINGG_15" localSheetId="6">GMICNC_22A_SCDPT3!$Q$97</definedName>
    <definedName name="SCDPT3_531ENDINGG_2" localSheetId="6">GMICNC_22A_SCDPT3!$D$97</definedName>
    <definedName name="SCDPT3_531ENDINGG_3" localSheetId="6">GMICNC_22A_SCDPT3!$E$97</definedName>
    <definedName name="SCDPT3_531ENDINGG_4" localSheetId="6">GMICNC_22A_SCDPT3!$F$97</definedName>
    <definedName name="SCDPT3_531ENDINGG_5" localSheetId="6">GMICNC_22A_SCDPT3!$G$97</definedName>
    <definedName name="SCDPT3_531ENDINGG_6" localSheetId="6">GMICNC_22A_SCDPT3!$H$97</definedName>
    <definedName name="SCDPT3_531ENDINGG_7" localSheetId="6">GMICNC_22A_SCDPT3!$I$97</definedName>
    <definedName name="SCDPT3_531ENDINGG_8" localSheetId="6">GMICNC_22A_SCDPT3!$J$97</definedName>
    <definedName name="SCDPT3_531ENDINGG_9" localSheetId="6">GMICNC_22A_SCDPT3!$K$97</definedName>
    <definedName name="SCDPT3_5320000000_Range" localSheetId="6">GMICNC_22A_SCDPT3!$B$99:$Q$101</definedName>
    <definedName name="SCDPT3_5329999999_7" localSheetId="6">GMICNC_22A_SCDPT3!$I$102</definedName>
    <definedName name="SCDPT3_5329999999_9" localSheetId="6">GMICNC_22A_SCDPT3!$K$102</definedName>
    <definedName name="SCDPT3_532BEGINNG_1" localSheetId="6">GMICNC_22A_SCDPT3!$C$99</definedName>
    <definedName name="SCDPT3_532BEGINNG_10" localSheetId="6">GMICNC_22A_SCDPT3!$L$99</definedName>
    <definedName name="SCDPT3_532BEGINNG_11" localSheetId="6">GMICNC_22A_SCDPT3!$M$99</definedName>
    <definedName name="SCDPT3_532BEGINNG_12" localSheetId="6">GMICNC_22A_SCDPT3!$N$99</definedName>
    <definedName name="SCDPT3_532BEGINNG_13" localSheetId="6">GMICNC_22A_SCDPT3!$O$99</definedName>
    <definedName name="SCDPT3_532BEGINNG_14" localSheetId="6">GMICNC_22A_SCDPT3!$P$99</definedName>
    <definedName name="SCDPT3_532BEGINNG_15" localSheetId="6">GMICNC_22A_SCDPT3!$Q$99</definedName>
    <definedName name="SCDPT3_532BEGINNG_2" localSheetId="6">GMICNC_22A_SCDPT3!$D$99</definedName>
    <definedName name="SCDPT3_532BEGINNG_3" localSheetId="6">GMICNC_22A_SCDPT3!$E$99</definedName>
    <definedName name="SCDPT3_532BEGINNG_4" localSheetId="6">GMICNC_22A_SCDPT3!$F$99</definedName>
    <definedName name="SCDPT3_532BEGINNG_5" localSheetId="6">GMICNC_22A_SCDPT3!$G$99</definedName>
    <definedName name="SCDPT3_532BEGINNG_6" localSheetId="6">GMICNC_22A_SCDPT3!$H$99</definedName>
    <definedName name="SCDPT3_532BEGINNG_7" localSheetId="6">GMICNC_22A_SCDPT3!$I$99</definedName>
    <definedName name="SCDPT3_532BEGINNG_8" localSheetId="6">GMICNC_22A_SCDPT3!$J$99</definedName>
    <definedName name="SCDPT3_532BEGINNG_9" localSheetId="6">GMICNC_22A_SCDPT3!$K$99</definedName>
    <definedName name="SCDPT3_532ENDINGG_10" localSheetId="6">GMICNC_22A_SCDPT3!$L$101</definedName>
    <definedName name="SCDPT3_532ENDINGG_11" localSheetId="6">GMICNC_22A_SCDPT3!$M$101</definedName>
    <definedName name="SCDPT3_532ENDINGG_12" localSheetId="6">GMICNC_22A_SCDPT3!$N$101</definedName>
    <definedName name="SCDPT3_532ENDINGG_13" localSheetId="6">GMICNC_22A_SCDPT3!$O$101</definedName>
    <definedName name="SCDPT3_532ENDINGG_14" localSheetId="6">GMICNC_22A_SCDPT3!$P$101</definedName>
    <definedName name="SCDPT3_532ENDINGG_15" localSheetId="6">GMICNC_22A_SCDPT3!$Q$101</definedName>
    <definedName name="SCDPT3_532ENDINGG_2" localSheetId="6">GMICNC_22A_SCDPT3!$D$101</definedName>
    <definedName name="SCDPT3_532ENDINGG_3" localSheetId="6">GMICNC_22A_SCDPT3!$E$101</definedName>
    <definedName name="SCDPT3_532ENDINGG_4" localSheetId="6">GMICNC_22A_SCDPT3!$F$101</definedName>
    <definedName name="SCDPT3_532ENDINGG_5" localSheetId="6">GMICNC_22A_SCDPT3!$G$101</definedName>
    <definedName name="SCDPT3_532ENDINGG_6" localSheetId="6">GMICNC_22A_SCDPT3!$H$101</definedName>
    <definedName name="SCDPT3_532ENDINGG_7" localSheetId="6">GMICNC_22A_SCDPT3!$I$101</definedName>
    <definedName name="SCDPT3_532ENDINGG_8" localSheetId="6">GMICNC_22A_SCDPT3!$J$101</definedName>
    <definedName name="SCDPT3_532ENDINGG_9" localSheetId="6">GMICNC_22A_SCDPT3!$K$101</definedName>
    <definedName name="SCDPT3_5510000000_Range" localSheetId="6">GMICNC_22A_SCDPT3!$B$103:$Q$105</definedName>
    <definedName name="SCDPT3_5519999999_7" localSheetId="6">GMICNC_22A_SCDPT3!$I$106</definedName>
    <definedName name="SCDPT3_5519999999_9" localSheetId="6">GMICNC_22A_SCDPT3!$K$106</definedName>
    <definedName name="SCDPT3_551BEGINNG_1" localSheetId="6">GMICNC_22A_SCDPT3!$C$103</definedName>
    <definedName name="SCDPT3_551BEGINNG_10" localSheetId="6">GMICNC_22A_SCDPT3!$L$103</definedName>
    <definedName name="SCDPT3_551BEGINNG_11" localSheetId="6">GMICNC_22A_SCDPT3!$M$103</definedName>
    <definedName name="SCDPT3_551BEGINNG_12" localSheetId="6">GMICNC_22A_SCDPT3!$N$103</definedName>
    <definedName name="SCDPT3_551BEGINNG_13" localSheetId="6">GMICNC_22A_SCDPT3!$O$103</definedName>
    <definedName name="SCDPT3_551BEGINNG_14" localSheetId="6">GMICNC_22A_SCDPT3!$P$103</definedName>
    <definedName name="SCDPT3_551BEGINNG_15" localSheetId="6">GMICNC_22A_SCDPT3!$Q$103</definedName>
    <definedName name="SCDPT3_551BEGINNG_2" localSheetId="6">GMICNC_22A_SCDPT3!$D$103</definedName>
    <definedName name="SCDPT3_551BEGINNG_3" localSheetId="6">GMICNC_22A_SCDPT3!$E$103</definedName>
    <definedName name="SCDPT3_551BEGINNG_4" localSheetId="6">GMICNC_22A_SCDPT3!$F$103</definedName>
    <definedName name="SCDPT3_551BEGINNG_5" localSheetId="6">GMICNC_22A_SCDPT3!$G$103</definedName>
    <definedName name="SCDPT3_551BEGINNG_6" localSheetId="6">GMICNC_22A_SCDPT3!$H$103</definedName>
    <definedName name="SCDPT3_551BEGINNG_7" localSheetId="6">GMICNC_22A_SCDPT3!$I$103</definedName>
    <definedName name="SCDPT3_551BEGINNG_8" localSheetId="6">GMICNC_22A_SCDPT3!$J$103</definedName>
    <definedName name="SCDPT3_551BEGINNG_9" localSheetId="6">GMICNC_22A_SCDPT3!$K$103</definedName>
    <definedName name="SCDPT3_551ENDINGG_10" localSheetId="6">GMICNC_22A_SCDPT3!$L$105</definedName>
    <definedName name="SCDPT3_551ENDINGG_11" localSheetId="6">GMICNC_22A_SCDPT3!$M$105</definedName>
    <definedName name="SCDPT3_551ENDINGG_12" localSheetId="6">GMICNC_22A_SCDPT3!$N$105</definedName>
    <definedName name="SCDPT3_551ENDINGG_13" localSheetId="6">GMICNC_22A_SCDPT3!$O$105</definedName>
    <definedName name="SCDPT3_551ENDINGG_14" localSheetId="6">GMICNC_22A_SCDPT3!$P$105</definedName>
    <definedName name="SCDPT3_551ENDINGG_15" localSheetId="6">GMICNC_22A_SCDPT3!$Q$105</definedName>
    <definedName name="SCDPT3_551ENDINGG_2" localSheetId="6">GMICNC_22A_SCDPT3!$D$105</definedName>
    <definedName name="SCDPT3_551ENDINGG_3" localSheetId="6">GMICNC_22A_SCDPT3!$E$105</definedName>
    <definedName name="SCDPT3_551ENDINGG_4" localSheetId="6">GMICNC_22A_SCDPT3!$F$105</definedName>
    <definedName name="SCDPT3_551ENDINGG_5" localSheetId="6">GMICNC_22A_SCDPT3!$G$105</definedName>
    <definedName name="SCDPT3_551ENDINGG_6" localSheetId="6">GMICNC_22A_SCDPT3!$H$105</definedName>
    <definedName name="SCDPT3_551ENDINGG_7" localSheetId="6">GMICNC_22A_SCDPT3!$I$105</definedName>
    <definedName name="SCDPT3_551ENDINGG_8" localSheetId="6">GMICNC_22A_SCDPT3!$J$105</definedName>
    <definedName name="SCDPT3_551ENDINGG_9" localSheetId="6">GMICNC_22A_SCDPT3!$K$105</definedName>
    <definedName name="SCDPT3_5520000000_Range" localSheetId="6">GMICNC_22A_SCDPT3!$B$107:$Q$109</definedName>
    <definedName name="SCDPT3_5529999999_7" localSheetId="6">GMICNC_22A_SCDPT3!$I$110</definedName>
    <definedName name="SCDPT3_5529999999_9" localSheetId="6">GMICNC_22A_SCDPT3!$K$110</definedName>
    <definedName name="SCDPT3_552BEGINNG_1" localSheetId="6">GMICNC_22A_SCDPT3!$C$107</definedName>
    <definedName name="SCDPT3_552BEGINNG_10" localSheetId="6">GMICNC_22A_SCDPT3!$L$107</definedName>
    <definedName name="SCDPT3_552BEGINNG_11" localSheetId="6">GMICNC_22A_SCDPT3!$M$107</definedName>
    <definedName name="SCDPT3_552BEGINNG_12" localSheetId="6">GMICNC_22A_SCDPT3!$N$107</definedName>
    <definedName name="SCDPT3_552BEGINNG_13" localSheetId="6">GMICNC_22A_SCDPT3!$O$107</definedName>
    <definedName name="SCDPT3_552BEGINNG_14" localSheetId="6">GMICNC_22A_SCDPT3!$P$107</definedName>
    <definedName name="SCDPT3_552BEGINNG_15" localSheetId="6">GMICNC_22A_SCDPT3!$Q$107</definedName>
    <definedName name="SCDPT3_552BEGINNG_2" localSheetId="6">GMICNC_22A_SCDPT3!$D$107</definedName>
    <definedName name="SCDPT3_552BEGINNG_3" localSheetId="6">GMICNC_22A_SCDPT3!$E$107</definedName>
    <definedName name="SCDPT3_552BEGINNG_4" localSheetId="6">GMICNC_22A_SCDPT3!$F$107</definedName>
    <definedName name="SCDPT3_552BEGINNG_5" localSheetId="6">GMICNC_22A_SCDPT3!$G$107</definedName>
    <definedName name="SCDPT3_552BEGINNG_6" localSheetId="6">GMICNC_22A_SCDPT3!$H$107</definedName>
    <definedName name="SCDPT3_552BEGINNG_7" localSheetId="6">GMICNC_22A_SCDPT3!$I$107</definedName>
    <definedName name="SCDPT3_552BEGINNG_8" localSheetId="6">GMICNC_22A_SCDPT3!$J$107</definedName>
    <definedName name="SCDPT3_552BEGINNG_9" localSheetId="6">GMICNC_22A_SCDPT3!$K$107</definedName>
    <definedName name="SCDPT3_552ENDINGG_10" localSheetId="6">GMICNC_22A_SCDPT3!$L$109</definedName>
    <definedName name="SCDPT3_552ENDINGG_11" localSheetId="6">GMICNC_22A_SCDPT3!$M$109</definedName>
    <definedName name="SCDPT3_552ENDINGG_12" localSheetId="6">GMICNC_22A_SCDPT3!$N$109</definedName>
    <definedName name="SCDPT3_552ENDINGG_13" localSheetId="6">GMICNC_22A_SCDPT3!$O$109</definedName>
    <definedName name="SCDPT3_552ENDINGG_14" localSheetId="6">GMICNC_22A_SCDPT3!$P$109</definedName>
    <definedName name="SCDPT3_552ENDINGG_15" localSheetId="6">GMICNC_22A_SCDPT3!$Q$109</definedName>
    <definedName name="SCDPT3_552ENDINGG_2" localSheetId="6">GMICNC_22A_SCDPT3!$D$109</definedName>
    <definedName name="SCDPT3_552ENDINGG_3" localSheetId="6">GMICNC_22A_SCDPT3!$E$109</definedName>
    <definedName name="SCDPT3_552ENDINGG_4" localSheetId="6">GMICNC_22A_SCDPT3!$F$109</definedName>
    <definedName name="SCDPT3_552ENDINGG_5" localSheetId="6">GMICNC_22A_SCDPT3!$G$109</definedName>
    <definedName name="SCDPT3_552ENDINGG_6" localSheetId="6">GMICNC_22A_SCDPT3!$H$109</definedName>
    <definedName name="SCDPT3_552ENDINGG_7" localSheetId="6">GMICNC_22A_SCDPT3!$I$109</definedName>
    <definedName name="SCDPT3_552ENDINGG_8" localSheetId="6">GMICNC_22A_SCDPT3!$J$109</definedName>
    <definedName name="SCDPT3_552ENDINGG_9" localSheetId="6">GMICNC_22A_SCDPT3!$K$109</definedName>
    <definedName name="SCDPT3_5710000000_Range" localSheetId="6">GMICNC_22A_SCDPT3!$B$111:$Q$113</definedName>
    <definedName name="SCDPT3_5719999999_7" localSheetId="6">GMICNC_22A_SCDPT3!$I$114</definedName>
    <definedName name="SCDPT3_5719999999_9" localSheetId="6">GMICNC_22A_SCDPT3!$K$114</definedName>
    <definedName name="SCDPT3_571BEGINNG_1" localSheetId="6">GMICNC_22A_SCDPT3!$C$111</definedName>
    <definedName name="SCDPT3_571BEGINNG_10" localSheetId="6">GMICNC_22A_SCDPT3!$L$111</definedName>
    <definedName name="SCDPT3_571BEGINNG_11" localSheetId="6">GMICNC_22A_SCDPT3!$M$111</definedName>
    <definedName name="SCDPT3_571BEGINNG_12" localSheetId="6">GMICNC_22A_SCDPT3!$N$111</definedName>
    <definedName name="SCDPT3_571BEGINNG_13" localSheetId="6">GMICNC_22A_SCDPT3!$O$111</definedName>
    <definedName name="SCDPT3_571BEGINNG_14" localSheetId="6">GMICNC_22A_SCDPT3!$P$111</definedName>
    <definedName name="SCDPT3_571BEGINNG_15" localSheetId="6">GMICNC_22A_SCDPT3!$Q$111</definedName>
    <definedName name="SCDPT3_571BEGINNG_2" localSheetId="6">GMICNC_22A_SCDPT3!$D$111</definedName>
    <definedName name="SCDPT3_571BEGINNG_3" localSheetId="6">GMICNC_22A_SCDPT3!$E$111</definedName>
    <definedName name="SCDPT3_571BEGINNG_4" localSheetId="6">GMICNC_22A_SCDPT3!$F$111</definedName>
    <definedName name="SCDPT3_571BEGINNG_5" localSheetId="6">GMICNC_22A_SCDPT3!$G$111</definedName>
    <definedName name="SCDPT3_571BEGINNG_6" localSheetId="6">GMICNC_22A_SCDPT3!$H$111</definedName>
    <definedName name="SCDPT3_571BEGINNG_7" localSheetId="6">GMICNC_22A_SCDPT3!$I$111</definedName>
    <definedName name="SCDPT3_571BEGINNG_8" localSheetId="6">GMICNC_22A_SCDPT3!$J$111</definedName>
    <definedName name="SCDPT3_571BEGINNG_9" localSheetId="6">GMICNC_22A_SCDPT3!$K$111</definedName>
    <definedName name="SCDPT3_571ENDINGG_10" localSheetId="6">GMICNC_22A_SCDPT3!$L$113</definedName>
    <definedName name="SCDPT3_571ENDINGG_11" localSheetId="6">GMICNC_22A_SCDPT3!$M$113</definedName>
    <definedName name="SCDPT3_571ENDINGG_12" localSheetId="6">GMICNC_22A_SCDPT3!$N$113</definedName>
    <definedName name="SCDPT3_571ENDINGG_13" localSheetId="6">GMICNC_22A_SCDPT3!$O$113</definedName>
    <definedName name="SCDPT3_571ENDINGG_14" localSheetId="6">GMICNC_22A_SCDPT3!$P$113</definedName>
    <definedName name="SCDPT3_571ENDINGG_15" localSheetId="6">GMICNC_22A_SCDPT3!$Q$113</definedName>
    <definedName name="SCDPT3_571ENDINGG_2" localSheetId="6">GMICNC_22A_SCDPT3!$D$113</definedName>
    <definedName name="SCDPT3_571ENDINGG_3" localSheetId="6">GMICNC_22A_SCDPT3!$E$113</definedName>
    <definedName name="SCDPT3_571ENDINGG_4" localSheetId="6">GMICNC_22A_SCDPT3!$F$113</definedName>
    <definedName name="SCDPT3_571ENDINGG_5" localSheetId="6">GMICNC_22A_SCDPT3!$G$113</definedName>
    <definedName name="SCDPT3_571ENDINGG_6" localSheetId="6">GMICNC_22A_SCDPT3!$H$113</definedName>
    <definedName name="SCDPT3_571ENDINGG_7" localSheetId="6">GMICNC_22A_SCDPT3!$I$113</definedName>
    <definedName name="SCDPT3_571ENDINGG_8" localSheetId="6">GMICNC_22A_SCDPT3!$J$113</definedName>
    <definedName name="SCDPT3_571ENDINGG_9" localSheetId="6">GMICNC_22A_SCDPT3!$K$113</definedName>
    <definedName name="SCDPT3_5720000000_Range" localSheetId="6">GMICNC_22A_SCDPT3!$B$115:$Q$117</definedName>
    <definedName name="SCDPT3_5729999999_7" localSheetId="6">GMICNC_22A_SCDPT3!$I$118</definedName>
    <definedName name="SCDPT3_5729999999_9" localSheetId="6">GMICNC_22A_SCDPT3!$K$118</definedName>
    <definedName name="SCDPT3_572BEGINNG_1" localSheetId="6">GMICNC_22A_SCDPT3!$C$115</definedName>
    <definedName name="SCDPT3_572BEGINNG_10" localSheetId="6">GMICNC_22A_SCDPT3!$L$115</definedName>
    <definedName name="SCDPT3_572BEGINNG_11" localSheetId="6">GMICNC_22A_SCDPT3!$M$115</definedName>
    <definedName name="SCDPT3_572BEGINNG_12" localSheetId="6">GMICNC_22A_SCDPT3!$N$115</definedName>
    <definedName name="SCDPT3_572BEGINNG_13" localSheetId="6">GMICNC_22A_SCDPT3!$O$115</definedName>
    <definedName name="SCDPT3_572BEGINNG_14" localSheetId="6">GMICNC_22A_SCDPT3!$P$115</definedName>
    <definedName name="SCDPT3_572BEGINNG_15" localSheetId="6">GMICNC_22A_SCDPT3!$Q$115</definedName>
    <definedName name="SCDPT3_572BEGINNG_2" localSheetId="6">GMICNC_22A_SCDPT3!$D$115</definedName>
    <definedName name="SCDPT3_572BEGINNG_3" localSheetId="6">GMICNC_22A_SCDPT3!$E$115</definedName>
    <definedName name="SCDPT3_572BEGINNG_4" localSheetId="6">GMICNC_22A_SCDPT3!$F$115</definedName>
    <definedName name="SCDPT3_572BEGINNG_5" localSheetId="6">GMICNC_22A_SCDPT3!$G$115</definedName>
    <definedName name="SCDPT3_572BEGINNG_6" localSheetId="6">GMICNC_22A_SCDPT3!$H$115</definedName>
    <definedName name="SCDPT3_572BEGINNG_7" localSheetId="6">GMICNC_22A_SCDPT3!$I$115</definedName>
    <definedName name="SCDPT3_572BEGINNG_8" localSheetId="6">GMICNC_22A_SCDPT3!$J$115</definedName>
    <definedName name="SCDPT3_572BEGINNG_9" localSheetId="6">GMICNC_22A_SCDPT3!$K$115</definedName>
    <definedName name="SCDPT3_572ENDINGG_10" localSheetId="6">GMICNC_22A_SCDPT3!$L$117</definedName>
    <definedName name="SCDPT3_572ENDINGG_11" localSheetId="6">GMICNC_22A_SCDPT3!$M$117</definedName>
    <definedName name="SCDPT3_572ENDINGG_12" localSheetId="6">GMICNC_22A_SCDPT3!$N$117</definedName>
    <definedName name="SCDPT3_572ENDINGG_13" localSheetId="6">GMICNC_22A_SCDPT3!$O$117</definedName>
    <definedName name="SCDPT3_572ENDINGG_14" localSheetId="6">GMICNC_22A_SCDPT3!$P$117</definedName>
    <definedName name="SCDPT3_572ENDINGG_15" localSheetId="6">GMICNC_22A_SCDPT3!$Q$117</definedName>
    <definedName name="SCDPT3_572ENDINGG_2" localSheetId="6">GMICNC_22A_SCDPT3!$D$117</definedName>
    <definedName name="SCDPT3_572ENDINGG_3" localSheetId="6">GMICNC_22A_SCDPT3!$E$117</definedName>
    <definedName name="SCDPT3_572ENDINGG_4" localSheetId="6">GMICNC_22A_SCDPT3!$F$117</definedName>
    <definedName name="SCDPT3_572ENDINGG_5" localSheetId="6">GMICNC_22A_SCDPT3!$G$117</definedName>
    <definedName name="SCDPT3_572ENDINGG_6" localSheetId="6">GMICNC_22A_SCDPT3!$H$117</definedName>
    <definedName name="SCDPT3_572ENDINGG_7" localSheetId="6">GMICNC_22A_SCDPT3!$I$117</definedName>
    <definedName name="SCDPT3_572ENDINGG_8" localSheetId="6">GMICNC_22A_SCDPT3!$J$117</definedName>
    <definedName name="SCDPT3_572ENDINGG_9" localSheetId="6">GMICNC_22A_SCDPT3!$K$117</definedName>
    <definedName name="SCDPT3_5810000000_Range" localSheetId="6">GMICNC_22A_SCDPT3!$B$119:$Q$121</definedName>
    <definedName name="SCDPT3_5819999999_7" localSheetId="6">GMICNC_22A_SCDPT3!$I$122</definedName>
    <definedName name="SCDPT3_5819999999_9" localSheetId="6">GMICNC_22A_SCDPT3!$K$122</definedName>
    <definedName name="SCDPT3_581BEGINNG_1" localSheetId="6">GMICNC_22A_SCDPT3!$C$119</definedName>
    <definedName name="SCDPT3_581BEGINNG_10" localSheetId="6">GMICNC_22A_SCDPT3!$L$119</definedName>
    <definedName name="SCDPT3_581BEGINNG_11" localSheetId="6">GMICNC_22A_SCDPT3!$M$119</definedName>
    <definedName name="SCDPT3_581BEGINNG_12" localSheetId="6">GMICNC_22A_SCDPT3!$N$119</definedName>
    <definedName name="SCDPT3_581BEGINNG_13" localSheetId="6">GMICNC_22A_SCDPT3!$O$119</definedName>
    <definedName name="SCDPT3_581BEGINNG_14" localSheetId="6">GMICNC_22A_SCDPT3!$P$119</definedName>
    <definedName name="SCDPT3_581BEGINNG_15" localSheetId="6">GMICNC_22A_SCDPT3!$Q$119</definedName>
    <definedName name="SCDPT3_581BEGINNG_2" localSheetId="6">GMICNC_22A_SCDPT3!$D$119</definedName>
    <definedName name="SCDPT3_581BEGINNG_3" localSheetId="6">GMICNC_22A_SCDPT3!$E$119</definedName>
    <definedName name="SCDPT3_581BEGINNG_4" localSheetId="6">GMICNC_22A_SCDPT3!$F$119</definedName>
    <definedName name="SCDPT3_581BEGINNG_5" localSheetId="6">GMICNC_22A_SCDPT3!$G$119</definedName>
    <definedName name="SCDPT3_581BEGINNG_6" localSheetId="6">GMICNC_22A_SCDPT3!$H$119</definedName>
    <definedName name="SCDPT3_581BEGINNG_7" localSheetId="6">GMICNC_22A_SCDPT3!$I$119</definedName>
    <definedName name="SCDPT3_581BEGINNG_8" localSheetId="6">GMICNC_22A_SCDPT3!$J$119</definedName>
    <definedName name="SCDPT3_581BEGINNG_9" localSheetId="6">GMICNC_22A_SCDPT3!$K$119</definedName>
    <definedName name="SCDPT3_581ENDINGG_10" localSheetId="6">GMICNC_22A_SCDPT3!$L$121</definedName>
    <definedName name="SCDPT3_581ENDINGG_11" localSheetId="6">GMICNC_22A_SCDPT3!$M$121</definedName>
    <definedName name="SCDPT3_581ENDINGG_12" localSheetId="6">GMICNC_22A_SCDPT3!$N$121</definedName>
    <definedName name="SCDPT3_581ENDINGG_13" localSheetId="6">GMICNC_22A_SCDPT3!$O$121</definedName>
    <definedName name="SCDPT3_581ENDINGG_14" localSheetId="6">GMICNC_22A_SCDPT3!$P$121</definedName>
    <definedName name="SCDPT3_581ENDINGG_15" localSheetId="6">GMICNC_22A_SCDPT3!$Q$121</definedName>
    <definedName name="SCDPT3_581ENDINGG_2" localSheetId="6">GMICNC_22A_SCDPT3!$D$121</definedName>
    <definedName name="SCDPT3_581ENDINGG_3" localSheetId="6">GMICNC_22A_SCDPT3!$E$121</definedName>
    <definedName name="SCDPT3_581ENDINGG_4" localSheetId="6">GMICNC_22A_SCDPT3!$F$121</definedName>
    <definedName name="SCDPT3_581ENDINGG_5" localSheetId="6">GMICNC_22A_SCDPT3!$G$121</definedName>
    <definedName name="SCDPT3_581ENDINGG_6" localSheetId="6">GMICNC_22A_SCDPT3!$H$121</definedName>
    <definedName name="SCDPT3_581ENDINGG_7" localSheetId="6">GMICNC_22A_SCDPT3!$I$121</definedName>
    <definedName name="SCDPT3_581ENDINGG_8" localSheetId="6">GMICNC_22A_SCDPT3!$J$121</definedName>
    <definedName name="SCDPT3_581ENDINGG_9" localSheetId="6">GMICNC_22A_SCDPT3!$K$121</definedName>
    <definedName name="SCDPT3_5910000000_Range" localSheetId="6">GMICNC_22A_SCDPT3!$B$123:$Q$125</definedName>
    <definedName name="SCDPT3_5919999999_7" localSheetId="6">GMICNC_22A_SCDPT3!$I$126</definedName>
    <definedName name="SCDPT3_5919999999_9" localSheetId="6">GMICNC_22A_SCDPT3!$K$126</definedName>
    <definedName name="SCDPT3_591BEGINNG_1" localSheetId="6">GMICNC_22A_SCDPT3!$C$123</definedName>
    <definedName name="SCDPT3_591BEGINNG_10" localSheetId="6">GMICNC_22A_SCDPT3!$L$123</definedName>
    <definedName name="SCDPT3_591BEGINNG_11" localSheetId="6">GMICNC_22A_SCDPT3!$M$123</definedName>
    <definedName name="SCDPT3_591BEGINNG_12" localSheetId="6">GMICNC_22A_SCDPT3!$N$123</definedName>
    <definedName name="SCDPT3_591BEGINNG_13" localSheetId="6">GMICNC_22A_SCDPT3!$O$123</definedName>
    <definedName name="SCDPT3_591BEGINNG_14" localSheetId="6">GMICNC_22A_SCDPT3!$P$123</definedName>
    <definedName name="SCDPT3_591BEGINNG_15" localSheetId="6">GMICNC_22A_SCDPT3!$Q$123</definedName>
    <definedName name="SCDPT3_591BEGINNG_2" localSheetId="6">GMICNC_22A_SCDPT3!$D$123</definedName>
    <definedName name="SCDPT3_591BEGINNG_3" localSheetId="6">GMICNC_22A_SCDPT3!$E$123</definedName>
    <definedName name="SCDPT3_591BEGINNG_4" localSheetId="6">GMICNC_22A_SCDPT3!$F$123</definedName>
    <definedName name="SCDPT3_591BEGINNG_5" localSheetId="6">GMICNC_22A_SCDPT3!$G$123</definedName>
    <definedName name="SCDPT3_591BEGINNG_6" localSheetId="6">GMICNC_22A_SCDPT3!$H$123</definedName>
    <definedName name="SCDPT3_591BEGINNG_7" localSheetId="6">GMICNC_22A_SCDPT3!$I$123</definedName>
    <definedName name="SCDPT3_591BEGINNG_8" localSheetId="6">GMICNC_22A_SCDPT3!$J$123</definedName>
    <definedName name="SCDPT3_591BEGINNG_9" localSheetId="6">GMICNC_22A_SCDPT3!$K$123</definedName>
    <definedName name="SCDPT3_591ENDINGG_10" localSheetId="6">GMICNC_22A_SCDPT3!$L$125</definedName>
    <definedName name="SCDPT3_591ENDINGG_11" localSheetId="6">GMICNC_22A_SCDPT3!$M$125</definedName>
    <definedName name="SCDPT3_591ENDINGG_12" localSheetId="6">GMICNC_22A_SCDPT3!$N$125</definedName>
    <definedName name="SCDPT3_591ENDINGG_13" localSheetId="6">GMICNC_22A_SCDPT3!$O$125</definedName>
    <definedName name="SCDPT3_591ENDINGG_14" localSheetId="6">GMICNC_22A_SCDPT3!$P$125</definedName>
    <definedName name="SCDPT3_591ENDINGG_15" localSheetId="6">GMICNC_22A_SCDPT3!$Q$125</definedName>
    <definedName name="SCDPT3_591ENDINGG_2" localSheetId="6">GMICNC_22A_SCDPT3!$D$125</definedName>
    <definedName name="SCDPT3_591ENDINGG_3" localSheetId="6">GMICNC_22A_SCDPT3!$E$125</definedName>
    <definedName name="SCDPT3_591ENDINGG_4" localSheetId="6">GMICNC_22A_SCDPT3!$F$125</definedName>
    <definedName name="SCDPT3_591ENDINGG_5" localSheetId="6">GMICNC_22A_SCDPT3!$G$125</definedName>
    <definedName name="SCDPT3_591ENDINGG_6" localSheetId="6">GMICNC_22A_SCDPT3!$H$125</definedName>
    <definedName name="SCDPT3_591ENDINGG_7" localSheetId="6">GMICNC_22A_SCDPT3!$I$125</definedName>
    <definedName name="SCDPT3_591ENDINGG_8" localSheetId="6">GMICNC_22A_SCDPT3!$J$125</definedName>
    <definedName name="SCDPT3_591ENDINGG_9" localSheetId="6">GMICNC_22A_SCDPT3!$K$125</definedName>
    <definedName name="SCDPT3_5920000000_Range" localSheetId="6">GMICNC_22A_SCDPT3!$B$127:$Q$129</definedName>
    <definedName name="SCDPT3_5929999999_7" localSheetId="6">GMICNC_22A_SCDPT3!$I$130</definedName>
    <definedName name="SCDPT3_5929999999_9" localSheetId="6">GMICNC_22A_SCDPT3!$K$130</definedName>
    <definedName name="SCDPT3_592BEGINNG_1" localSheetId="6">GMICNC_22A_SCDPT3!$C$127</definedName>
    <definedName name="SCDPT3_592BEGINNG_10" localSheetId="6">GMICNC_22A_SCDPT3!$L$127</definedName>
    <definedName name="SCDPT3_592BEGINNG_11" localSheetId="6">GMICNC_22A_SCDPT3!$M$127</definedName>
    <definedName name="SCDPT3_592BEGINNG_12" localSheetId="6">GMICNC_22A_SCDPT3!$N$127</definedName>
    <definedName name="SCDPT3_592BEGINNG_13" localSheetId="6">GMICNC_22A_SCDPT3!$O$127</definedName>
    <definedName name="SCDPT3_592BEGINNG_14" localSheetId="6">GMICNC_22A_SCDPT3!$P$127</definedName>
    <definedName name="SCDPT3_592BEGINNG_15" localSheetId="6">GMICNC_22A_SCDPT3!$Q$127</definedName>
    <definedName name="SCDPT3_592BEGINNG_2" localSheetId="6">GMICNC_22A_SCDPT3!$D$127</definedName>
    <definedName name="SCDPT3_592BEGINNG_3" localSheetId="6">GMICNC_22A_SCDPT3!$E$127</definedName>
    <definedName name="SCDPT3_592BEGINNG_4" localSheetId="6">GMICNC_22A_SCDPT3!$F$127</definedName>
    <definedName name="SCDPT3_592BEGINNG_5" localSheetId="6">GMICNC_22A_SCDPT3!$G$127</definedName>
    <definedName name="SCDPT3_592BEGINNG_6" localSheetId="6">GMICNC_22A_SCDPT3!$H$127</definedName>
    <definedName name="SCDPT3_592BEGINNG_7" localSheetId="6">GMICNC_22A_SCDPT3!$I$127</definedName>
    <definedName name="SCDPT3_592BEGINNG_8" localSheetId="6">GMICNC_22A_SCDPT3!$J$127</definedName>
    <definedName name="SCDPT3_592BEGINNG_9" localSheetId="6">GMICNC_22A_SCDPT3!$K$127</definedName>
    <definedName name="SCDPT3_592ENDINGG_10" localSheetId="6">GMICNC_22A_SCDPT3!$L$129</definedName>
    <definedName name="SCDPT3_592ENDINGG_11" localSheetId="6">GMICNC_22A_SCDPT3!$M$129</definedName>
    <definedName name="SCDPT3_592ENDINGG_12" localSheetId="6">GMICNC_22A_SCDPT3!$N$129</definedName>
    <definedName name="SCDPT3_592ENDINGG_13" localSheetId="6">GMICNC_22A_SCDPT3!$O$129</definedName>
    <definedName name="SCDPT3_592ENDINGG_14" localSheetId="6">GMICNC_22A_SCDPT3!$P$129</definedName>
    <definedName name="SCDPT3_592ENDINGG_15" localSheetId="6">GMICNC_22A_SCDPT3!$Q$129</definedName>
    <definedName name="SCDPT3_592ENDINGG_2" localSheetId="6">GMICNC_22A_SCDPT3!$D$129</definedName>
    <definedName name="SCDPT3_592ENDINGG_3" localSheetId="6">GMICNC_22A_SCDPT3!$E$129</definedName>
    <definedName name="SCDPT3_592ENDINGG_4" localSheetId="6">GMICNC_22A_SCDPT3!$F$129</definedName>
    <definedName name="SCDPT3_592ENDINGG_5" localSheetId="6">GMICNC_22A_SCDPT3!$G$129</definedName>
    <definedName name="SCDPT3_592ENDINGG_6" localSheetId="6">GMICNC_22A_SCDPT3!$H$129</definedName>
    <definedName name="SCDPT3_592ENDINGG_7" localSheetId="6">GMICNC_22A_SCDPT3!$I$129</definedName>
    <definedName name="SCDPT3_592ENDINGG_8" localSheetId="6">GMICNC_22A_SCDPT3!$J$129</definedName>
    <definedName name="SCDPT3_592ENDINGG_9" localSheetId="6">GMICNC_22A_SCDPT3!$K$129</definedName>
    <definedName name="SCDPT3_5989999997_7" localSheetId="6">GMICNC_22A_SCDPT3!$I$131</definedName>
    <definedName name="SCDPT3_5989999997_9" localSheetId="6">GMICNC_22A_SCDPT3!$K$131</definedName>
    <definedName name="SCDPT3_5989999998_7" localSheetId="6">GMICNC_22A_SCDPT3!$I$132</definedName>
    <definedName name="SCDPT3_5989999998_9" localSheetId="6">GMICNC_22A_SCDPT3!$K$132</definedName>
    <definedName name="SCDPT3_5989999999_7" localSheetId="6">GMICNC_22A_SCDPT3!$I$133</definedName>
    <definedName name="SCDPT3_5989999999_9" localSheetId="6">GMICNC_22A_SCDPT3!$K$133</definedName>
    <definedName name="SCDPT3_5999999999_7" localSheetId="6">GMICNC_22A_SCDPT3!$I$134</definedName>
    <definedName name="SCDPT3_5999999999_9" localSheetId="6">GMICNC_22A_SCDPT3!$K$134</definedName>
    <definedName name="SCDPT3_6009999999_7" localSheetId="6">GMICNC_22A_SCDPT3!$I$135</definedName>
    <definedName name="SCDPT3_6009999999_9" localSheetId="6">GMICNC_22A_SCDPT3!$K$135</definedName>
    <definedName name="SCDPT4_0100000000_Range" localSheetId="7">GMICNC_22A_SCDPT4!$B$7:$AC$9</definedName>
    <definedName name="SCDPT4_0100000001_1" localSheetId="7">GMICNC_22A_SCDPT4!$C$8</definedName>
    <definedName name="SCDPT4_0100000001_10" localSheetId="7">GMICNC_22A_SCDPT4!$L$8</definedName>
    <definedName name="SCDPT4_0100000001_11" localSheetId="7">GMICNC_22A_SCDPT4!$M$8</definedName>
    <definedName name="SCDPT4_0100000001_12" localSheetId="7">GMICNC_22A_SCDPT4!$N$8</definedName>
    <definedName name="SCDPT4_0100000001_13" localSheetId="7">GMICNC_22A_SCDPT4!$O$8</definedName>
    <definedName name="SCDPT4_0100000001_14" localSheetId="7">GMICNC_22A_SCDPT4!$P$8</definedName>
    <definedName name="SCDPT4_0100000001_15" localSheetId="7">GMICNC_22A_SCDPT4!$Q$8</definedName>
    <definedName name="SCDPT4_0100000001_16" localSheetId="7">GMICNC_22A_SCDPT4!$R$8</definedName>
    <definedName name="SCDPT4_0100000001_17" localSheetId="7">GMICNC_22A_SCDPT4!$S$8</definedName>
    <definedName name="SCDPT4_0100000001_18" localSheetId="7">GMICNC_22A_SCDPT4!$T$8</definedName>
    <definedName name="SCDPT4_0100000001_19" localSheetId="7">GMICNC_22A_SCDPT4!$U$8</definedName>
    <definedName name="SCDPT4_0100000001_2" localSheetId="7">GMICNC_22A_SCDPT4!$D$8</definedName>
    <definedName name="SCDPT4_0100000001_20" localSheetId="7">GMICNC_22A_SCDPT4!$V$8</definedName>
    <definedName name="SCDPT4_0100000001_21" localSheetId="7">GMICNC_22A_SCDPT4!$W$8</definedName>
    <definedName name="SCDPT4_0100000001_23" localSheetId="7">GMICNC_22A_SCDPT4!$Y$8</definedName>
    <definedName name="SCDPT4_0100000001_24" localSheetId="7">GMICNC_22A_SCDPT4!$Z$8</definedName>
    <definedName name="SCDPT4_0100000001_25" localSheetId="7">GMICNC_22A_SCDPT4!$AA$8</definedName>
    <definedName name="SCDPT4_0100000001_26" localSheetId="7">GMICNC_22A_SCDPT4!$AB$8</definedName>
    <definedName name="SCDPT4_0100000001_27" localSheetId="7">GMICNC_22A_SCDPT4!$AC$8</definedName>
    <definedName name="SCDPT4_0100000001_3" localSheetId="7">GMICNC_22A_SCDPT4!$E$8</definedName>
    <definedName name="SCDPT4_0100000001_4" localSheetId="7">GMICNC_22A_SCDPT4!$F$8</definedName>
    <definedName name="SCDPT4_0100000001_5" localSheetId="7">GMICNC_22A_SCDPT4!$G$8</definedName>
    <definedName name="SCDPT4_0100000001_7" localSheetId="7">GMICNC_22A_SCDPT4!$I$8</definedName>
    <definedName name="SCDPT4_0100000001_8" localSheetId="7">GMICNC_22A_SCDPT4!$J$8</definedName>
    <definedName name="SCDPT4_0100000001_9" localSheetId="7">GMICNC_22A_SCDPT4!$K$8</definedName>
    <definedName name="SCDPT4_0109999999_10" localSheetId="7">GMICNC_22A_SCDPT4!$L$10</definedName>
    <definedName name="SCDPT4_0109999999_11" localSheetId="7">GMICNC_22A_SCDPT4!$M$10</definedName>
    <definedName name="SCDPT4_0109999999_12" localSheetId="7">GMICNC_22A_SCDPT4!$N$10</definedName>
    <definedName name="SCDPT4_0109999999_13" localSheetId="7">GMICNC_22A_SCDPT4!$O$10</definedName>
    <definedName name="SCDPT4_0109999999_14" localSheetId="7">GMICNC_22A_SCDPT4!$P$10</definedName>
    <definedName name="SCDPT4_0109999999_15" localSheetId="7">GMICNC_22A_SCDPT4!$Q$10</definedName>
    <definedName name="SCDPT4_0109999999_16" localSheetId="7">GMICNC_22A_SCDPT4!$R$10</definedName>
    <definedName name="SCDPT4_0109999999_17" localSheetId="7">GMICNC_22A_SCDPT4!$S$10</definedName>
    <definedName name="SCDPT4_0109999999_18" localSheetId="7">GMICNC_22A_SCDPT4!$T$10</definedName>
    <definedName name="SCDPT4_0109999999_19" localSheetId="7">GMICNC_22A_SCDPT4!$U$10</definedName>
    <definedName name="SCDPT4_0109999999_20" localSheetId="7">GMICNC_22A_SCDPT4!$V$10</definedName>
    <definedName name="SCDPT4_0109999999_7" localSheetId="7">GMICNC_22A_SCDPT4!$I$10</definedName>
    <definedName name="SCDPT4_0109999999_8" localSheetId="7">GMICNC_22A_SCDPT4!$J$10</definedName>
    <definedName name="SCDPT4_0109999999_9" localSheetId="7">GMICNC_22A_SCDPT4!$K$10</definedName>
    <definedName name="SCDPT4_010BEGINNG_1" localSheetId="7">GMICNC_22A_SCDPT4!$C$7</definedName>
    <definedName name="SCDPT4_010BEGINNG_10" localSheetId="7">GMICNC_22A_SCDPT4!$L$7</definedName>
    <definedName name="SCDPT4_010BEGINNG_11" localSheetId="7">GMICNC_22A_SCDPT4!$M$7</definedName>
    <definedName name="SCDPT4_010BEGINNG_12" localSheetId="7">GMICNC_22A_SCDPT4!$N$7</definedName>
    <definedName name="SCDPT4_010BEGINNG_13" localSheetId="7">GMICNC_22A_SCDPT4!$O$7</definedName>
    <definedName name="SCDPT4_010BEGINNG_14" localSheetId="7">GMICNC_22A_SCDPT4!$P$7</definedName>
    <definedName name="SCDPT4_010BEGINNG_15" localSheetId="7">GMICNC_22A_SCDPT4!$Q$7</definedName>
    <definedName name="SCDPT4_010BEGINNG_16" localSheetId="7">GMICNC_22A_SCDPT4!$R$7</definedName>
    <definedName name="SCDPT4_010BEGINNG_17" localSheetId="7">GMICNC_22A_SCDPT4!$S$7</definedName>
    <definedName name="SCDPT4_010BEGINNG_18" localSheetId="7">GMICNC_22A_SCDPT4!$T$7</definedName>
    <definedName name="SCDPT4_010BEGINNG_19" localSheetId="7">GMICNC_22A_SCDPT4!$U$7</definedName>
    <definedName name="SCDPT4_010BEGINNG_2" localSheetId="7">GMICNC_22A_SCDPT4!$D$7</definedName>
    <definedName name="SCDPT4_010BEGINNG_20" localSheetId="7">GMICNC_22A_SCDPT4!$V$7</definedName>
    <definedName name="SCDPT4_010BEGINNG_21" localSheetId="7">GMICNC_22A_SCDPT4!$W$7</definedName>
    <definedName name="SCDPT4_010BEGINNG_22" localSheetId="7">GMICNC_22A_SCDPT4!$X$7</definedName>
    <definedName name="SCDPT4_010BEGINNG_23" localSheetId="7">GMICNC_22A_SCDPT4!$Y$7</definedName>
    <definedName name="SCDPT4_010BEGINNG_24" localSheetId="7">GMICNC_22A_SCDPT4!$Z$7</definedName>
    <definedName name="SCDPT4_010BEGINNG_25" localSheetId="7">GMICNC_22A_SCDPT4!$AA$7</definedName>
    <definedName name="SCDPT4_010BEGINNG_26" localSheetId="7">GMICNC_22A_SCDPT4!$AB$7</definedName>
    <definedName name="SCDPT4_010BEGINNG_27" localSheetId="7">GMICNC_22A_SCDPT4!$AC$7</definedName>
    <definedName name="SCDPT4_010BEGINNG_3" localSheetId="7">GMICNC_22A_SCDPT4!$E$7</definedName>
    <definedName name="SCDPT4_010BEGINNG_4" localSheetId="7">GMICNC_22A_SCDPT4!$F$7</definedName>
    <definedName name="SCDPT4_010BEGINNG_5" localSheetId="7">GMICNC_22A_SCDPT4!$G$7</definedName>
    <definedName name="SCDPT4_010BEGINNG_6" localSheetId="7">GMICNC_22A_SCDPT4!$H$7</definedName>
    <definedName name="SCDPT4_010BEGINNG_7" localSheetId="7">GMICNC_22A_SCDPT4!$I$7</definedName>
    <definedName name="SCDPT4_010BEGINNG_8" localSheetId="7">GMICNC_22A_SCDPT4!$J$7</definedName>
    <definedName name="SCDPT4_010BEGINNG_9" localSheetId="7">GMICNC_22A_SCDPT4!$K$7</definedName>
    <definedName name="SCDPT4_010ENDINGG_10" localSheetId="7">GMICNC_22A_SCDPT4!$L$9</definedName>
    <definedName name="SCDPT4_010ENDINGG_11" localSheetId="7">GMICNC_22A_SCDPT4!$M$9</definedName>
    <definedName name="SCDPT4_010ENDINGG_12" localSheetId="7">GMICNC_22A_SCDPT4!$N$9</definedName>
    <definedName name="SCDPT4_010ENDINGG_13" localSheetId="7">GMICNC_22A_SCDPT4!$O$9</definedName>
    <definedName name="SCDPT4_010ENDINGG_14" localSheetId="7">GMICNC_22A_SCDPT4!$P$9</definedName>
    <definedName name="SCDPT4_010ENDINGG_15" localSheetId="7">GMICNC_22A_SCDPT4!$Q$9</definedName>
    <definedName name="SCDPT4_010ENDINGG_16" localSheetId="7">GMICNC_22A_SCDPT4!$R$9</definedName>
    <definedName name="SCDPT4_010ENDINGG_17" localSheetId="7">GMICNC_22A_SCDPT4!$S$9</definedName>
    <definedName name="SCDPT4_010ENDINGG_18" localSheetId="7">GMICNC_22A_SCDPT4!$T$9</definedName>
    <definedName name="SCDPT4_010ENDINGG_19" localSheetId="7">GMICNC_22A_SCDPT4!$U$9</definedName>
    <definedName name="SCDPT4_010ENDINGG_2" localSheetId="7">GMICNC_22A_SCDPT4!$D$9</definedName>
    <definedName name="SCDPT4_010ENDINGG_20" localSheetId="7">GMICNC_22A_SCDPT4!$V$9</definedName>
    <definedName name="SCDPT4_010ENDINGG_21" localSheetId="7">GMICNC_22A_SCDPT4!$W$9</definedName>
    <definedName name="SCDPT4_010ENDINGG_22" localSheetId="7">GMICNC_22A_SCDPT4!$X$9</definedName>
    <definedName name="SCDPT4_010ENDINGG_23" localSheetId="7">GMICNC_22A_SCDPT4!$Y$9</definedName>
    <definedName name="SCDPT4_010ENDINGG_24" localSheetId="7">GMICNC_22A_SCDPT4!$Z$9</definedName>
    <definedName name="SCDPT4_010ENDINGG_25" localSheetId="7">GMICNC_22A_SCDPT4!$AA$9</definedName>
    <definedName name="SCDPT4_010ENDINGG_26" localSheetId="7">GMICNC_22A_SCDPT4!$AB$9</definedName>
    <definedName name="SCDPT4_010ENDINGG_27" localSheetId="7">GMICNC_22A_SCDPT4!$AC$9</definedName>
    <definedName name="SCDPT4_010ENDINGG_3" localSheetId="7">GMICNC_22A_SCDPT4!$E$9</definedName>
    <definedName name="SCDPT4_010ENDINGG_4" localSheetId="7">GMICNC_22A_SCDPT4!$F$9</definedName>
    <definedName name="SCDPT4_010ENDINGG_5" localSheetId="7">GMICNC_22A_SCDPT4!$G$9</definedName>
    <definedName name="SCDPT4_010ENDINGG_6" localSheetId="7">GMICNC_22A_SCDPT4!$H$9</definedName>
    <definedName name="SCDPT4_010ENDINGG_7" localSheetId="7">GMICNC_22A_SCDPT4!$I$9</definedName>
    <definedName name="SCDPT4_010ENDINGG_8" localSheetId="7">GMICNC_22A_SCDPT4!$J$9</definedName>
    <definedName name="SCDPT4_010ENDINGG_9" localSheetId="7">GMICNC_22A_SCDPT4!$K$9</definedName>
    <definedName name="SCDPT4_0300000000_Range" localSheetId="7">GMICNC_22A_SCDPT4!$B$11:$AC$13</definedName>
    <definedName name="SCDPT4_0309999999_10" localSheetId="7">GMICNC_22A_SCDPT4!$L$14</definedName>
    <definedName name="SCDPT4_0309999999_11" localSheetId="7">GMICNC_22A_SCDPT4!$M$14</definedName>
    <definedName name="SCDPT4_0309999999_12" localSheetId="7">GMICNC_22A_SCDPT4!$N$14</definedName>
    <definedName name="SCDPT4_0309999999_13" localSheetId="7">GMICNC_22A_SCDPT4!$O$14</definedName>
    <definedName name="SCDPT4_0309999999_14" localSheetId="7">GMICNC_22A_SCDPT4!$P$14</definedName>
    <definedName name="SCDPT4_0309999999_15" localSheetId="7">GMICNC_22A_SCDPT4!$Q$14</definedName>
    <definedName name="SCDPT4_0309999999_16" localSheetId="7">GMICNC_22A_SCDPT4!$R$14</definedName>
    <definedName name="SCDPT4_0309999999_17" localSheetId="7">GMICNC_22A_SCDPT4!$S$14</definedName>
    <definedName name="SCDPT4_0309999999_18" localSheetId="7">GMICNC_22A_SCDPT4!$T$14</definedName>
    <definedName name="SCDPT4_0309999999_19" localSheetId="7">GMICNC_22A_SCDPT4!$U$14</definedName>
    <definedName name="SCDPT4_0309999999_20" localSheetId="7">GMICNC_22A_SCDPT4!$V$14</definedName>
    <definedName name="SCDPT4_0309999999_7" localSheetId="7">GMICNC_22A_SCDPT4!$I$14</definedName>
    <definedName name="SCDPT4_0309999999_8" localSheetId="7">GMICNC_22A_SCDPT4!$J$14</definedName>
    <definedName name="SCDPT4_0309999999_9" localSheetId="7">GMICNC_22A_SCDPT4!$K$14</definedName>
    <definedName name="SCDPT4_030BEGINNG_1" localSheetId="7">GMICNC_22A_SCDPT4!$C$11</definedName>
    <definedName name="SCDPT4_030BEGINNG_10" localSheetId="7">GMICNC_22A_SCDPT4!$L$11</definedName>
    <definedName name="SCDPT4_030BEGINNG_11" localSheetId="7">GMICNC_22A_SCDPT4!$M$11</definedName>
    <definedName name="SCDPT4_030BEGINNG_12" localSheetId="7">GMICNC_22A_SCDPT4!$N$11</definedName>
    <definedName name="SCDPT4_030BEGINNG_13" localSheetId="7">GMICNC_22A_SCDPT4!$O$11</definedName>
    <definedName name="SCDPT4_030BEGINNG_14" localSheetId="7">GMICNC_22A_SCDPT4!$P$11</definedName>
    <definedName name="SCDPT4_030BEGINNG_15" localSheetId="7">GMICNC_22A_SCDPT4!$Q$11</definedName>
    <definedName name="SCDPT4_030BEGINNG_16" localSheetId="7">GMICNC_22A_SCDPT4!$R$11</definedName>
    <definedName name="SCDPT4_030BEGINNG_17" localSheetId="7">GMICNC_22A_SCDPT4!$S$11</definedName>
    <definedName name="SCDPT4_030BEGINNG_18" localSheetId="7">GMICNC_22A_SCDPT4!$T$11</definedName>
    <definedName name="SCDPT4_030BEGINNG_19" localSheetId="7">GMICNC_22A_SCDPT4!$U$11</definedName>
    <definedName name="SCDPT4_030BEGINNG_2" localSheetId="7">GMICNC_22A_SCDPT4!$D$11</definedName>
    <definedName name="SCDPT4_030BEGINNG_20" localSheetId="7">GMICNC_22A_SCDPT4!$V$11</definedName>
    <definedName name="SCDPT4_030BEGINNG_21" localSheetId="7">GMICNC_22A_SCDPT4!$W$11</definedName>
    <definedName name="SCDPT4_030BEGINNG_22" localSheetId="7">GMICNC_22A_SCDPT4!$X$11</definedName>
    <definedName name="SCDPT4_030BEGINNG_23" localSheetId="7">GMICNC_22A_SCDPT4!$Y$11</definedName>
    <definedName name="SCDPT4_030BEGINNG_24" localSheetId="7">GMICNC_22A_SCDPT4!$Z$11</definedName>
    <definedName name="SCDPT4_030BEGINNG_25" localSheetId="7">GMICNC_22A_SCDPT4!$AA$11</definedName>
    <definedName name="SCDPT4_030BEGINNG_26" localSheetId="7">GMICNC_22A_SCDPT4!$AB$11</definedName>
    <definedName name="SCDPT4_030BEGINNG_27" localSheetId="7">GMICNC_22A_SCDPT4!$AC$11</definedName>
    <definedName name="SCDPT4_030BEGINNG_3" localSheetId="7">GMICNC_22A_SCDPT4!$E$11</definedName>
    <definedName name="SCDPT4_030BEGINNG_4" localSheetId="7">GMICNC_22A_SCDPT4!$F$11</definedName>
    <definedName name="SCDPT4_030BEGINNG_5" localSheetId="7">GMICNC_22A_SCDPT4!$G$11</definedName>
    <definedName name="SCDPT4_030BEGINNG_6" localSheetId="7">GMICNC_22A_SCDPT4!$H$11</definedName>
    <definedName name="SCDPT4_030BEGINNG_7" localSheetId="7">GMICNC_22A_SCDPT4!$I$11</definedName>
    <definedName name="SCDPT4_030BEGINNG_8" localSheetId="7">GMICNC_22A_SCDPT4!$J$11</definedName>
    <definedName name="SCDPT4_030BEGINNG_9" localSheetId="7">GMICNC_22A_SCDPT4!$K$11</definedName>
    <definedName name="SCDPT4_030ENDINGG_10" localSheetId="7">GMICNC_22A_SCDPT4!$L$13</definedName>
    <definedName name="SCDPT4_030ENDINGG_11" localSheetId="7">GMICNC_22A_SCDPT4!$M$13</definedName>
    <definedName name="SCDPT4_030ENDINGG_12" localSheetId="7">GMICNC_22A_SCDPT4!$N$13</definedName>
    <definedName name="SCDPT4_030ENDINGG_13" localSheetId="7">GMICNC_22A_SCDPT4!$O$13</definedName>
    <definedName name="SCDPT4_030ENDINGG_14" localSheetId="7">GMICNC_22A_SCDPT4!$P$13</definedName>
    <definedName name="SCDPT4_030ENDINGG_15" localSheetId="7">GMICNC_22A_SCDPT4!$Q$13</definedName>
    <definedName name="SCDPT4_030ENDINGG_16" localSheetId="7">GMICNC_22A_SCDPT4!$R$13</definedName>
    <definedName name="SCDPT4_030ENDINGG_17" localSheetId="7">GMICNC_22A_SCDPT4!$S$13</definedName>
    <definedName name="SCDPT4_030ENDINGG_18" localSheetId="7">GMICNC_22A_SCDPT4!$T$13</definedName>
    <definedName name="SCDPT4_030ENDINGG_19" localSheetId="7">GMICNC_22A_SCDPT4!$U$13</definedName>
    <definedName name="SCDPT4_030ENDINGG_2" localSheetId="7">GMICNC_22A_SCDPT4!$D$13</definedName>
    <definedName name="SCDPT4_030ENDINGG_20" localSheetId="7">GMICNC_22A_SCDPT4!$V$13</definedName>
    <definedName name="SCDPT4_030ENDINGG_21" localSheetId="7">GMICNC_22A_SCDPT4!$W$13</definedName>
    <definedName name="SCDPT4_030ENDINGG_22" localSheetId="7">GMICNC_22A_SCDPT4!$X$13</definedName>
    <definedName name="SCDPT4_030ENDINGG_23" localSheetId="7">GMICNC_22A_SCDPT4!$Y$13</definedName>
    <definedName name="SCDPT4_030ENDINGG_24" localSheetId="7">GMICNC_22A_SCDPT4!$Z$13</definedName>
    <definedName name="SCDPT4_030ENDINGG_25" localSheetId="7">GMICNC_22A_SCDPT4!$AA$13</definedName>
    <definedName name="SCDPT4_030ENDINGG_26" localSheetId="7">GMICNC_22A_SCDPT4!$AB$13</definedName>
    <definedName name="SCDPT4_030ENDINGG_27" localSheetId="7">GMICNC_22A_SCDPT4!$AC$13</definedName>
    <definedName name="SCDPT4_030ENDINGG_3" localSheetId="7">GMICNC_22A_SCDPT4!$E$13</definedName>
    <definedName name="SCDPT4_030ENDINGG_4" localSheetId="7">GMICNC_22A_SCDPT4!$F$13</definedName>
    <definedName name="SCDPT4_030ENDINGG_5" localSheetId="7">GMICNC_22A_SCDPT4!$G$13</definedName>
    <definedName name="SCDPT4_030ENDINGG_6" localSheetId="7">GMICNC_22A_SCDPT4!$H$13</definedName>
    <definedName name="SCDPT4_030ENDINGG_7" localSheetId="7">GMICNC_22A_SCDPT4!$I$13</definedName>
    <definedName name="SCDPT4_030ENDINGG_8" localSheetId="7">GMICNC_22A_SCDPT4!$J$13</definedName>
    <definedName name="SCDPT4_030ENDINGG_9" localSheetId="7">GMICNC_22A_SCDPT4!$K$13</definedName>
    <definedName name="SCDPT4_0500000000_Range" localSheetId="7">GMICNC_22A_SCDPT4!$B$15:$AC$17</definedName>
    <definedName name="SCDPT4_0509999999_10" localSheetId="7">GMICNC_22A_SCDPT4!$L$18</definedName>
    <definedName name="SCDPT4_0509999999_11" localSheetId="7">GMICNC_22A_SCDPT4!$M$18</definedName>
    <definedName name="SCDPT4_0509999999_12" localSheetId="7">GMICNC_22A_SCDPT4!$N$18</definedName>
    <definedName name="SCDPT4_0509999999_13" localSheetId="7">GMICNC_22A_SCDPT4!$O$18</definedName>
    <definedName name="SCDPT4_0509999999_14" localSheetId="7">GMICNC_22A_SCDPT4!$P$18</definedName>
    <definedName name="SCDPT4_0509999999_15" localSheetId="7">GMICNC_22A_SCDPT4!$Q$18</definedName>
    <definedName name="SCDPT4_0509999999_16" localSheetId="7">GMICNC_22A_SCDPT4!$R$18</definedName>
    <definedName name="SCDPT4_0509999999_17" localSheetId="7">GMICNC_22A_SCDPT4!$S$18</definedName>
    <definedName name="SCDPT4_0509999999_18" localSheetId="7">GMICNC_22A_SCDPT4!$T$18</definedName>
    <definedName name="SCDPT4_0509999999_19" localSheetId="7">GMICNC_22A_SCDPT4!$U$18</definedName>
    <definedName name="SCDPT4_0509999999_20" localSheetId="7">GMICNC_22A_SCDPT4!$V$18</definedName>
    <definedName name="SCDPT4_0509999999_7" localSheetId="7">GMICNC_22A_SCDPT4!$I$18</definedName>
    <definedName name="SCDPT4_0509999999_8" localSheetId="7">GMICNC_22A_SCDPT4!$J$18</definedName>
    <definedName name="SCDPT4_0509999999_9" localSheetId="7">GMICNC_22A_SCDPT4!$K$18</definedName>
    <definedName name="SCDPT4_050BEGINNG_1" localSheetId="7">GMICNC_22A_SCDPT4!$C$15</definedName>
    <definedName name="SCDPT4_050BEGINNG_10" localSheetId="7">GMICNC_22A_SCDPT4!$L$15</definedName>
    <definedName name="SCDPT4_050BEGINNG_11" localSheetId="7">GMICNC_22A_SCDPT4!$M$15</definedName>
    <definedName name="SCDPT4_050BEGINNG_12" localSheetId="7">GMICNC_22A_SCDPT4!$N$15</definedName>
    <definedName name="SCDPT4_050BEGINNG_13" localSheetId="7">GMICNC_22A_SCDPT4!$O$15</definedName>
    <definedName name="SCDPT4_050BEGINNG_14" localSheetId="7">GMICNC_22A_SCDPT4!$P$15</definedName>
    <definedName name="SCDPT4_050BEGINNG_15" localSheetId="7">GMICNC_22A_SCDPT4!$Q$15</definedName>
    <definedName name="SCDPT4_050BEGINNG_16" localSheetId="7">GMICNC_22A_SCDPT4!$R$15</definedName>
    <definedName name="SCDPT4_050BEGINNG_17" localSheetId="7">GMICNC_22A_SCDPT4!$S$15</definedName>
    <definedName name="SCDPT4_050BEGINNG_18" localSheetId="7">GMICNC_22A_SCDPT4!$T$15</definedName>
    <definedName name="SCDPT4_050BEGINNG_19" localSheetId="7">GMICNC_22A_SCDPT4!$U$15</definedName>
    <definedName name="SCDPT4_050BEGINNG_2" localSheetId="7">GMICNC_22A_SCDPT4!$D$15</definedName>
    <definedName name="SCDPT4_050BEGINNG_20" localSheetId="7">GMICNC_22A_SCDPT4!$V$15</definedName>
    <definedName name="SCDPT4_050BEGINNG_21" localSheetId="7">GMICNC_22A_SCDPT4!$W$15</definedName>
    <definedName name="SCDPT4_050BEGINNG_22" localSheetId="7">GMICNC_22A_SCDPT4!$X$15</definedName>
    <definedName name="SCDPT4_050BEGINNG_23" localSheetId="7">GMICNC_22A_SCDPT4!$Y$15</definedName>
    <definedName name="SCDPT4_050BEGINNG_24" localSheetId="7">GMICNC_22A_SCDPT4!$Z$15</definedName>
    <definedName name="SCDPT4_050BEGINNG_25" localSheetId="7">GMICNC_22A_SCDPT4!$AA$15</definedName>
    <definedName name="SCDPT4_050BEGINNG_26" localSheetId="7">GMICNC_22A_SCDPT4!$AB$15</definedName>
    <definedName name="SCDPT4_050BEGINNG_27" localSheetId="7">GMICNC_22A_SCDPT4!$AC$15</definedName>
    <definedName name="SCDPT4_050BEGINNG_3" localSheetId="7">GMICNC_22A_SCDPT4!$E$15</definedName>
    <definedName name="SCDPT4_050BEGINNG_4" localSheetId="7">GMICNC_22A_SCDPT4!$F$15</definedName>
    <definedName name="SCDPT4_050BEGINNG_5" localSheetId="7">GMICNC_22A_SCDPT4!$G$15</definedName>
    <definedName name="SCDPT4_050BEGINNG_6" localSheetId="7">GMICNC_22A_SCDPT4!$H$15</definedName>
    <definedName name="SCDPT4_050BEGINNG_7" localSheetId="7">GMICNC_22A_SCDPT4!$I$15</definedName>
    <definedName name="SCDPT4_050BEGINNG_8" localSheetId="7">GMICNC_22A_SCDPT4!$J$15</definedName>
    <definedName name="SCDPT4_050BEGINNG_9" localSheetId="7">GMICNC_22A_SCDPT4!$K$15</definedName>
    <definedName name="SCDPT4_050ENDINGG_10" localSheetId="7">GMICNC_22A_SCDPT4!$L$17</definedName>
    <definedName name="SCDPT4_050ENDINGG_11" localSheetId="7">GMICNC_22A_SCDPT4!$M$17</definedName>
    <definedName name="SCDPT4_050ENDINGG_12" localSheetId="7">GMICNC_22A_SCDPT4!$N$17</definedName>
    <definedName name="SCDPT4_050ENDINGG_13" localSheetId="7">GMICNC_22A_SCDPT4!$O$17</definedName>
    <definedName name="SCDPT4_050ENDINGG_14" localSheetId="7">GMICNC_22A_SCDPT4!$P$17</definedName>
    <definedName name="SCDPT4_050ENDINGG_15" localSheetId="7">GMICNC_22A_SCDPT4!$Q$17</definedName>
    <definedName name="SCDPT4_050ENDINGG_16" localSheetId="7">GMICNC_22A_SCDPT4!$R$17</definedName>
    <definedName name="SCDPT4_050ENDINGG_17" localSheetId="7">GMICNC_22A_SCDPT4!$S$17</definedName>
    <definedName name="SCDPT4_050ENDINGG_18" localSheetId="7">GMICNC_22A_SCDPT4!$T$17</definedName>
    <definedName name="SCDPT4_050ENDINGG_19" localSheetId="7">GMICNC_22A_SCDPT4!$U$17</definedName>
    <definedName name="SCDPT4_050ENDINGG_2" localSheetId="7">GMICNC_22A_SCDPT4!$D$17</definedName>
    <definedName name="SCDPT4_050ENDINGG_20" localSheetId="7">GMICNC_22A_SCDPT4!$V$17</definedName>
    <definedName name="SCDPT4_050ENDINGG_21" localSheetId="7">GMICNC_22A_SCDPT4!$W$17</definedName>
    <definedName name="SCDPT4_050ENDINGG_22" localSheetId="7">GMICNC_22A_SCDPT4!$X$17</definedName>
    <definedName name="SCDPT4_050ENDINGG_23" localSheetId="7">GMICNC_22A_SCDPT4!$Y$17</definedName>
    <definedName name="SCDPT4_050ENDINGG_24" localSheetId="7">GMICNC_22A_SCDPT4!$Z$17</definedName>
    <definedName name="SCDPT4_050ENDINGG_25" localSheetId="7">GMICNC_22A_SCDPT4!$AA$17</definedName>
    <definedName name="SCDPT4_050ENDINGG_26" localSheetId="7">GMICNC_22A_SCDPT4!$AB$17</definedName>
    <definedName name="SCDPT4_050ENDINGG_27" localSheetId="7">GMICNC_22A_SCDPT4!$AC$17</definedName>
    <definedName name="SCDPT4_050ENDINGG_3" localSheetId="7">GMICNC_22A_SCDPT4!$E$17</definedName>
    <definedName name="SCDPT4_050ENDINGG_4" localSheetId="7">GMICNC_22A_SCDPT4!$F$17</definedName>
    <definedName name="SCDPT4_050ENDINGG_5" localSheetId="7">GMICNC_22A_SCDPT4!$G$17</definedName>
    <definedName name="SCDPT4_050ENDINGG_6" localSheetId="7">GMICNC_22A_SCDPT4!$H$17</definedName>
    <definedName name="SCDPT4_050ENDINGG_7" localSheetId="7">GMICNC_22A_SCDPT4!$I$17</definedName>
    <definedName name="SCDPT4_050ENDINGG_8" localSheetId="7">GMICNC_22A_SCDPT4!$J$17</definedName>
    <definedName name="SCDPT4_050ENDINGG_9" localSheetId="7">GMICNC_22A_SCDPT4!$K$17</definedName>
    <definedName name="SCDPT4_0700000000_Range" localSheetId="7">GMICNC_22A_SCDPT4!$B$19:$AC$21</definedName>
    <definedName name="SCDPT4_0709999999_10" localSheetId="7">GMICNC_22A_SCDPT4!$L$22</definedName>
    <definedName name="SCDPT4_0709999999_11" localSheetId="7">GMICNC_22A_SCDPT4!$M$22</definedName>
    <definedName name="SCDPT4_0709999999_12" localSheetId="7">GMICNC_22A_SCDPT4!$N$22</definedName>
    <definedName name="SCDPT4_0709999999_13" localSheetId="7">GMICNC_22A_SCDPT4!$O$22</definedName>
    <definedName name="SCDPT4_0709999999_14" localSheetId="7">GMICNC_22A_SCDPT4!$P$22</definedName>
    <definedName name="SCDPT4_0709999999_15" localSheetId="7">GMICNC_22A_SCDPT4!$Q$22</definedName>
    <definedName name="SCDPT4_0709999999_16" localSheetId="7">GMICNC_22A_SCDPT4!$R$22</definedName>
    <definedName name="SCDPT4_0709999999_17" localSheetId="7">GMICNC_22A_SCDPT4!$S$22</definedName>
    <definedName name="SCDPT4_0709999999_18" localSheetId="7">GMICNC_22A_SCDPT4!$T$22</definedName>
    <definedName name="SCDPT4_0709999999_19" localSheetId="7">GMICNC_22A_SCDPT4!$U$22</definedName>
    <definedName name="SCDPT4_0709999999_20" localSheetId="7">GMICNC_22A_SCDPT4!$V$22</definedName>
    <definedName name="SCDPT4_0709999999_7" localSheetId="7">GMICNC_22A_SCDPT4!$I$22</definedName>
    <definedName name="SCDPT4_0709999999_8" localSheetId="7">GMICNC_22A_SCDPT4!$J$22</definedName>
    <definedName name="SCDPT4_0709999999_9" localSheetId="7">GMICNC_22A_SCDPT4!$K$22</definedName>
    <definedName name="SCDPT4_070BEGINNG_1" localSheetId="7">GMICNC_22A_SCDPT4!$C$19</definedName>
    <definedName name="SCDPT4_070BEGINNG_10" localSheetId="7">GMICNC_22A_SCDPT4!$L$19</definedName>
    <definedName name="SCDPT4_070BEGINNG_11" localSheetId="7">GMICNC_22A_SCDPT4!$M$19</definedName>
    <definedName name="SCDPT4_070BEGINNG_12" localSheetId="7">GMICNC_22A_SCDPT4!$N$19</definedName>
    <definedName name="SCDPT4_070BEGINNG_13" localSheetId="7">GMICNC_22A_SCDPT4!$O$19</definedName>
    <definedName name="SCDPT4_070BEGINNG_14" localSheetId="7">GMICNC_22A_SCDPT4!$P$19</definedName>
    <definedName name="SCDPT4_070BEGINNG_15" localSheetId="7">GMICNC_22A_SCDPT4!$Q$19</definedName>
    <definedName name="SCDPT4_070BEGINNG_16" localSheetId="7">GMICNC_22A_SCDPT4!$R$19</definedName>
    <definedName name="SCDPT4_070BEGINNG_17" localSheetId="7">GMICNC_22A_SCDPT4!$S$19</definedName>
    <definedName name="SCDPT4_070BEGINNG_18" localSheetId="7">GMICNC_22A_SCDPT4!$T$19</definedName>
    <definedName name="SCDPT4_070BEGINNG_19" localSheetId="7">GMICNC_22A_SCDPT4!$U$19</definedName>
    <definedName name="SCDPT4_070BEGINNG_2" localSheetId="7">GMICNC_22A_SCDPT4!$D$19</definedName>
    <definedName name="SCDPT4_070BEGINNG_20" localSheetId="7">GMICNC_22A_SCDPT4!$V$19</definedName>
    <definedName name="SCDPT4_070BEGINNG_21" localSheetId="7">GMICNC_22A_SCDPT4!$W$19</definedName>
    <definedName name="SCDPT4_070BEGINNG_22" localSheetId="7">GMICNC_22A_SCDPT4!$X$19</definedName>
    <definedName name="SCDPT4_070BEGINNG_23" localSheetId="7">GMICNC_22A_SCDPT4!$Y$19</definedName>
    <definedName name="SCDPT4_070BEGINNG_24" localSheetId="7">GMICNC_22A_SCDPT4!$Z$19</definedName>
    <definedName name="SCDPT4_070BEGINNG_25" localSheetId="7">GMICNC_22A_SCDPT4!$AA$19</definedName>
    <definedName name="SCDPT4_070BEGINNG_26" localSheetId="7">GMICNC_22A_SCDPT4!$AB$19</definedName>
    <definedName name="SCDPT4_070BEGINNG_27" localSheetId="7">GMICNC_22A_SCDPT4!$AC$19</definedName>
    <definedName name="SCDPT4_070BEGINNG_3" localSheetId="7">GMICNC_22A_SCDPT4!$E$19</definedName>
    <definedName name="SCDPT4_070BEGINNG_4" localSheetId="7">GMICNC_22A_SCDPT4!$F$19</definedName>
    <definedName name="SCDPT4_070BEGINNG_5" localSheetId="7">GMICNC_22A_SCDPT4!$G$19</definedName>
    <definedName name="SCDPT4_070BEGINNG_6" localSheetId="7">GMICNC_22A_SCDPT4!$H$19</definedName>
    <definedName name="SCDPT4_070BEGINNG_7" localSheetId="7">GMICNC_22A_SCDPT4!$I$19</definedName>
    <definedName name="SCDPT4_070BEGINNG_8" localSheetId="7">GMICNC_22A_SCDPT4!$J$19</definedName>
    <definedName name="SCDPT4_070BEGINNG_9" localSheetId="7">GMICNC_22A_SCDPT4!$K$19</definedName>
    <definedName name="SCDPT4_070ENDINGG_10" localSheetId="7">GMICNC_22A_SCDPT4!$L$21</definedName>
    <definedName name="SCDPT4_070ENDINGG_11" localSheetId="7">GMICNC_22A_SCDPT4!$M$21</definedName>
    <definedName name="SCDPT4_070ENDINGG_12" localSheetId="7">GMICNC_22A_SCDPT4!$N$21</definedName>
    <definedName name="SCDPT4_070ENDINGG_13" localSheetId="7">GMICNC_22A_SCDPT4!$O$21</definedName>
    <definedName name="SCDPT4_070ENDINGG_14" localSheetId="7">GMICNC_22A_SCDPT4!$P$21</definedName>
    <definedName name="SCDPT4_070ENDINGG_15" localSheetId="7">GMICNC_22A_SCDPT4!$Q$21</definedName>
    <definedName name="SCDPT4_070ENDINGG_16" localSheetId="7">GMICNC_22A_SCDPT4!$R$21</definedName>
    <definedName name="SCDPT4_070ENDINGG_17" localSheetId="7">GMICNC_22A_SCDPT4!$S$21</definedName>
    <definedName name="SCDPT4_070ENDINGG_18" localSheetId="7">GMICNC_22A_SCDPT4!$T$21</definedName>
    <definedName name="SCDPT4_070ENDINGG_19" localSheetId="7">GMICNC_22A_SCDPT4!$U$21</definedName>
    <definedName name="SCDPT4_070ENDINGG_2" localSheetId="7">GMICNC_22A_SCDPT4!$D$21</definedName>
    <definedName name="SCDPT4_070ENDINGG_20" localSheetId="7">GMICNC_22A_SCDPT4!$V$21</definedName>
    <definedName name="SCDPT4_070ENDINGG_21" localSheetId="7">GMICNC_22A_SCDPT4!$W$21</definedName>
    <definedName name="SCDPT4_070ENDINGG_22" localSheetId="7">GMICNC_22A_SCDPT4!$X$21</definedName>
    <definedName name="SCDPT4_070ENDINGG_23" localSheetId="7">GMICNC_22A_SCDPT4!$Y$21</definedName>
    <definedName name="SCDPT4_070ENDINGG_24" localSheetId="7">GMICNC_22A_SCDPT4!$Z$21</definedName>
    <definedName name="SCDPT4_070ENDINGG_25" localSheetId="7">GMICNC_22A_SCDPT4!$AA$21</definedName>
    <definedName name="SCDPT4_070ENDINGG_26" localSheetId="7">GMICNC_22A_SCDPT4!$AB$21</definedName>
    <definedName name="SCDPT4_070ENDINGG_27" localSheetId="7">GMICNC_22A_SCDPT4!$AC$21</definedName>
    <definedName name="SCDPT4_070ENDINGG_3" localSheetId="7">GMICNC_22A_SCDPT4!$E$21</definedName>
    <definedName name="SCDPT4_070ENDINGG_4" localSheetId="7">GMICNC_22A_SCDPT4!$F$21</definedName>
    <definedName name="SCDPT4_070ENDINGG_5" localSheetId="7">GMICNC_22A_SCDPT4!$G$21</definedName>
    <definedName name="SCDPT4_070ENDINGG_6" localSheetId="7">GMICNC_22A_SCDPT4!$H$21</definedName>
    <definedName name="SCDPT4_070ENDINGG_7" localSheetId="7">GMICNC_22A_SCDPT4!$I$21</definedName>
    <definedName name="SCDPT4_070ENDINGG_8" localSheetId="7">GMICNC_22A_SCDPT4!$J$21</definedName>
    <definedName name="SCDPT4_070ENDINGG_9" localSheetId="7">GMICNC_22A_SCDPT4!$K$21</definedName>
    <definedName name="SCDPT4_0900000000_Range" localSheetId="7">GMICNC_22A_SCDPT4!$B$23:$AC$25</definedName>
    <definedName name="SCDPT4_0900000001_1" localSheetId="7">GMICNC_22A_SCDPT4!$C$24</definedName>
    <definedName name="SCDPT4_0900000001_10" localSheetId="7">GMICNC_22A_SCDPT4!$L$24</definedName>
    <definedName name="SCDPT4_0900000001_11" localSheetId="7">GMICNC_22A_SCDPT4!$M$24</definedName>
    <definedName name="SCDPT4_0900000001_12" localSheetId="7">GMICNC_22A_SCDPT4!$N$24</definedName>
    <definedName name="SCDPT4_0900000001_13" localSheetId="7">GMICNC_22A_SCDPT4!$O$24</definedName>
    <definedName name="SCDPT4_0900000001_14" localSheetId="7">GMICNC_22A_SCDPT4!$P$24</definedName>
    <definedName name="SCDPT4_0900000001_15" localSheetId="7">GMICNC_22A_SCDPT4!$Q$24</definedName>
    <definedName name="SCDPT4_0900000001_16" localSheetId="7">GMICNC_22A_SCDPT4!$R$24</definedName>
    <definedName name="SCDPT4_0900000001_17" localSheetId="7">GMICNC_22A_SCDPT4!$S$24</definedName>
    <definedName name="SCDPT4_0900000001_18" localSheetId="7">GMICNC_22A_SCDPT4!$T$24</definedName>
    <definedName name="SCDPT4_0900000001_19" localSheetId="7">GMICNC_22A_SCDPT4!$U$24</definedName>
    <definedName name="SCDPT4_0900000001_2" localSheetId="7">GMICNC_22A_SCDPT4!$D$24</definedName>
    <definedName name="SCDPT4_0900000001_20" localSheetId="7">GMICNC_22A_SCDPT4!$V$24</definedName>
    <definedName name="SCDPT4_0900000001_21" localSheetId="7">GMICNC_22A_SCDPT4!$W$24</definedName>
    <definedName name="SCDPT4_0900000001_22" localSheetId="7">GMICNC_22A_SCDPT4!$X$24</definedName>
    <definedName name="SCDPT4_0900000001_23" localSheetId="7">GMICNC_22A_SCDPT4!$Y$24</definedName>
    <definedName name="SCDPT4_0900000001_24" localSheetId="7">GMICNC_22A_SCDPT4!$Z$24</definedName>
    <definedName name="SCDPT4_0900000001_25" localSheetId="7">GMICNC_22A_SCDPT4!$AA$24</definedName>
    <definedName name="SCDPT4_0900000001_26" localSheetId="7">GMICNC_22A_SCDPT4!$AB$24</definedName>
    <definedName name="SCDPT4_0900000001_27" localSheetId="7">GMICNC_22A_SCDPT4!$AC$24</definedName>
    <definedName name="SCDPT4_0900000001_3" localSheetId="7">GMICNC_22A_SCDPT4!$E$24</definedName>
    <definedName name="SCDPT4_0900000001_4" localSheetId="7">GMICNC_22A_SCDPT4!$F$24</definedName>
    <definedName name="SCDPT4_0900000001_5" localSheetId="7">GMICNC_22A_SCDPT4!$G$24</definedName>
    <definedName name="SCDPT4_0900000001_7" localSheetId="7">GMICNC_22A_SCDPT4!$I$24</definedName>
    <definedName name="SCDPT4_0900000001_8" localSheetId="7">GMICNC_22A_SCDPT4!$J$24</definedName>
    <definedName name="SCDPT4_0900000001_9" localSheetId="7">GMICNC_22A_SCDPT4!$K$24</definedName>
    <definedName name="SCDPT4_0909999999_10" localSheetId="7">GMICNC_22A_SCDPT4!$L$26</definedName>
    <definedName name="SCDPT4_0909999999_11" localSheetId="7">GMICNC_22A_SCDPT4!$M$26</definedName>
    <definedName name="SCDPT4_0909999999_12" localSheetId="7">GMICNC_22A_SCDPT4!$N$26</definedName>
    <definedName name="SCDPT4_0909999999_13" localSheetId="7">GMICNC_22A_SCDPT4!$O$26</definedName>
    <definedName name="SCDPT4_0909999999_14" localSheetId="7">GMICNC_22A_SCDPT4!$P$26</definedName>
    <definedName name="SCDPT4_0909999999_15" localSheetId="7">GMICNC_22A_SCDPT4!$Q$26</definedName>
    <definedName name="SCDPT4_0909999999_16" localSheetId="7">GMICNC_22A_SCDPT4!$R$26</definedName>
    <definedName name="SCDPT4_0909999999_17" localSheetId="7">GMICNC_22A_SCDPT4!$S$26</definedName>
    <definedName name="SCDPT4_0909999999_18" localSheetId="7">GMICNC_22A_SCDPT4!$T$26</definedName>
    <definedName name="SCDPT4_0909999999_19" localSheetId="7">GMICNC_22A_SCDPT4!$U$26</definedName>
    <definedName name="SCDPT4_0909999999_20" localSheetId="7">GMICNC_22A_SCDPT4!$V$26</definedName>
    <definedName name="SCDPT4_0909999999_7" localSheetId="7">GMICNC_22A_SCDPT4!$I$26</definedName>
    <definedName name="SCDPT4_0909999999_8" localSheetId="7">GMICNC_22A_SCDPT4!$J$26</definedName>
    <definedName name="SCDPT4_0909999999_9" localSheetId="7">GMICNC_22A_SCDPT4!$K$26</definedName>
    <definedName name="SCDPT4_090BEGINNG_1" localSheetId="7">GMICNC_22A_SCDPT4!$C$23</definedName>
    <definedName name="SCDPT4_090BEGINNG_10" localSheetId="7">GMICNC_22A_SCDPT4!$L$23</definedName>
    <definedName name="SCDPT4_090BEGINNG_11" localSheetId="7">GMICNC_22A_SCDPT4!$M$23</definedName>
    <definedName name="SCDPT4_090BEGINNG_12" localSheetId="7">GMICNC_22A_SCDPT4!$N$23</definedName>
    <definedName name="SCDPT4_090BEGINNG_13" localSheetId="7">GMICNC_22A_SCDPT4!$O$23</definedName>
    <definedName name="SCDPT4_090BEGINNG_14" localSheetId="7">GMICNC_22A_SCDPT4!$P$23</definedName>
    <definedName name="SCDPT4_090BEGINNG_15" localSheetId="7">GMICNC_22A_SCDPT4!$Q$23</definedName>
    <definedName name="SCDPT4_090BEGINNG_16" localSheetId="7">GMICNC_22A_SCDPT4!$R$23</definedName>
    <definedName name="SCDPT4_090BEGINNG_17" localSheetId="7">GMICNC_22A_SCDPT4!$S$23</definedName>
    <definedName name="SCDPT4_090BEGINNG_18" localSheetId="7">GMICNC_22A_SCDPT4!$T$23</definedName>
    <definedName name="SCDPT4_090BEGINNG_19" localSheetId="7">GMICNC_22A_SCDPT4!$U$23</definedName>
    <definedName name="SCDPT4_090BEGINNG_2" localSheetId="7">GMICNC_22A_SCDPT4!$D$23</definedName>
    <definedName name="SCDPT4_090BEGINNG_20" localSheetId="7">GMICNC_22A_SCDPT4!$V$23</definedName>
    <definedName name="SCDPT4_090BEGINNG_21" localSheetId="7">GMICNC_22A_SCDPT4!$W$23</definedName>
    <definedName name="SCDPT4_090BEGINNG_22" localSheetId="7">GMICNC_22A_SCDPT4!$X$23</definedName>
    <definedName name="SCDPT4_090BEGINNG_23" localSheetId="7">GMICNC_22A_SCDPT4!$Y$23</definedName>
    <definedName name="SCDPT4_090BEGINNG_24" localSheetId="7">GMICNC_22A_SCDPT4!$Z$23</definedName>
    <definedName name="SCDPT4_090BEGINNG_25" localSheetId="7">GMICNC_22A_SCDPT4!$AA$23</definedName>
    <definedName name="SCDPT4_090BEGINNG_26" localSheetId="7">GMICNC_22A_SCDPT4!$AB$23</definedName>
    <definedName name="SCDPT4_090BEGINNG_27" localSheetId="7">GMICNC_22A_SCDPT4!$AC$23</definedName>
    <definedName name="SCDPT4_090BEGINNG_3" localSheetId="7">GMICNC_22A_SCDPT4!$E$23</definedName>
    <definedName name="SCDPT4_090BEGINNG_4" localSheetId="7">GMICNC_22A_SCDPT4!$F$23</definedName>
    <definedName name="SCDPT4_090BEGINNG_5" localSheetId="7">GMICNC_22A_SCDPT4!$G$23</definedName>
    <definedName name="SCDPT4_090BEGINNG_6" localSheetId="7">GMICNC_22A_SCDPT4!$H$23</definedName>
    <definedName name="SCDPT4_090BEGINNG_7" localSheetId="7">GMICNC_22A_SCDPT4!$I$23</definedName>
    <definedName name="SCDPT4_090BEGINNG_8" localSheetId="7">GMICNC_22A_SCDPT4!$J$23</definedName>
    <definedName name="SCDPT4_090BEGINNG_9" localSheetId="7">GMICNC_22A_SCDPT4!$K$23</definedName>
    <definedName name="SCDPT4_090ENDINGG_10" localSheetId="7">GMICNC_22A_SCDPT4!$L$25</definedName>
    <definedName name="SCDPT4_090ENDINGG_11" localSheetId="7">GMICNC_22A_SCDPT4!$M$25</definedName>
    <definedName name="SCDPT4_090ENDINGG_12" localSheetId="7">GMICNC_22A_SCDPT4!$N$25</definedName>
    <definedName name="SCDPT4_090ENDINGG_13" localSheetId="7">GMICNC_22A_SCDPT4!$O$25</definedName>
    <definedName name="SCDPT4_090ENDINGG_14" localSheetId="7">GMICNC_22A_SCDPT4!$P$25</definedName>
    <definedName name="SCDPT4_090ENDINGG_15" localSheetId="7">GMICNC_22A_SCDPT4!$Q$25</definedName>
    <definedName name="SCDPT4_090ENDINGG_16" localSheetId="7">GMICNC_22A_SCDPT4!$R$25</definedName>
    <definedName name="SCDPT4_090ENDINGG_17" localSheetId="7">GMICNC_22A_SCDPT4!$S$25</definedName>
    <definedName name="SCDPT4_090ENDINGG_18" localSheetId="7">GMICNC_22A_SCDPT4!$T$25</definedName>
    <definedName name="SCDPT4_090ENDINGG_19" localSheetId="7">GMICNC_22A_SCDPT4!$U$25</definedName>
    <definedName name="SCDPT4_090ENDINGG_2" localSheetId="7">GMICNC_22A_SCDPT4!$D$25</definedName>
    <definedName name="SCDPT4_090ENDINGG_20" localSheetId="7">GMICNC_22A_SCDPT4!$V$25</definedName>
    <definedName name="SCDPT4_090ENDINGG_21" localSheetId="7">GMICNC_22A_SCDPT4!$W$25</definedName>
    <definedName name="SCDPT4_090ENDINGG_22" localSheetId="7">GMICNC_22A_SCDPT4!$X$25</definedName>
    <definedName name="SCDPT4_090ENDINGG_23" localSheetId="7">GMICNC_22A_SCDPT4!$Y$25</definedName>
    <definedName name="SCDPT4_090ENDINGG_24" localSheetId="7">GMICNC_22A_SCDPT4!$Z$25</definedName>
    <definedName name="SCDPT4_090ENDINGG_25" localSheetId="7">GMICNC_22A_SCDPT4!$AA$25</definedName>
    <definedName name="SCDPT4_090ENDINGG_26" localSheetId="7">GMICNC_22A_SCDPT4!$AB$25</definedName>
    <definedName name="SCDPT4_090ENDINGG_27" localSheetId="7">GMICNC_22A_SCDPT4!$AC$25</definedName>
    <definedName name="SCDPT4_090ENDINGG_3" localSheetId="7">GMICNC_22A_SCDPT4!$E$25</definedName>
    <definedName name="SCDPT4_090ENDINGG_4" localSheetId="7">GMICNC_22A_SCDPT4!$F$25</definedName>
    <definedName name="SCDPT4_090ENDINGG_5" localSheetId="7">GMICNC_22A_SCDPT4!$G$25</definedName>
    <definedName name="SCDPT4_090ENDINGG_6" localSheetId="7">GMICNC_22A_SCDPT4!$H$25</definedName>
    <definedName name="SCDPT4_090ENDINGG_7" localSheetId="7">GMICNC_22A_SCDPT4!$I$25</definedName>
    <definedName name="SCDPT4_090ENDINGG_8" localSheetId="7">GMICNC_22A_SCDPT4!$J$25</definedName>
    <definedName name="SCDPT4_090ENDINGG_9" localSheetId="7">GMICNC_22A_SCDPT4!$K$25</definedName>
    <definedName name="SCDPT4_1100000000_Range" localSheetId="7">GMICNC_22A_SCDPT4!$B$27:$AC$31</definedName>
    <definedName name="SCDPT4_1100000001_1" localSheetId="7">GMICNC_22A_SCDPT4!$C$28</definedName>
    <definedName name="SCDPT4_1100000001_10" localSheetId="7">GMICNC_22A_SCDPT4!$L$28</definedName>
    <definedName name="SCDPT4_1100000001_11" localSheetId="7">GMICNC_22A_SCDPT4!$M$28</definedName>
    <definedName name="SCDPT4_1100000001_12" localSheetId="7">GMICNC_22A_SCDPT4!$N$28</definedName>
    <definedName name="SCDPT4_1100000001_13" localSheetId="7">GMICNC_22A_SCDPT4!$O$28</definedName>
    <definedName name="SCDPT4_1100000001_14" localSheetId="7">GMICNC_22A_SCDPT4!$P$28</definedName>
    <definedName name="SCDPT4_1100000001_15" localSheetId="7">GMICNC_22A_SCDPT4!$Q$28</definedName>
    <definedName name="SCDPT4_1100000001_16" localSheetId="7">GMICNC_22A_SCDPT4!$R$28</definedName>
    <definedName name="SCDPT4_1100000001_17" localSheetId="7">GMICNC_22A_SCDPT4!$S$28</definedName>
    <definedName name="SCDPT4_1100000001_18" localSheetId="7">GMICNC_22A_SCDPT4!$T$28</definedName>
    <definedName name="SCDPT4_1100000001_19" localSheetId="7">GMICNC_22A_SCDPT4!$U$28</definedName>
    <definedName name="SCDPT4_1100000001_2" localSheetId="7">GMICNC_22A_SCDPT4!$D$28</definedName>
    <definedName name="SCDPT4_1100000001_20" localSheetId="7">GMICNC_22A_SCDPT4!$V$28</definedName>
    <definedName name="SCDPT4_1100000001_21" localSheetId="7">GMICNC_22A_SCDPT4!$W$28</definedName>
    <definedName name="SCDPT4_1100000001_23" localSheetId="7">GMICNC_22A_SCDPT4!$Y$28</definedName>
    <definedName name="SCDPT4_1100000001_24" localSheetId="7">GMICNC_22A_SCDPT4!$Z$28</definedName>
    <definedName name="SCDPT4_1100000001_25" localSheetId="7">GMICNC_22A_SCDPT4!$AA$28</definedName>
    <definedName name="SCDPT4_1100000001_26" localSheetId="7">GMICNC_22A_SCDPT4!$AB$28</definedName>
    <definedName name="SCDPT4_1100000001_27" localSheetId="7">GMICNC_22A_SCDPT4!$AC$28</definedName>
    <definedName name="SCDPT4_1100000001_3" localSheetId="7">GMICNC_22A_SCDPT4!$E$28</definedName>
    <definedName name="SCDPT4_1100000001_4" localSheetId="7">GMICNC_22A_SCDPT4!$F$28</definedName>
    <definedName name="SCDPT4_1100000001_5" localSheetId="7">GMICNC_22A_SCDPT4!$G$28</definedName>
    <definedName name="SCDPT4_1100000001_7" localSheetId="7">GMICNC_22A_SCDPT4!$I$28</definedName>
    <definedName name="SCDPT4_1100000001_8" localSheetId="7">GMICNC_22A_SCDPT4!$J$28</definedName>
    <definedName name="SCDPT4_1100000001_9" localSheetId="7">GMICNC_22A_SCDPT4!$K$28</definedName>
    <definedName name="SCDPT4_1109999999_10" localSheetId="7">GMICNC_22A_SCDPT4!$L$32</definedName>
    <definedName name="SCDPT4_1109999999_11" localSheetId="7">GMICNC_22A_SCDPT4!$M$32</definedName>
    <definedName name="SCDPT4_1109999999_12" localSheetId="7">GMICNC_22A_SCDPT4!$N$32</definedName>
    <definedName name="SCDPT4_1109999999_13" localSheetId="7">GMICNC_22A_SCDPT4!$O$32</definedName>
    <definedName name="SCDPT4_1109999999_14" localSheetId="7">GMICNC_22A_SCDPT4!$P$32</definedName>
    <definedName name="SCDPT4_1109999999_15" localSheetId="7">GMICNC_22A_SCDPT4!$Q$32</definedName>
    <definedName name="SCDPT4_1109999999_16" localSheetId="7">GMICNC_22A_SCDPT4!$R$32</definedName>
    <definedName name="SCDPT4_1109999999_17" localSheetId="7">GMICNC_22A_SCDPT4!$S$32</definedName>
    <definedName name="SCDPT4_1109999999_18" localSheetId="7">GMICNC_22A_SCDPT4!$T$32</definedName>
    <definedName name="SCDPT4_1109999999_19" localSheetId="7">GMICNC_22A_SCDPT4!$U$32</definedName>
    <definedName name="SCDPT4_1109999999_20" localSheetId="7">GMICNC_22A_SCDPT4!$V$32</definedName>
    <definedName name="SCDPT4_1109999999_7" localSheetId="7">GMICNC_22A_SCDPT4!$I$32</definedName>
    <definedName name="SCDPT4_1109999999_8" localSheetId="7">GMICNC_22A_SCDPT4!$J$32</definedName>
    <definedName name="SCDPT4_1109999999_9" localSheetId="7">GMICNC_22A_SCDPT4!$K$32</definedName>
    <definedName name="SCDPT4_110BEGINNG_1" localSheetId="7">GMICNC_22A_SCDPT4!$C$27</definedName>
    <definedName name="SCDPT4_110BEGINNG_10" localSheetId="7">GMICNC_22A_SCDPT4!$L$27</definedName>
    <definedName name="SCDPT4_110BEGINNG_11" localSheetId="7">GMICNC_22A_SCDPT4!$M$27</definedName>
    <definedName name="SCDPT4_110BEGINNG_12" localSheetId="7">GMICNC_22A_SCDPT4!$N$27</definedName>
    <definedName name="SCDPT4_110BEGINNG_13" localSheetId="7">GMICNC_22A_SCDPT4!$O$27</definedName>
    <definedName name="SCDPT4_110BEGINNG_14" localSheetId="7">GMICNC_22A_SCDPT4!$P$27</definedName>
    <definedName name="SCDPT4_110BEGINNG_15" localSheetId="7">GMICNC_22A_SCDPT4!$Q$27</definedName>
    <definedName name="SCDPT4_110BEGINNG_16" localSheetId="7">GMICNC_22A_SCDPT4!$R$27</definedName>
    <definedName name="SCDPT4_110BEGINNG_17" localSheetId="7">GMICNC_22A_SCDPT4!$S$27</definedName>
    <definedName name="SCDPT4_110BEGINNG_18" localSheetId="7">GMICNC_22A_SCDPT4!$T$27</definedName>
    <definedName name="SCDPT4_110BEGINNG_19" localSheetId="7">GMICNC_22A_SCDPT4!$U$27</definedName>
    <definedName name="SCDPT4_110BEGINNG_2" localSheetId="7">GMICNC_22A_SCDPT4!$D$27</definedName>
    <definedName name="SCDPT4_110BEGINNG_20" localSheetId="7">GMICNC_22A_SCDPT4!$V$27</definedName>
    <definedName name="SCDPT4_110BEGINNG_21" localSheetId="7">GMICNC_22A_SCDPT4!$W$27</definedName>
    <definedName name="SCDPT4_110BEGINNG_22" localSheetId="7">GMICNC_22A_SCDPT4!$X$27</definedName>
    <definedName name="SCDPT4_110BEGINNG_23" localSheetId="7">GMICNC_22A_SCDPT4!$Y$27</definedName>
    <definedName name="SCDPT4_110BEGINNG_24" localSheetId="7">GMICNC_22A_SCDPT4!$Z$27</definedName>
    <definedName name="SCDPT4_110BEGINNG_25" localSheetId="7">GMICNC_22A_SCDPT4!$AA$27</definedName>
    <definedName name="SCDPT4_110BEGINNG_26" localSheetId="7">GMICNC_22A_SCDPT4!$AB$27</definedName>
    <definedName name="SCDPT4_110BEGINNG_27" localSheetId="7">GMICNC_22A_SCDPT4!$AC$27</definedName>
    <definedName name="SCDPT4_110BEGINNG_3" localSheetId="7">GMICNC_22A_SCDPT4!$E$27</definedName>
    <definedName name="SCDPT4_110BEGINNG_4" localSheetId="7">GMICNC_22A_SCDPT4!$F$27</definedName>
    <definedName name="SCDPT4_110BEGINNG_5" localSheetId="7">GMICNC_22A_SCDPT4!$G$27</definedName>
    <definedName name="SCDPT4_110BEGINNG_6" localSheetId="7">GMICNC_22A_SCDPT4!$H$27</definedName>
    <definedName name="SCDPT4_110BEGINNG_7" localSheetId="7">GMICNC_22A_SCDPT4!$I$27</definedName>
    <definedName name="SCDPT4_110BEGINNG_8" localSheetId="7">GMICNC_22A_SCDPT4!$J$27</definedName>
    <definedName name="SCDPT4_110BEGINNG_9" localSheetId="7">GMICNC_22A_SCDPT4!$K$27</definedName>
    <definedName name="SCDPT4_110ENDINGG_10" localSheetId="7">GMICNC_22A_SCDPT4!$L$31</definedName>
    <definedName name="SCDPT4_110ENDINGG_11" localSheetId="7">GMICNC_22A_SCDPT4!$M$31</definedName>
    <definedName name="SCDPT4_110ENDINGG_12" localSheetId="7">GMICNC_22A_SCDPT4!$N$31</definedName>
    <definedName name="SCDPT4_110ENDINGG_13" localSheetId="7">GMICNC_22A_SCDPT4!$O$31</definedName>
    <definedName name="SCDPT4_110ENDINGG_14" localSheetId="7">GMICNC_22A_SCDPT4!$P$31</definedName>
    <definedName name="SCDPT4_110ENDINGG_15" localSheetId="7">GMICNC_22A_SCDPT4!$Q$31</definedName>
    <definedName name="SCDPT4_110ENDINGG_16" localSheetId="7">GMICNC_22A_SCDPT4!$R$31</definedName>
    <definedName name="SCDPT4_110ENDINGG_17" localSheetId="7">GMICNC_22A_SCDPT4!$S$31</definedName>
    <definedName name="SCDPT4_110ENDINGG_18" localSheetId="7">GMICNC_22A_SCDPT4!$T$31</definedName>
    <definedName name="SCDPT4_110ENDINGG_19" localSheetId="7">GMICNC_22A_SCDPT4!$U$31</definedName>
    <definedName name="SCDPT4_110ENDINGG_2" localSheetId="7">GMICNC_22A_SCDPT4!$D$31</definedName>
    <definedName name="SCDPT4_110ENDINGG_20" localSheetId="7">GMICNC_22A_SCDPT4!$V$31</definedName>
    <definedName name="SCDPT4_110ENDINGG_21" localSheetId="7">GMICNC_22A_SCDPT4!$W$31</definedName>
    <definedName name="SCDPT4_110ENDINGG_22" localSheetId="7">GMICNC_22A_SCDPT4!$X$31</definedName>
    <definedName name="SCDPT4_110ENDINGG_23" localSheetId="7">GMICNC_22A_SCDPT4!$Y$31</definedName>
    <definedName name="SCDPT4_110ENDINGG_24" localSheetId="7">GMICNC_22A_SCDPT4!$Z$31</definedName>
    <definedName name="SCDPT4_110ENDINGG_25" localSheetId="7">GMICNC_22A_SCDPT4!$AA$31</definedName>
    <definedName name="SCDPT4_110ENDINGG_26" localSheetId="7">GMICNC_22A_SCDPT4!$AB$31</definedName>
    <definedName name="SCDPT4_110ENDINGG_27" localSheetId="7">GMICNC_22A_SCDPT4!$AC$31</definedName>
    <definedName name="SCDPT4_110ENDINGG_3" localSheetId="7">GMICNC_22A_SCDPT4!$E$31</definedName>
    <definedName name="SCDPT4_110ENDINGG_4" localSheetId="7">GMICNC_22A_SCDPT4!$F$31</definedName>
    <definedName name="SCDPT4_110ENDINGG_5" localSheetId="7">GMICNC_22A_SCDPT4!$G$31</definedName>
    <definedName name="SCDPT4_110ENDINGG_6" localSheetId="7">GMICNC_22A_SCDPT4!$H$31</definedName>
    <definedName name="SCDPT4_110ENDINGG_7" localSheetId="7">GMICNC_22A_SCDPT4!$I$31</definedName>
    <definedName name="SCDPT4_110ENDINGG_8" localSheetId="7">GMICNC_22A_SCDPT4!$J$31</definedName>
    <definedName name="SCDPT4_110ENDINGG_9" localSheetId="7">GMICNC_22A_SCDPT4!$K$31</definedName>
    <definedName name="SCDPT4_1300000000_Range" localSheetId="7">GMICNC_22A_SCDPT4!$B$33:$AC$35</definedName>
    <definedName name="SCDPT4_1309999999_10" localSheetId="7">GMICNC_22A_SCDPT4!$L$36</definedName>
    <definedName name="SCDPT4_1309999999_11" localSheetId="7">GMICNC_22A_SCDPT4!$M$36</definedName>
    <definedName name="SCDPT4_1309999999_12" localSheetId="7">GMICNC_22A_SCDPT4!$N$36</definedName>
    <definedName name="SCDPT4_1309999999_13" localSheetId="7">GMICNC_22A_SCDPT4!$O$36</definedName>
    <definedName name="SCDPT4_1309999999_14" localSheetId="7">GMICNC_22A_SCDPT4!$P$36</definedName>
    <definedName name="SCDPT4_1309999999_15" localSheetId="7">GMICNC_22A_SCDPT4!$Q$36</definedName>
    <definedName name="SCDPT4_1309999999_16" localSheetId="7">GMICNC_22A_SCDPT4!$R$36</definedName>
    <definedName name="SCDPT4_1309999999_17" localSheetId="7">GMICNC_22A_SCDPT4!$S$36</definedName>
    <definedName name="SCDPT4_1309999999_18" localSheetId="7">GMICNC_22A_SCDPT4!$T$36</definedName>
    <definedName name="SCDPT4_1309999999_19" localSheetId="7">GMICNC_22A_SCDPT4!$U$36</definedName>
    <definedName name="SCDPT4_1309999999_20" localSheetId="7">GMICNC_22A_SCDPT4!$V$36</definedName>
    <definedName name="SCDPT4_1309999999_7" localSheetId="7">GMICNC_22A_SCDPT4!$I$36</definedName>
    <definedName name="SCDPT4_1309999999_8" localSheetId="7">GMICNC_22A_SCDPT4!$J$36</definedName>
    <definedName name="SCDPT4_1309999999_9" localSheetId="7">GMICNC_22A_SCDPT4!$K$36</definedName>
    <definedName name="SCDPT4_130BEGINNG_1" localSheetId="7">GMICNC_22A_SCDPT4!$C$33</definedName>
    <definedName name="SCDPT4_130BEGINNG_10" localSheetId="7">GMICNC_22A_SCDPT4!$L$33</definedName>
    <definedName name="SCDPT4_130BEGINNG_11" localSheetId="7">GMICNC_22A_SCDPT4!$M$33</definedName>
    <definedName name="SCDPT4_130BEGINNG_12" localSheetId="7">GMICNC_22A_SCDPT4!$N$33</definedName>
    <definedName name="SCDPT4_130BEGINNG_13" localSheetId="7">GMICNC_22A_SCDPT4!$O$33</definedName>
    <definedName name="SCDPT4_130BEGINNG_14" localSheetId="7">GMICNC_22A_SCDPT4!$P$33</definedName>
    <definedName name="SCDPT4_130BEGINNG_15" localSheetId="7">GMICNC_22A_SCDPT4!$Q$33</definedName>
    <definedName name="SCDPT4_130BEGINNG_16" localSheetId="7">GMICNC_22A_SCDPT4!$R$33</definedName>
    <definedName name="SCDPT4_130BEGINNG_17" localSheetId="7">GMICNC_22A_SCDPT4!$S$33</definedName>
    <definedName name="SCDPT4_130BEGINNG_18" localSheetId="7">GMICNC_22A_SCDPT4!$T$33</definedName>
    <definedName name="SCDPT4_130BEGINNG_19" localSheetId="7">GMICNC_22A_SCDPT4!$U$33</definedName>
    <definedName name="SCDPT4_130BEGINNG_2" localSheetId="7">GMICNC_22A_SCDPT4!$D$33</definedName>
    <definedName name="SCDPT4_130BEGINNG_20" localSheetId="7">GMICNC_22A_SCDPT4!$V$33</definedName>
    <definedName name="SCDPT4_130BEGINNG_21" localSheetId="7">GMICNC_22A_SCDPT4!$W$33</definedName>
    <definedName name="SCDPT4_130BEGINNG_22" localSheetId="7">GMICNC_22A_SCDPT4!$X$33</definedName>
    <definedName name="SCDPT4_130BEGINNG_23" localSheetId="7">GMICNC_22A_SCDPT4!$Y$33</definedName>
    <definedName name="SCDPT4_130BEGINNG_24" localSheetId="7">GMICNC_22A_SCDPT4!$Z$33</definedName>
    <definedName name="SCDPT4_130BEGINNG_25" localSheetId="7">GMICNC_22A_SCDPT4!$AA$33</definedName>
    <definedName name="SCDPT4_130BEGINNG_26" localSheetId="7">GMICNC_22A_SCDPT4!$AB$33</definedName>
    <definedName name="SCDPT4_130BEGINNG_27" localSheetId="7">GMICNC_22A_SCDPT4!$AC$33</definedName>
    <definedName name="SCDPT4_130BEGINNG_3" localSheetId="7">GMICNC_22A_SCDPT4!$E$33</definedName>
    <definedName name="SCDPT4_130BEGINNG_4" localSheetId="7">GMICNC_22A_SCDPT4!$F$33</definedName>
    <definedName name="SCDPT4_130BEGINNG_5" localSheetId="7">GMICNC_22A_SCDPT4!$G$33</definedName>
    <definedName name="SCDPT4_130BEGINNG_6" localSheetId="7">GMICNC_22A_SCDPT4!$H$33</definedName>
    <definedName name="SCDPT4_130BEGINNG_7" localSheetId="7">GMICNC_22A_SCDPT4!$I$33</definedName>
    <definedName name="SCDPT4_130BEGINNG_8" localSheetId="7">GMICNC_22A_SCDPT4!$J$33</definedName>
    <definedName name="SCDPT4_130BEGINNG_9" localSheetId="7">GMICNC_22A_SCDPT4!$K$33</definedName>
    <definedName name="SCDPT4_130ENDINGG_10" localSheetId="7">GMICNC_22A_SCDPT4!$L$35</definedName>
    <definedName name="SCDPT4_130ENDINGG_11" localSheetId="7">GMICNC_22A_SCDPT4!$M$35</definedName>
    <definedName name="SCDPT4_130ENDINGG_12" localSheetId="7">GMICNC_22A_SCDPT4!$N$35</definedName>
    <definedName name="SCDPT4_130ENDINGG_13" localSheetId="7">GMICNC_22A_SCDPT4!$O$35</definedName>
    <definedName name="SCDPT4_130ENDINGG_14" localSheetId="7">GMICNC_22A_SCDPT4!$P$35</definedName>
    <definedName name="SCDPT4_130ENDINGG_15" localSheetId="7">GMICNC_22A_SCDPT4!$Q$35</definedName>
    <definedName name="SCDPT4_130ENDINGG_16" localSheetId="7">GMICNC_22A_SCDPT4!$R$35</definedName>
    <definedName name="SCDPT4_130ENDINGG_17" localSheetId="7">GMICNC_22A_SCDPT4!$S$35</definedName>
    <definedName name="SCDPT4_130ENDINGG_18" localSheetId="7">GMICNC_22A_SCDPT4!$T$35</definedName>
    <definedName name="SCDPT4_130ENDINGG_19" localSheetId="7">GMICNC_22A_SCDPT4!$U$35</definedName>
    <definedName name="SCDPT4_130ENDINGG_2" localSheetId="7">GMICNC_22A_SCDPT4!$D$35</definedName>
    <definedName name="SCDPT4_130ENDINGG_20" localSheetId="7">GMICNC_22A_SCDPT4!$V$35</definedName>
    <definedName name="SCDPT4_130ENDINGG_21" localSheetId="7">GMICNC_22A_SCDPT4!$W$35</definedName>
    <definedName name="SCDPT4_130ENDINGG_22" localSheetId="7">GMICNC_22A_SCDPT4!$X$35</definedName>
    <definedName name="SCDPT4_130ENDINGG_23" localSheetId="7">GMICNC_22A_SCDPT4!$Y$35</definedName>
    <definedName name="SCDPT4_130ENDINGG_24" localSheetId="7">GMICNC_22A_SCDPT4!$Z$35</definedName>
    <definedName name="SCDPT4_130ENDINGG_25" localSheetId="7">GMICNC_22A_SCDPT4!$AA$35</definedName>
    <definedName name="SCDPT4_130ENDINGG_26" localSheetId="7">GMICNC_22A_SCDPT4!$AB$35</definedName>
    <definedName name="SCDPT4_130ENDINGG_27" localSheetId="7">GMICNC_22A_SCDPT4!$AC$35</definedName>
    <definedName name="SCDPT4_130ENDINGG_3" localSheetId="7">GMICNC_22A_SCDPT4!$E$35</definedName>
    <definedName name="SCDPT4_130ENDINGG_4" localSheetId="7">GMICNC_22A_SCDPT4!$F$35</definedName>
    <definedName name="SCDPT4_130ENDINGG_5" localSheetId="7">GMICNC_22A_SCDPT4!$G$35</definedName>
    <definedName name="SCDPT4_130ENDINGG_6" localSheetId="7">GMICNC_22A_SCDPT4!$H$35</definedName>
    <definedName name="SCDPT4_130ENDINGG_7" localSheetId="7">GMICNC_22A_SCDPT4!$I$35</definedName>
    <definedName name="SCDPT4_130ENDINGG_8" localSheetId="7">GMICNC_22A_SCDPT4!$J$35</definedName>
    <definedName name="SCDPT4_130ENDINGG_9" localSheetId="7">GMICNC_22A_SCDPT4!$K$35</definedName>
    <definedName name="SCDPT4_1500000000_Range" localSheetId="7">GMICNC_22A_SCDPT4!$B$37:$AC$39</definedName>
    <definedName name="SCDPT4_1509999999_10" localSheetId="7">GMICNC_22A_SCDPT4!$L$40</definedName>
    <definedName name="SCDPT4_1509999999_11" localSheetId="7">GMICNC_22A_SCDPT4!$M$40</definedName>
    <definedName name="SCDPT4_1509999999_12" localSheetId="7">GMICNC_22A_SCDPT4!$N$40</definedName>
    <definedName name="SCDPT4_1509999999_13" localSheetId="7">GMICNC_22A_SCDPT4!$O$40</definedName>
    <definedName name="SCDPT4_1509999999_14" localSheetId="7">GMICNC_22A_SCDPT4!$P$40</definedName>
    <definedName name="SCDPT4_1509999999_15" localSheetId="7">GMICNC_22A_SCDPT4!$Q$40</definedName>
    <definedName name="SCDPT4_1509999999_16" localSheetId="7">GMICNC_22A_SCDPT4!$R$40</definedName>
    <definedName name="SCDPT4_1509999999_17" localSheetId="7">GMICNC_22A_SCDPT4!$S$40</definedName>
    <definedName name="SCDPT4_1509999999_18" localSheetId="7">GMICNC_22A_SCDPT4!$T$40</definedName>
    <definedName name="SCDPT4_1509999999_19" localSheetId="7">GMICNC_22A_SCDPT4!$U$40</definedName>
    <definedName name="SCDPT4_1509999999_20" localSheetId="7">GMICNC_22A_SCDPT4!$V$40</definedName>
    <definedName name="SCDPT4_1509999999_7" localSheetId="7">GMICNC_22A_SCDPT4!$I$40</definedName>
    <definedName name="SCDPT4_1509999999_8" localSheetId="7">GMICNC_22A_SCDPT4!$J$40</definedName>
    <definedName name="SCDPT4_1509999999_9" localSheetId="7">GMICNC_22A_SCDPT4!$K$40</definedName>
    <definedName name="SCDPT4_150BEGINNG_1" localSheetId="7">GMICNC_22A_SCDPT4!$C$37</definedName>
    <definedName name="SCDPT4_150BEGINNG_10" localSheetId="7">GMICNC_22A_SCDPT4!$L$37</definedName>
    <definedName name="SCDPT4_150BEGINNG_11" localSheetId="7">GMICNC_22A_SCDPT4!$M$37</definedName>
    <definedName name="SCDPT4_150BEGINNG_12" localSheetId="7">GMICNC_22A_SCDPT4!$N$37</definedName>
    <definedName name="SCDPT4_150BEGINNG_13" localSheetId="7">GMICNC_22A_SCDPT4!$O$37</definedName>
    <definedName name="SCDPT4_150BEGINNG_14" localSheetId="7">GMICNC_22A_SCDPT4!$P$37</definedName>
    <definedName name="SCDPT4_150BEGINNG_15" localSheetId="7">GMICNC_22A_SCDPT4!$Q$37</definedName>
    <definedName name="SCDPT4_150BEGINNG_16" localSheetId="7">GMICNC_22A_SCDPT4!$R$37</definedName>
    <definedName name="SCDPT4_150BEGINNG_17" localSheetId="7">GMICNC_22A_SCDPT4!$S$37</definedName>
    <definedName name="SCDPT4_150BEGINNG_18" localSheetId="7">GMICNC_22A_SCDPT4!$T$37</definedName>
    <definedName name="SCDPT4_150BEGINNG_19" localSheetId="7">GMICNC_22A_SCDPT4!$U$37</definedName>
    <definedName name="SCDPT4_150BEGINNG_2" localSheetId="7">GMICNC_22A_SCDPT4!$D$37</definedName>
    <definedName name="SCDPT4_150BEGINNG_20" localSheetId="7">GMICNC_22A_SCDPT4!$V$37</definedName>
    <definedName name="SCDPT4_150BEGINNG_21" localSheetId="7">GMICNC_22A_SCDPT4!$W$37</definedName>
    <definedName name="SCDPT4_150BEGINNG_22" localSheetId="7">GMICNC_22A_SCDPT4!$X$37</definedName>
    <definedName name="SCDPT4_150BEGINNG_23" localSheetId="7">GMICNC_22A_SCDPT4!$Y$37</definedName>
    <definedName name="SCDPT4_150BEGINNG_24" localSheetId="7">GMICNC_22A_SCDPT4!$Z$37</definedName>
    <definedName name="SCDPT4_150BEGINNG_25" localSheetId="7">GMICNC_22A_SCDPT4!$AA$37</definedName>
    <definedName name="SCDPT4_150BEGINNG_26" localSheetId="7">GMICNC_22A_SCDPT4!$AB$37</definedName>
    <definedName name="SCDPT4_150BEGINNG_27" localSheetId="7">GMICNC_22A_SCDPT4!$AC$37</definedName>
    <definedName name="SCDPT4_150BEGINNG_3" localSheetId="7">GMICNC_22A_SCDPT4!$E$37</definedName>
    <definedName name="SCDPT4_150BEGINNG_4" localSheetId="7">GMICNC_22A_SCDPT4!$F$37</definedName>
    <definedName name="SCDPT4_150BEGINNG_5" localSheetId="7">GMICNC_22A_SCDPT4!$G$37</definedName>
    <definedName name="SCDPT4_150BEGINNG_6" localSheetId="7">GMICNC_22A_SCDPT4!$H$37</definedName>
    <definedName name="SCDPT4_150BEGINNG_7" localSheetId="7">GMICNC_22A_SCDPT4!$I$37</definedName>
    <definedName name="SCDPT4_150BEGINNG_8" localSheetId="7">GMICNC_22A_SCDPT4!$J$37</definedName>
    <definedName name="SCDPT4_150BEGINNG_9" localSheetId="7">GMICNC_22A_SCDPT4!$K$37</definedName>
    <definedName name="SCDPT4_150ENDINGG_10" localSheetId="7">GMICNC_22A_SCDPT4!$L$39</definedName>
    <definedName name="SCDPT4_150ENDINGG_11" localSheetId="7">GMICNC_22A_SCDPT4!$M$39</definedName>
    <definedName name="SCDPT4_150ENDINGG_12" localSheetId="7">GMICNC_22A_SCDPT4!$N$39</definedName>
    <definedName name="SCDPT4_150ENDINGG_13" localSheetId="7">GMICNC_22A_SCDPT4!$O$39</definedName>
    <definedName name="SCDPT4_150ENDINGG_14" localSheetId="7">GMICNC_22A_SCDPT4!$P$39</definedName>
    <definedName name="SCDPT4_150ENDINGG_15" localSheetId="7">GMICNC_22A_SCDPT4!$Q$39</definedName>
    <definedName name="SCDPT4_150ENDINGG_16" localSheetId="7">GMICNC_22A_SCDPT4!$R$39</definedName>
    <definedName name="SCDPT4_150ENDINGG_17" localSheetId="7">GMICNC_22A_SCDPT4!$S$39</definedName>
    <definedName name="SCDPT4_150ENDINGG_18" localSheetId="7">GMICNC_22A_SCDPT4!$T$39</definedName>
    <definedName name="SCDPT4_150ENDINGG_19" localSheetId="7">GMICNC_22A_SCDPT4!$U$39</definedName>
    <definedName name="SCDPT4_150ENDINGG_2" localSheetId="7">GMICNC_22A_SCDPT4!$D$39</definedName>
    <definedName name="SCDPT4_150ENDINGG_20" localSheetId="7">GMICNC_22A_SCDPT4!$V$39</definedName>
    <definedName name="SCDPT4_150ENDINGG_21" localSheetId="7">GMICNC_22A_SCDPT4!$W$39</definedName>
    <definedName name="SCDPT4_150ENDINGG_22" localSheetId="7">GMICNC_22A_SCDPT4!$X$39</definedName>
    <definedName name="SCDPT4_150ENDINGG_23" localSheetId="7">GMICNC_22A_SCDPT4!$Y$39</definedName>
    <definedName name="SCDPT4_150ENDINGG_24" localSheetId="7">GMICNC_22A_SCDPT4!$Z$39</definedName>
    <definedName name="SCDPT4_150ENDINGG_25" localSheetId="7">GMICNC_22A_SCDPT4!$AA$39</definedName>
    <definedName name="SCDPT4_150ENDINGG_26" localSheetId="7">GMICNC_22A_SCDPT4!$AB$39</definedName>
    <definedName name="SCDPT4_150ENDINGG_27" localSheetId="7">GMICNC_22A_SCDPT4!$AC$39</definedName>
    <definedName name="SCDPT4_150ENDINGG_3" localSheetId="7">GMICNC_22A_SCDPT4!$E$39</definedName>
    <definedName name="SCDPT4_150ENDINGG_4" localSheetId="7">GMICNC_22A_SCDPT4!$F$39</definedName>
    <definedName name="SCDPT4_150ENDINGG_5" localSheetId="7">GMICNC_22A_SCDPT4!$G$39</definedName>
    <definedName name="SCDPT4_150ENDINGG_6" localSheetId="7">GMICNC_22A_SCDPT4!$H$39</definedName>
    <definedName name="SCDPT4_150ENDINGG_7" localSheetId="7">GMICNC_22A_SCDPT4!$I$39</definedName>
    <definedName name="SCDPT4_150ENDINGG_8" localSheetId="7">GMICNC_22A_SCDPT4!$J$39</definedName>
    <definedName name="SCDPT4_150ENDINGG_9" localSheetId="7">GMICNC_22A_SCDPT4!$K$39</definedName>
    <definedName name="SCDPT4_1610000000_Range" localSheetId="7">GMICNC_22A_SCDPT4!$B$41:$AC$43</definedName>
    <definedName name="SCDPT4_1619999999_10" localSheetId="7">GMICNC_22A_SCDPT4!$L$44</definedName>
    <definedName name="SCDPT4_1619999999_11" localSheetId="7">GMICNC_22A_SCDPT4!$M$44</definedName>
    <definedName name="SCDPT4_1619999999_12" localSheetId="7">GMICNC_22A_SCDPT4!$N$44</definedName>
    <definedName name="SCDPT4_1619999999_13" localSheetId="7">GMICNC_22A_SCDPT4!$O$44</definedName>
    <definedName name="SCDPT4_1619999999_14" localSheetId="7">GMICNC_22A_SCDPT4!$P$44</definedName>
    <definedName name="SCDPT4_1619999999_15" localSheetId="7">GMICNC_22A_SCDPT4!$Q$44</definedName>
    <definedName name="SCDPT4_1619999999_16" localSheetId="7">GMICNC_22A_SCDPT4!$R$44</definedName>
    <definedName name="SCDPT4_1619999999_17" localSheetId="7">GMICNC_22A_SCDPT4!$S$44</definedName>
    <definedName name="SCDPT4_1619999999_18" localSheetId="7">GMICNC_22A_SCDPT4!$T$44</definedName>
    <definedName name="SCDPT4_1619999999_19" localSheetId="7">GMICNC_22A_SCDPT4!$U$44</definedName>
    <definedName name="SCDPT4_1619999999_20" localSheetId="7">GMICNC_22A_SCDPT4!$V$44</definedName>
    <definedName name="SCDPT4_1619999999_7" localSheetId="7">GMICNC_22A_SCDPT4!$I$44</definedName>
    <definedName name="SCDPT4_1619999999_8" localSheetId="7">GMICNC_22A_SCDPT4!$J$44</definedName>
    <definedName name="SCDPT4_1619999999_9" localSheetId="7">GMICNC_22A_SCDPT4!$K$44</definedName>
    <definedName name="SCDPT4_161BEGINNG_1" localSheetId="7">GMICNC_22A_SCDPT4!$C$41</definedName>
    <definedName name="SCDPT4_161BEGINNG_10" localSheetId="7">GMICNC_22A_SCDPT4!$L$41</definedName>
    <definedName name="SCDPT4_161BEGINNG_11" localSheetId="7">GMICNC_22A_SCDPT4!$M$41</definedName>
    <definedName name="SCDPT4_161BEGINNG_12" localSheetId="7">GMICNC_22A_SCDPT4!$N$41</definedName>
    <definedName name="SCDPT4_161BEGINNG_13" localSheetId="7">GMICNC_22A_SCDPT4!$O$41</definedName>
    <definedName name="SCDPT4_161BEGINNG_14" localSheetId="7">GMICNC_22A_SCDPT4!$P$41</definedName>
    <definedName name="SCDPT4_161BEGINNG_15" localSheetId="7">GMICNC_22A_SCDPT4!$Q$41</definedName>
    <definedName name="SCDPT4_161BEGINNG_16" localSheetId="7">GMICNC_22A_SCDPT4!$R$41</definedName>
    <definedName name="SCDPT4_161BEGINNG_17" localSheetId="7">GMICNC_22A_SCDPT4!$S$41</definedName>
    <definedName name="SCDPT4_161BEGINNG_18" localSheetId="7">GMICNC_22A_SCDPT4!$T$41</definedName>
    <definedName name="SCDPT4_161BEGINNG_19" localSheetId="7">GMICNC_22A_SCDPT4!$U$41</definedName>
    <definedName name="SCDPT4_161BEGINNG_2" localSheetId="7">GMICNC_22A_SCDPT4!$D$41</definedName>
    <definedName name="SCDPT4_161BEGINNG_20" localSheetId="7">GMICNC_22A_SCDPT4!$V$41</definedName>
    <definedName name="SCDPT4_161BEGINNG_21" localSheetId="7">GMICNC_22A_SCDPT4!$W$41</definedName>
    <definedName name="SCDPT4_161BEGINNG_22" localSheetId="7">GMICNC_22A_SCDPT4!$X$41</definedName>
    <definedName name="SCDPT4_161BEGINNG_23" localSheetId="7">GMICNC_22A_SCDPT4!$Y$41</definedName>
    <definedName name="SCDPT4_161BEGINNG_24" localSheetId="7">GMICNC_22A_SCDPT4!$Z$41</definedName>
    <definedName name="SCDPT4_161BEGINNG_25" localSheetId="7">GMICNC_22A_SCDPT4!$AA$41</definedName>
    <definedName name="SCDPT4_161BEGINNG_26" localSheetId="7">GMICNC_22A_SCDPT4!$AB$41</definedName>
    <definedName name="SCDPT4_161BEGINNG_27" localSheetId="7">GMICNC_22A_SCDPT4!$AC$41</definedName>
    <definedName name="SCDPT4_161BEGINNG_3" localSheetId="7">GMICNC_22A_SCDPT4!$E$41</definedName>
    <definedName name="SCDPT4_161BEGINNG_4" localSheetId="7">GMICNC_22A_SCDPT4!$F$41</definedName>
    <definedName name="SCDPT4_161BEGINNG_5" localSheetId="7">GMICNC_22A_SCDPT4!$G$41</definedName>
    <definedName name="SCDPT4_161BEGINNG_6" localSheetId="7">GMICNC_22A_SCDPT4!$H$41</definedName>
    <definedName name="SCDPT4_161BEGINNG_7" localSheetId="7">GMICNC_22A_SCDPT4!$I$41</definedName>
    <definedName name="SCDPT4_161BEGINNG_8" localSheetId="7">GMICNC_22A_SCDPT4!$J$41</definedName>
    <definedName name="SCDPT4_161BEGINNG_9" localSheetId="7">GMICNC_22A_SCDPT4!$K$41</definedName>
    <definedName name="SCDPT4_161ENDINGG_10" localSheetId="7">GMICNC_22A_SCDPT4!$L$43</definedName>
    <definedName name="SCDPT4_161ENDINGG_11" localSheetId="7">GMICNC_22A_SCDPT4!$M$43</definedName>
    <definedName name="SCDPT4_161ENDINGG_12" localSheetId="7">GMICNC_22A_SCDPT4!$N$43</definedName>
    <definedName name="SCDPT4_161ENDINGG_13" localSheetId="7">GMICNC_22A_SCDPT4!$O$43</definedName>
    <definedName name="SCDPT4_161ENDINGG_14" localSheetId="7">GMICNC_22A_SCDPT4!$P$43</definedName>
    <definedName name="SCDPT4_161ENDINGG_15" localSheetId="7">GMICNC_22A_SCDPT4!$Q$43</definedName>
    <definedName name="SCDPT4_161ENDINGG_16" localSheetId="7">GMICNC_22A_SCDPT4!$R$43</definedName>
    <definedName name="SCDPT4_161ENDINGG_17" localSheetId="7">GMICNC_22A_SCDPT4!$S$43</definedName>
    <definedName name="SCDPT4_161ENDINGG_18" localSheetId="7">GMICNC_22A_SCDPT4!$T$43</definedName>
    <definedName name="SCDPT4_161ENDINGG_19" localSheetId="7">GMICNC_22A_SCDPT4!$U$43</definedName>
    <definedName name="SCDPT4_161ENDINGG_2" localSheetId="7">GMICNC_22A_SCDPT4!$D$43</definedName>
    <definedName name="SCDPT4_161ENDINGG_20" localSheetId="7">GMICNC_22A_SCDPT4!$V$43</definedName>
    <definedName name="SCDPT4_161ENDINGG_21" localSheetId="7">GMICNC_22A_SCDPT4!$W$43</definedName>
    <definedName name="SCDPT4_161ENDINGG_22" localSheetId="7">GMICNC_22A_SCDPT4!$X$43</definedName>
    <definedName name="SCDPT4_161ENDINGG_23" localSheetId="7">GMICNC_22A_SCDPT4!$Y$43</definedName>
    <definedName name="SCDPT4_161ENDINGG_24" localSheetId="7">GMICNC_22A_SCDPT4!$Z$43</definedName>
    <definedName name="SCDPT4_161ENDINGG_25" localSheetId="7">GMICNC_22A_SCDPT4!$AA$43</definedName>
    <definedName name="SCDPT4_161ENDINGG_26" localSheetId="7">GMICNC_22A_SCDPT4!$AB$43</definedName>
    <definedName name="SCDPT4_161ENDINGG_27" localSheetId="7">GMICNC_22A_SCDPT4!$AC$43</definedName>
    <definedName name="SCDPT4_161ENDINGG_3" localSheetId="7">GMICNC_22A_SCDPT4!$E$43</definedName>
    <definedName name="SCDPT4_161ENDINGG_4" localSheetId="7">GMICNC_22A_SCDPT4!$F$43</definedName>
    <definedName name="SCDPT4_161ENDINGG_5" localSheetId="7">GMICNC_22A_SCDPT4!$G$43</definedName>
    <definedName name="SCDPT4_161ENDINGG_6" localSheetId="7">GMICNC_22A_SCDPT4!$H$43</definedName>
    <definedName name="SCDPT4_161ENDINGG_7" localSheetId="7">GMICNC_22A_SCDPT4!$I$43</definedName>
    <definedName name="SCDPT4_161ENDINGG_8" localSheetId="7">GMICNC_22A_SCDPT4!$J$43</definedName>
    <definedName name="SCDPT4_161ENDINGG_9" localSheetId="7">GMICNC_22A_SCDPT4!$K$43</definedName>
    <definedName name="SCDPT4_1900000000_Range" localSheetId="7">GMICNC_22A_SCDPT4!$B$45:$AC$47</definedName>
    <definedName name="SCDPT4_1909999999_10" localSheetId="7">GMICNC_22A_SCDPT4!$L$48</definedName>
    <definedName name="SCDPT4_1909999999_11" localSheetId="7">GMICNC_22A_SCDPT4!$M$48</definedName>
    <definedName name="SCDPT4_1909999999_12" localSheetId="7">GMICNC_22A_SCDPT4!$N$48</definedName>
    <definedName name="SCDPT4_1909999999_13" localSheetId="7">GMICNC_22A_SCDPT4!$O$48</definedName>
    <definedName name="SCDPT4_1909999999_14" localSheetId="7">GMICNC_22A_SCDPT4!$P$48</definedName>
    <definedName name="SCDPT4_1909999999_15" localSheetId="7">GMICNC_22A_SCDPT4!$Q$48</definedName>
    <definedName name="SCDPT4_1909999999_16" localSheetId="7">GMICNC_22A_SCDPT4!$R$48</definedName>
    <definedName name="SCDPT4_1909999999_17" localSheetId="7">GMICNC_22A_SCDPT4!$S$48</definedName>
    <definedName name="SCDPT4_1909999999_18" localSheetId="7">GMICNC_22A_SCDPT4!$T$48</definedName>
    <definedName name="SCDPT4_1909999999_19" localSheetId="7">GMICNC_22A_SCDPT4!$U$48</definedName>
    <definedName name="SCDPT4_1909999999_20" localSheetId="7">GMICNC_22A_SCDPT4!$V$48</definedName>
    <definedName name="SCDPT4_1909999999_7" localSheetId="7">GMICNC_22A_SCDPT4!$I$48</definedName>
    <definedName name="SCDPT4_1909999999_8" localSheetId="7">GMICNC_22A_SCDPT4!$J$48</definedName>
    <definedName name="SCDPT4_1909999999_9" localSheetId="7">GMICNC_22A_SCDPT4!$K$48</definedName>
    <definedName name="SCDPT4_190BEGINNG_1" localSheetId="7">GMICNC_22A_SCDPT4!$C$45</definedName>
    <definedName name="SCDPT4_190BEGINNG_10" localSheetId="7">GMICNC_22A_SCDPT4!$L$45</definedName>
    <definedName name="SCDPT4_190BEGINNG_11" localSheetId="7">GMICNC_22A_SCDPT4!$M$45</definedName>
    <definedName name="SCDPT4_190BEGINNG_12" localSheetId="7">GMICNC_22A_SCDPT4!$N$45</definedName>
    <definedName name="SCDPT4_190BEGINNG_13" localSheetId="7">GMICNC_22A_SCDPT4!$O$45</definedName>
    <definedName name="SCDPT4_190BEGINNG_14" localSheetId="7">GMICNC_22A_SCDPT4!$P$45</definedName>
    <definedName name="SCDPT4_190BEGINNG_15" localSheetId="7">GMICNC_22A_SCDPT4!$Q$45</definedName>
    <definedName name="SCDPT4_190BEGINNG_16" localSheetId="7">GMICNC_22A_SCDPT4!$R$45</definedName>
    <definedName name="SCDPT4_190BEGINNG_17" localSheetId="7">GMICNC_22A_SCDPT4!$S$45</definedName>
    <definedName name="SCDPT4_190BEGINNG_18" localSheetId="7">GMICNC_22A_SCDPT4!$T$45</definedName>
    <definedName name="SCDPT4_190BEGINNG_19" localSheetId="7">GMICNC_22A_SCDPT4!$U$45</definedName>
    <definedName name="SCDPT4_190BEGINNG_2" localSheetId="7">GMICNC_22A_SCDPT4!$D$45</definedName>
    <definedName name="SCDPT4_190BEGINNG_20" localSheetId="7">GMICNC_22A_SCDPT4!$V$45</definedName>
    <definedName name="SCDPT4_190BEGINNG_21" localSheetId="7">GMICNC_22A_SCDPT4!$W$45</definedName>
    <definedName name="SCDPT4_190BEGINNG_22" localSheetId="7">GMICNC_22A_SCDPT4!$X$45</definedName>
    <definedName name="SCDPT4_190BEGINNG_23" localSheetId="7">GMICNC_22A_SCDPT4!$Y$45</definedName>
    <definedName name="SCDPT4_190BEGINNG_24" localSheetId="7">GMICNC_22A_SCDPT4!$Z$45</definedName>
    <definedName name="SCDPT4_190BEGINNG_25" localSheetId="7">GMICNC_22A_SCDPT4!$AA$45</definedName>
    <definedName name="SCDPT4_190BEGINNG_26" localSheetId="7">GMICNC_22A_SCDPT4!$AB$45</definedName>
    <definedName name="SCDPT4_190BEGINNG_27" localSheetId="7">GMICNC_22A_SCDPT4!$AC$45</definedName>
    <definedName name="SCDPT4_190BEGINNG_3" localSheetId="7">GMICNC_22A_SCDPT4!$E$45</definedName>
    <definedName name="SCDPT4_190BEGINNG_4" localSheetId="7">GMICNC_22A_SCDPT4!$F$45</definedName>
    <definedName name="SCDPT4_190BEGINNG_5" localSheetId="7">GMICNC_22A_SCDPT4!$G$45</definedName>
    <definedName name="SCDPT4_190BEGINNG_6" localSheetId="7">GMICNC_22A_SCDPT4!$H$45</definedName>
    <definedName name="SCDPT4_190BEGINNG_7" localSheetId="7">GMICNC_22A_SCDPT4!$I$45</definedName>
    <definedName name="SCDPT4_190BEGINNG_8" localSheetId="7">GMICNC_22A_SCDPT4!$J$45</definedName>
    <definedName name="SCDPT4_190BEGINNG_9" localSheetId="7">GMICNC_22A_SCDPT4!$K$45</definedName>
    <definedName name="SCDPT4_190ENDINGG_10" localSheetId="7">GMICNC_22A_SCDPT4!$L$47</definedName>
    <definedName name="SCDPT4_190ENDINGG_11" localSheetId="7">GMICNC_22A_SCDPT4!$M$47</definedName>
    <definedName name="SCDPT4_190ENDINGG_12" localSheetId="7">GMICNC_22A_SCDPT4!$N$47</definedName>
    <definedName name="SCDPT4_190ENDINGG_13" localSheetId="7">GMICNC_22A_SCDPT4!$O$47</definedName>
    <definedName name="SCDPT4_190ENDINGG_14" localSheetId="7">GMICNC_22A_SCDPT4!$P$47</definedName>
    <definedName name="SCDPT4_190ENDINGG_15" localSheetId="7">GMICNC_22A_SCDPT4!$Q$47</definedName>
    <definedName name="SCDPT4_190ENDINGG_16" localSheetId="7">GMICNC_22A_SCDPT4!$R$47</definedName>
    <definedName name="SCDPT4_190ENDINGG_17" localSheetId="7">GMICNC_22A_SCDPT4!$S$47</definedName>
    <definedName name="SCDPT4_190ENDINGG_18" localSheetId="7">GMICNC_22A_SCDPT4!$T$47</definedName>
    <definedName name="SCDPT4_190ENDINGG_19" localSheetId="7">GMICNC_22A_SCDPT4!$U$47</definedName>
    <definedName name="SCDPT4_190ENDINGG_2" localSheetId="7">GMICNC_22A_SCDPT4!$D$47</definedName>
    <definedName name="SCDPT4_190ENDINGG_20" localSheetId="7">GMICNC_22A_SCDPT4!$V$47</definedName>
    <definedName name="SCDPT4_190ENDINGG_21" localSheetId="7">GMICNC_22A_SCDPT4!$W$47</definedName>
    <definedName name="SCDPT4_190ENDINGG_22" localSheetId="7">GMICNC_22A_SCDPT4!$X$47</definedName>
    <definedName name="SCDPT4_190ENDINGG_23" localSheetId="7">GMICNC_22A_SCDPT4!$Y$47</definedName>
    <definedName name="SCDPT4_190ENDINGG_24" localSheetId="7">GMICNC_22A_SCDPT4!$Z$47</definedName>
    <definedName name="SCDPT4_190ENDINGG_25" localSheetId="7">GMICNC_22A_SCDPT4!$AA$47</definedName>
    <definedName name="SCDPT4_190ENDINGG_26" localSheetId="7">GMICNC_22A_SCDPT4!$AB$47</definedName>
    <definedName name="SCDPT4_190ENDINGG_27" localSheetId="7">GMICNC_22A_SCDPT4!$AC$47</definedName>
    <definedName name="SCDPT4_190ENDINGG_3" localSheetId="7">GMICNC_22A_SCDPT4!$E$47</definedName>
    <definedName name="SCDPT4_190ENDINGG_4" localSheetId="7">GMICNC_22A_SCDPT4!$F$47</definedName>
    <definedName name="SCDPT4_190ENDINGG_5" localSheetId="7">GMICNC_22A_SCDPT4!$G$47</definedName>
    <definedName name="SCDPT4_190ENDINGG_6" localSheetId="7">GMICNC_22A_SCDPT4!$H$47</definedName>
    <definedName name="SCDPT4_190ENDINGG_7" localSheetId="7">GMICNC_22A_SCDPT4!$I$47</definedName>
    <definedName name="SCDPT4_190ENDINGG_8" localSheetId="7">GMICNC_22A_SCDPT4!$J$47</definedName>
    <definedName name="SCDPT4_190ENDINGG_9" localSheetId="7">GMICNC_22A_SCDPT4!$K$47</definedName>
    <definedName name="SCDPT4_2010000000_Range" localSheetId="7">GMICNC_22A_SCDPT4!$B$49:$AC$51</definedName>
    <definedName name="SCDPT4_2019999999_10" localSheetId="7">GMICNC_22A_SCDPT4!$L$52</definedName>
    <definedName name="SCDPT4_2019999999_11" localSheetId="7">GMICNC_22A_SCDPT4!$M$52</definedName>
    <definedName name="SCDPT4_2019999999_12" localSheetId="7">GMICNC_22A_SCDPT4!$N$52</definedName>
    <definedName name="SCDPT4_2019999999_13" localSheetId="7">GMICNC_22A_SCDPT4!$O$52</definedName>
    <definedName name="SCDPT4_2019999999_14" localSheetId="7">GMICNC_22A_SCDPT4!$P$52</definedName>
    <definedName name="SCDPT4_2019999999_15" localSheetId="7">GMICNC_22A_SCDPT4!$Q$52</definedName>
    <definedName name="SCDPT4_2019999999_16" localSheetId="7">GMICNC_22A_SCDPT4!$R$52</definedName>
    <definedName name="SCDPT4_2019999999_17" localSheetId="7">GMICNC_22A_SCDPT4!$S$52</definedName>
    <definedName name="SCDPT4_2019999999_18" localSheetId="7">GMICNC_22A_SCDPT4!$T$52</definedName>
    <definedName name="SCDPT4_2019999999_19" localSheetId="7">GMICNC_22A_SCDPT4!$U$52</definedName>
    <definedName name="SCDPT4_2019999999_20" localSheetId="7">GMICNC_22A_SCDPT4!$V$52</definedName>
    <definedName name="SCDPT4_2019999999_7" localSheetId="7">GMICNC_22A_SCDPT4!$I$52</definedName>
    <definedName name="SCDPT4_2019999999_8" localSheetId="7">GMICNC_22A_SCDPT4!$J$52</definedName>
    <definedName name="SCDPT4_2019999999_9" localSheetId="7">GMICNC_22A_SCDPT4!$K$52</definedName>
    <definedName name="SCDPT4_201BEGINNG_1" localSheetId="7">GMICNC_22A_SCDPT4!$C$49</definedName>
    <definedName name="SCDPT4_201BEGINNG_10" localSheetId="7">GMICNC_22A_SCDPT4!$L$49</definedName>
    <definedName name="SCDPT4_201BEGINNG_11" localSheetId="7">GMICNC_22A_SCDPT4!$M$49</definedName>
    <definedName name="SCDPT4_201BEGINNG_12" localSheetId="7">GMICNC_22A_SCDPT4!$N$49</definedName>
    <definedName name="SCDPT4_201BEGINNG_13" localSheetId="7">GMICNC_22A_SCDPT4!$O$49</definedName>
    <definedName name="SCDPT4_201BEGINNG_14" localSheetId="7">GMICNC_22A_SCDPT4!$P$49</definedName>
    <definedName name="SCDPT4_201BEGINNG_15" localSheetId="7">GMICNC_22A_SCDPT4!$Q$49</definedName>
    <definedName name="SCDPT4_201BEGINNG_16" localSheetId="7">GMICNC_22A_SCDPT4!$R$49</definedName>
    <definedName name="SCDPT4_201BEGINNG_17" localSheetId="7">GMICNC_22A_SCDPT4!$S$49</definedName>
    <definedName name="SCDPT4_201BEGINNG_18" localSheetId="7">GMICNC_22A_SCDPT4!$T$49</definedName>
    <definedName name="SCDPT4_201BEGINNG_19" localSheetId="7">GMICNC_22A_SCDPT4!$U$49</definedName>
    <definedName name="SCDPT4_201BEGINNG_2" localSheetId="7">GMICNC_22A_SCDPT4!$D$49</definedName>
    <definedName name="SCDPT4_201BEGINNG_20" localSheetId="7">GMICNC_22A_SCDPT4!$V$49</definedName>
    <definedName name="SCDPT4_201BEGINNG_21" localSheetId="7">GMICNC_22A_SCDPT4!$W$49</definedName>
    <definedName name="SCDPT4_201BEGINNG_22" localSheetId="7">GMICNC_22A_SCDPT4!$X$49</definedName>
    <definedName name="SCDPT4_201BEGINNG_23" localSheetId="7">GMICNC_22A_SCDPT4!$Y$49</definedName>
    <definedName name="SCDPT4_201BEGINNG_24" localSheetId="7">GMICNC_22A_SCDPT4!$Z$49</definedName>
    <definedName name="SCDPT4_201BEGINNG_25" localSheetId="7">GMICNC_22A_SCDPT4!$AA$49</definedName>
    <definedName name="SCDPT4_201BEGINNG_26" localSheetId="7">GMICNC_22A_SCDPT4!$AB$49</definedName>
    <definedName name="SCDPT4_201BEGINNG_27" localSheetId="7">GMICNC_22A_SCDPT4!$AC$49</definedName>
    <definedName name="SCDPT4_201BEGINNG_3" localSheetId="7">GMICNC_22A_SCDPT4!$E$49</definedName>
    <definedName name="SCDPT4_201BEGINNG_4" localSheetId="7">GMICNC_22A_SCDPT4!$F$49</definedName>
    <definedName name="SCDPT4_201BEGINNG_5" localSheetId="7">GMICNC_22A_SCDPT4!$G$49</definedName>
    <definedName name="SCDPT4_201BEGINNG_6" localSheetId="7">GMICNC_22A_SCDPT4!$H$49</definedName>
    <definedName name="SCDPT4_201BEGINNG_7" localSheetId="7">GMICNC_22A_SCDPT4!$I$49</definedName>
    <definedName name="SCDPT4_201BEGINNG_8" localSheetId="7">GMICNC_22A_SCDPT4!$J$49</definedName>
    <definedName name="SCDPT4_201BEGINNG_9" localSheetId="7">GMICNC_22A_SCDPT4!$K$49</definedName>
    <definedName name="SCDPT4_201ENDINGG_10" localSheetId="7">GMICNC_22A_SCDPT4!$L$51</definedName>
    <definedName name="SCDPT4_201ENDINGG_11" localSheetId="7">GMICNC_22A_SCDPT4!$M$51</definedName>
    <definedName name="SCDPT4_201ENDINGG_12" localSheetId="7">GMICNC_22A_SCDPT4!$N$51</definedName>
    <definedName name="SCDPT4_201ENDINGG_13" localSheetId="7">GMICNC_22A_SCDPT4!$O$51</definedName>
    <definedName name="SCDPT4_201ENDINGG_14" localSheetId="7">GMICNC_22A_SCDPT4!$P$51</definedName>
    <definedName name="SCDPT4_201ENDINGG_15" localSheetId="7">GMICNC_22A_SCDPT4!$Q$51</definedName>
    <definedName name="SCDPT4_201ENDINGG_16" localSheetId="7">GMICNC_22A_SCDPT4!$R$51</definedName>
    <definedName name="SCDPT4_201ENDINGG_17" localSheetId="7">GMICNC_22A_SCDPT4!$S$51</definedName>
    <definedName name="SCDPT4_201ENDINGG_18" localSheetId="7">GMICNC_22A_SCDPT4!$T$51</definedName>
    <definedName name="SCDPT4_201ENDINGG_19" localSheetId="7">GMICNC_22A_SCDPT4!$U$51</definedName>
    <definedName name="SCDPT4_201ENDINGG_2" localSheetId="7">GMICNC_22A_SCDPT4!$D$51</definedName>
    <definedName name="SCDPT4_201ENDINGG_20" localSheetId="7">GMICNC_22A_SCDPT4!$V$51</definedName>
    <definedName name="SCDPT4_201ENDINGG_21" localSheetId="7">GMICNC_22A_SCDPT4!$W$51</definedName>
    <definedName name="SCDPT4_201ENDINGG_22" localSheetId="7">GMICNC_22A_SCDPT4!$X$51</definedName>
    <definedName name="SCDPT4_201ENDINGG_23" localSheetId="7">GMICNC_22A_SCDPT4!$Y$51</definedName>
    <definedName name="SCDPT4_201ENDINGG_24" localSheetId="7">GMICNC_22A_SCDPT4!$Z$51</definedName>
    <definedName name="SCDPT4_201ENDINGG_25" localSheetId="7">GMICNC_22A_SCDPT4!$AA$51</definedName>
    <definedName name="SCDPT4_201ENDINGG_26" localSheetId="7">GMICNC_22A_SCDPT4!$AB$51</definedName>
    <definedName name="SCDPT4_201ENDINGG_27" localSheetId="7">GMICNC_22A_SCDPT4!$AC$51</definedName>
    <definedName name="SCDPT4_201ENDINGG_3" localSheetId="7">GMICNC_22A_SCDPT4!$E$51</definedName>
    <definedName name="SCDPT4_201ENDINGG_4" localSheetId="7">GMICNC_22A_SCDPT4!$F$51</definedName>
    <definedName name="SCDPT4_201ENDINGG_5" localSheetId="7">GMICNC_22A_SCDPT4!$G$51</definedName>
    <definedName name="SCDPT4_201ENDINGG_6" localSheetId="7">GMICNC_22A_SCDPT4!$H$51</definedName>
    <definedName name="SCDPT4_201ENDINGG_7" localSheetId="7">GMICNC_22A_SCDPT4!$I$51</definedName>
    <definedName name="SCDPT4_201ENDINGG_8" localSheetId="7">GMICNC_22A_SCDPT4!$J$51</definedName>
    <definedName name="SCDPT4_201ENDINGG_9" localSheetId="7">GMICNC_22A_SCDPT4!$K$51</definedName>
    <definedName name="SCDPT4_2509999997_10" localSheetId="7">GMICNC_22A_SCDPT4!$L$53</definedName>
    <definedName name="SCDPT4_2509999997_11" localSheetId="7">GMICNC_22A_SCDPT4!$M$53</definedName>
    <definedName name="SCDPT4_2509999997_12" localSheetId="7">GMICNC_22A_SCDPT4!$N$53</definedName>
    <definedName name="SCDPT4_2509999997_13" localSheetId="7">GMICNC_22A_SCDPT4!$O$53</definedName>
    <definedName name="SCDPT4_2509999997_14" localSheetId="7">GMICNC_22A_SCDPT4!$P$53</definedName>
    <definedName name="SCDPT4_2509999997_15" localSheetId="7">GMICNC_22A_SCDPT4!$Q$53</definedName>
    <definedName name="SCDPT4_2509999997_16" localSheetId="7">GMICNC_22A_SCDPT4!$R$53</definedName>
    <definedName name="SCDPT4_2509999997_17" localSheetId="7">GMICNC_22A_SCDPT4!$S$53</definedName>
    <definedName name="SCDPT4_2509999997_18" localSheetId="7">GMICNC_22A_SCDPT4!$T$53</definedName>
    <definedName name="SCDPT4_2509999997_19" localSheetId="7">GMICNC_22A_SCDPT4!$U$53</definedName>
    <definedName name="SCDPT4_2509999997_20" localSheetId="7">GMICNC_22A_SCDPT4!$V$53</definedName>
    <definedName name="SCDPT4_2509999997_7" localSheetId="7">GMICNC_22A_SCDPT4!$I$53</definedName>
    <definedName name="SCDPT4_2509999997_8" localSheetId="7">GMICNC_22A_SCDPT4!$J$53</definedName>
    <definedName name="SCDPT4_2509999997_9" localSheetId="7">GMICNC_22A_SCDPT4!$K$53</definedName>
    <definedName name="SCDPT4_2509999998_10" localSheetId="7">GMICNC_22A_SCDPT4!$L$54</definedName>
    <definedName name="SCDPT4_2509999998_11" localSheetId="7">GMICNC_22A_SCDPT4!$M$54</definedName>
    <definedName name="SCDPT4_2509999998_12" localSheetId="7">GMICNC_22A_SCDPT4!$N$54</definedName>
    <definedName name="SCDPT4_2509999998_13" localSheetId="7">GMICNC_22A_SCDPT4!$O$54</definedName>
    <definedName name="SCDPT4_2509999998_14" localSheetId="7">GMICNC_22A_SCDPT4!$P$54</definedName>
    <definedName name="SCDPT4_2509999998_15" localSheetId="7">GMICNC_22A_SCDPT4!$Q$54</definedName>
    <definedName name="SCDPT4_2509999998_16" localSheetId="7">GMICNC_22A_SCDPT4!$R$54</definedName>
    <definedName name="SCDPT4_2509999998_17" localSheetId="7">GMICNC_22A_SCDPT4!$S$54</definedName>
    <definedName name="SCDPT4_2509999998_18" localSheetId="7">GMICNC_22A_SCDPT4!$T$54</definedName>
    <definedName name="SCDPT4_2509999998_19" localSheetId="7">GMICNC_22A_SCDPT4!$U$54</definedName>
    <definedName name="SCDPT4_2509999998_20" localSheetId="7">GMICNC_22A_SCDPT4!$V$54</definedName>
    <definedName name="SCDPT4_2509999998_7" localSheetId="7">GMICNC_22A_SCDPT4!$I$54</definedName>
    <definedName name="SCDPT4_2509999998_8" localSheetId="7">GMICNC_22A_SCDPT4!$J$54</definedName>
    <definedName name="SCDPT4_2509999998_9" localSheetId="7">GMICNC_22A_SCDPT4!$K$54</definedName>
    <definedName name="SCDPT4_2509999999_10" localSheetId="7">GMICNC_22A_SCDPT4!$L$55</definedName>
    <definedName name="SCDPT4_2509999999_11" localSheetId="7">GMICNC_22A_SCDPT4!$M$55</definedName>
    <definedName name="SCDPT4_2509999999_12" localSheetId="7">GMICNC_22A_SCDPT4!$N$55</definedName>
    <definedName name="SCDPT4_2509999999_13" localSheetId="7">GMICNC_22A_SCDPT4!$O$55</definedName>
    <definedName name="SCDPT4_2509999999_14" localSheetId="7">GMICNC_22A_SCDPT4!$P$55</definedName>
    <definedName name="SCDPT4_2509999999_15" localSheetId="7">GMICNC_22A_SCDPT4!$Q$55</definedName>
    <definedName name="SCDPT4_2509999999_16" localSheetId="7">GMICNC_22A_SCDPT4!$R$55</definedName>
    <definedName name="SCDPT4_2509999999_17" localSheetId="7">GMICNC_22A_SCDPT4!$S$55</definedName>
    <definedName name="SCDPT4_2509999999_18" localSheetId="7">GMICNC_22A_SCDPT4!$T$55</definedName>
    <definedName name="SCDPT4_2509999999_19" localSheetId="7">GMICNC_22A_SCDPT4!$U$55</definedName>
    <definedName name="SCDPT4_2509999999_20" localSheetId="7">GMICNC_22A_SCDPT4!$V$55</definedName>
    <definedName name="SCDPT4_2509999999_7" localSheetId="7">GMICNC_22A_SCDPT4!$I$55</definedName>
    <definedName name="SCDPT4_2509999999_8" localSheetId="7">GMICNC_22A_SCDPT4!$J$55</definedName>
    <definedName name="SCDPT4_2509999999_9" localSheetId="7">GMICNC_22A_SCDPT4!$K$55</definedName>
    <definedName name="SCDPT4_4010000000_Range" localSheetId="7">GMICNC_22A_SCDPT4!$B$56:$AC$58</definedName>
    <definedName name="SCDPT4_4019999999_10" localSheetId="7">GMICNC_22A_SCDPT4!$L$59</definedName>
    <definedName name="SCDPT4_4019999999_11" localSheetId="7">GMICNC_22A_SCDPT4!$M$59</definedName>
    <definedName name="SCDPT4_4019999999_12" localSheetId="7">GMICNC_22A_SCDPT4!$N$59</definedName>
    <definedName name="SCDPT4_4019999999_13" localSheetId="7">GMICNC_22A_SCDPT4!$O$59</definedName>
    <definedName name="SCDPT4_4019999999_14" localSheetId="7">GMICNC_22A_SCDPT4!$P$59</definedName>
    <definedName name="SCDPT4_4019999999_15" localSheetId="7">GMICNC_22A_SCDPT4!$Q$59</definedName>
    <definedName name="SCDPT4_4019999999_16" localSheetId="7">GMICNC_22A_SCDPT4!$R$59</definedName>
    <definedName name="SCDPT4_4019999999_17" localSheetId="7">GMICNC_22A_SCDPT4!$S$59</definedName>
    <definedName name="SCDPT4_4019999999_18" localSheetId="7">GMICNC_22A_SCDPT4!$T$59</definedName>
    <definedName name="SCDPT4_4019999999_19" localSheetId="7">GMICNC_22A_SCDPT4!$U$59</definedName>
    <definedName name="SCDPT4_4019999999_20" localSheetId="7">GMICNC_22A_SCDPT4!$V$59</definedName>
    <definedName name="SCDPT4_4019999999_7" localSheetId="7">GMICNC_22A_SCDPT4!$I$59</definedName>
    <definedName name="SCDPT4_4019999999_9" localSheetId="7">GMICNC_22A_SCDPT4!$K$59</definedName>
    <definedName name="SCDPT4_401BEGINNG_1" localSheetId="7">GMICNC_22A_SCDPT4!$C$56</definedName>
    <definedName name="SCDPT4_401BEGINNG_10" localSheetId="7">GMICNC_22A_SCDPT4!$L$56</definedName>
    <definedName name="SCDPT4_401BEGINNG_11" localSheetId="7">GMICNC_22A_SCDPT4!$M$56</definedName>
    <definedName name="SCDPT4_401BEGINNG_12" localSheetId="7">GMICNC_22A_SCDPT4!$N$56</definedName>
    <definedName name="SCDPT4_401BEGINNG_13" localSheetId="7">GMICNC_22A_SCDPT4!$O$56</definedName>
    <definedName name="SCDPT4_401BEGINNG_14" localSheetId="7">GMICNC_22A_SCDPT4!$P$56</definedName>
    <definedName name="SCDPT4_401BEGINNG_15" localSheetId="7">GMICNC_22A_SCDPT4!$Q$56</definedName>
    <definedName name="SCDPT4_401BEGINNG_16" localSheetId="7">GMICNC_22A_SCDPT4!$R$56</definedName>
    <definedName name="SCDPT4_401BEGINNG_17" localSheetId="7">GMICNC_22A_SCDPT4!$S$56</definedName>
    <definedName name="SCDPT4_401BEGINNG_18" localSheetId="7">GMICNC_22A_SCDPT4!$T$56</definedName>
    <definedName name="SCDPT4_401BEGINNG_19" localSheetId="7">GMICNC_22A_SCDPT4!$U$56</definedName>
    <definedName name="SCDPT4_401BEGINNG_2" localSheetId="7">GMICNC_22A_SCDPT4!$D$56</definedName>
    <definedName name="SCDPT4_401BEGINNG_20" localSheetId="7">GMICNC_22A_SCDPT4!$V$56</definedName>
    <definedName name="SCDPT4_401BEGINNG_21" localSheetId="7">GMICNC_22A_SCDPT4!$W$56</definedName>
    <definedName name="SCDPT4_401BEGINNG_22" localSheetId="7">GMICNC_22A_SCDPT4!$X$56</definedName>
    <definedName name="SCDPT4_401BEGINNG_23" localSheetId="7">GMICNC_22A_SCDPT4!$Y$56</definedName>
    <definedName name="SCDPT4_401BEGINNG_24" localSheetId="7">GMICNC_22A_SCDPT4!$Z$56</definedName>
    <definedName name="SCDPT4_401BEGINNG_25" localSheetId="7">GMICNC_22A_SCDPT4!$AA$56</definedName>
    <definedName name="SCDPT4_401BEGINNG_26" localSheetId="7">GMICNC_22A_SCDPT4!$AB$56</definedName>
    <definedName name="SCDPT4_401BEGINNG_27" localSheetId="7">GMICNC_22A_SCDPT4!$AC$56</definedName>
    <definedName name="SCDPT4_401BEGINNG_3" localSheetId="7">GMICNC_22A_SCDPT4!$E$56</definedName>
    <definedName name="SCDPT4_401BEGINNG_4" localSheetId="7">GMICNC_22A_SCDPT4!$F$56</definedName>
    <definedName name="SCDPT4_401BEGINNG_5" localSheetId="7">GMICNC_22A_SCDPT4!$G$56</definedName>
    <definedName name="SCDPT4_401BEGINNG_6" localSheetId="7">GMICNC_22A_SCDPT4!$H$56</definedName>
    <definedName name="SCDPT4_401BEGINNG_7" localSheetId="7">GMICNC_22A_SCDPT4!$I$56</definedName>
    <definedName name="SCDPT4_401BEGINNG_8" localSheetId="7">GMICNC_22A_SCDPT4!$J$56</definedName>
    <definedName name="SCDPT4_401BEGINNG_9" localSheetId="7">GMICNC_22A_SCDPT4!$K$56</definedName>
    <definedName name="SCDPT4_401ENDINGG_10" localSheetId="7">GMICNC_22A_SCDPT4!$L$58</definedName>
    <definedName name="SCDPT4_401ENDINGG_11" localSheetId="7">GMICNC_22A_SCDPT4!$M$58</definedName>
    <definedName name="SCDPT4_401ENDINGG_12" localSheetId="7">GMICNC_22A_SCDPT4!$N$58</definedName>
    <definedName name="SCDPT4_401ENDINGG_13" localSheetId="7">GMICNC_22A_SCDPT4!$O$58</definedName>
    <definedName name="SCDPT4_401ENDINGG_14" localSheetId="7">GMICNC_22A_SCDPT4!$P$58</definedName>
    <definedName name="SCDPT4_401ENDINGG_15" localSheetId="7">GMICNC_22A_SCDPT4!$Q$58</definedName>
    <definedName name="SCDPT4_401ENDINGG_16" localSheetId="7">GMICNC_22A_SCDPT4!$R$58</definedName>
    <definedName name="SCDPT4_401ENDINGG_17" localSheetId="7">GMICNC_22A_SCDPT4!$S$58</definedName>
    <definedName name="SCDPT4_401ENDINGG_18" localSheetId="7">GMICNC_22A_SCDPT4!$T$58</definedName>
    <definedName name="SCDPT4_401ENDINGG_19" localSheetId="7">GMICNC_22A_SCDPT4!$U$58</definedName>
    <definedName name="SCDPT4_401ENDINGG_2" localSheetId="7">GMICNC_22A_SCDPT4!$D$58</definedName>
    <definedName name="SCDPT4_401ENDINGG_20" localSheetId="7">GMICNC_22A_SCDPT4!$V$58</definedName>
    <definedName name="SCDPT4_401ENDINGG_21" localSheetId="7">GMICNC_22A_SCDPT4!$W$58</definedName>
    <definedName name="SCDPT4_401ENDINGG_22" localSheetId="7">GMICNC_22A_SCDPT4!$X$58</definedName>
    <definedName name="SCDPT4_401ENDINGG_23" localSheetId="7">GMICNC_22A_SCDPT4!$Y$58</definedName>
    <definedName name="SCDPT4_401ENDINGG_24" localSheetId="7">GMICNC_22A_SCDPT4!$Z$58</definedName>
    <definedName name="SCDPT4_401ENDINGG_25" localSheetId="7">GMICNC_22A_SCDPT4!$AA$58</definedName>
    <definedName name="SCDPT4_401ENDINGG_26" localSheetId="7">GMICNC_22A_SCDPT4!$AB$58</definedName>
    <definedName name="SCDPT4_401ENDINGG_27" localSheetId="7">GMICNC_22A_SCDPT4!$AC$58</definedName>
    <definedName name="SCDPT4_401ENDINGG_3" localSheetId="7">GMICNC_22A_SCDPT4!$E$58</definedName>
    <definedName name="SCDPT4_401ENDINGG_4" localSheetId="7">GMICNC_22A_SCDPT4!$F$58</definedName>
    <definedName name="SCDPT4_401ENDINGG_5" localSheetId="7">GMICNC_22A_SCDPT4!$G$58</definedName>
    <definedName name="SCDPT4_401ENDINGG_6" localSheetId="7">GMICNC_22A_SCDPT4!$H$58</definedName>
    <definedName name="SCDPT4_401ENDINGG_7" localSheetId="7">GMICNC_22A_SCDPT4!$I$58</definedName>
    <definedName name="SCDPT4_401ENDINGG_8" localSheetId="7">GMICNC_22A_SCDPT4!$J$58</definedName>
    <definedName name="SCDPT4_401ENDINGG_9" localSheetId="7">GMICNC_22A_SCDPT4!$K$58</definedName>
    <definedName name="SCDPT4_4020000000_Range" localSheetId="7">GMICNC_22A_SCDPT4!$B$60:$AC$62</definedName>
    <definedName name="SCDPT4_4029999999_10" localSheetId="7">GMICNC_22A_SCDPT4!$L$63</definedName>
    <definedName name="SCDPT4_4029999999_11" localSheetId="7">GMICNC_22A_SCDPT4!$M$63</definedName>
    <definedName name="SCDPT4_4029999999_12" localSheetId="7">GMICNC_22A_SCDPT4!$N$63</definedName>
    <definedName name="SCDPT4_4029999999_13" localSheetId="7">GMICNC_22A_SCDPT4!$O$63</definedName>
    <definedName name="SCDPT4_4029999999_14" localSheetId="7">GMICNC_22A_SCDPT4!$P$63</definedName>
    <definedName name="SCDPT4_4029999999_15" localSheetId="7">GMICNC_22A_SCDPT4!$Q$63</definedName>
    <definedName name="SCDPT4_4029999999_16" localSheetId="7">GMICNC_22A_SCDPT4!$R$63</definedName>
    <definedName name="SCDPT4_4029999999_17" localSheetId="7">GMICNC_22A_SCDPT4!$S$63</definedName>
    <definedName name="SCDPT4_4029999999_18" localSheetId="7">GMICNC_22A_SCDPT4!$T$63</definedName>
    <definedName name="SCDPT4_4029999999_19" localSheetId="7">GMICNC_22A_SCDPT4!$U$63</definedName>
    <definedName name="SCDPT4_4029999999_20" localSheetId="7">GMICNC_22A_SCDPT4!$V$63</definedName>
    <definedName name="SCDPT4_4029999999_7" localSheetId="7">GMICNC_22A_SCDPT4!$I$63</definedName>
    <definedName name="SCDPT4_4029999999_9" localSheetId="7">GMICNC_22A_SCDPT4!$K$63</definedName>
    <definedName name="SCDPT4_402BEGINNG_1" localSheetId="7">GMICNC_22A_SCDPT4!$C$60</definedName>
    <definedName name="SCDPT4_402BEGINNG_10" localSheetId="7">GMICNC_22A_SCDPT4!$L$60</definedName>
    <definedName name="SCDPT4_402BEGINNG_11" localSheetId="7">GMICNC_22A_SCDPT4!$M$60</definedName>
    <definedName name="SCDPT4_402BEGINNG_12" localSheetId="7">GMICNC_22A_SCDPT4!$N$60</definedName>
    <definedName name="SCDPT4_402BEGINNG_13" localSheetId="7">GMICNC_22A_SCDPT4!$O$60</definedName>
    <definedName name="SCDPT4_402BEGINNG_14" localSheetId="7">GMICNC_22A_SCDPT4!$P$60</definedName>
    <definedName name="SCDPT4_402BEGINNG_15" localSheetId="7">GMICNC_22A_SCDPT4!$Q$60</definedName>
    <definedName name="SCDPT4_402BEGINNG_16" localSheetId="7">GMICNC_22A_SCDPT4!$R$60</definedName>
    <definedName name="SCDPT4_402BEGINNG_17" localSheetId="7">GMICNC_22A_SCDPT4!$S$60</definedName>
    <definedName name="SCDPT4_402BEGINNG_18" localSheetId="7">GMICNC_22A_SCDPT4!$T$60</definedName>
    <definedName name="SCDPT4_402BEGINNG_19" localSheetId="7">GMICNC_22A_SCDPT4!$U$60</definedName>
    <definedName name="SCDPT4_402BEGINNG_2" localSheetId="7">GMICNC_22A_SCDPT4!$D$60</definedName>
    <definedName name="SCDPT4_402BEGINNG_20" localSheetId="7">GMICNC_22A_SCDPT4!$V$60</definedName>
    <definedName name="SCDPT4_402BEGINNG_21" localSheetId="7">GMICNC_22A_SCDPT4!$W$60</definedName>
    <definedName name="SCDPT4_402BEGINNG_22" localSheetId="7">GMICNC_22A_SCDPT4!$X$60</definedName>
    <definedName name="SCDPT4_402BEGINNG_23" localSheetId="7">GMICNC_22A_SCDPT4!$Y$60</definedName>
    <definedName name="SCDPT4_402BEGINNG_24" localSheetId="7">GMICNC_22A_SCDPT4!$Z$60</definedName>
    <definedName name="SCDPT4_402BEGINNG_25" localSheetId="7">GMICNC_22A_SCDPT4!$AA$60</definedName>
    <definedName name="SCDPT4_402BEGINNG_26" localSheetId="7">GMICNC_22A_SCDPT4!$AB$60</definedName>
    <definedName name="SCDPT4_402BEGINNG_27" localSheetId="7">GMICNC_22A_SCDPT4!$AC$60</definedName>
    <definedName name="SCDPT4_402BEGINNG_3" localSheetId="7">GMICNC_22A_SCDPT4!$E$60</definedName>
    <definedName name="SCDPT4_402BEGINNG_4" localSheetId="7">GMICNC_22A_SCDPT4!$F$60</definedName>
    <definedName name="SCDPT4_402BEGINNG_5" localSheetId="7">GMICNC_22A_SCDPT4!$G$60</definedName>
    <definedName name="SCDPT4_402BEGINNG_6" localSheetId="7">GMICNC_22A_SCDPT4!$H$60</definedName>
    <definedName name="SCDPT4_402BEGINNG_7" localSheetId="7">GMICNC_22A_SCDPT4!$I$60</definedName>
    <definedName name="SCDPT4_402BEGINNG_8" localSheetId="7">GMICNC_22A_SCDPT4!$J$60</definedName>
    <definedName name="SCDPT4_402BEGINNG_9" localSheetId="7">GMICNC_22A_SCDPT4!$K$60</definedName>
    <definedName name="SCDPT4_402ENDINGG_10" localSheetId="7">GMICNC_22A_SCDPT4!$L$62</definedName>
    <definedName name="SCDPT4_402ENDINGG_11" localSheetId="7">GMICNC_22A_SCDPT4!$M$62</definedName>
    <definedName name="SCDPT4_402ENDINGG_12" localSheetId="7">GMICNC_22A_SCDPT4!$N$62</definedName>
    <definedName name="SCDPT4_402ENDINGG_13" localSheetId="7">GMICNC_22A_SCDPT4!$O$62</definedName>
    <definedName name="SCDPT4_402ENDINGG_14" localSheetId="7">GMICNC_22A_SCDPT4!$P$62</definedName>
    <definedName name="SCDPT4_402ENDINGG_15" localSheetId="7">GMICNC_22A_SCDPT4!$Q$62</definedName>
    <definedName name="SCDPT4_402ENDINGG_16" localSheetId="7">GMICNC_22A_SCDPT4!$R$62</definedName>
    <definedName name="SCDPT4_402ENDINGG_17" localSheetId="7">GMICNC_22A_SCDPT4!$S$62</definedName>
    <definedName name="SCDPT4_402ENDINGG_18" localSheetId="7">GMICNC_22A_SCDPT4!$T$62</definedName>
    <definedName name="SCDPT4_402ENDINGG_19" localSheetId="7">GMICNC_22A_SCDPT4!$U$62</definedName>
    <definedName name="SCDPT4_402ENDINGG_2" localSheetId="7">GMICNC_22A_SCDPT4!$D$62</definedName>
    <definedName name="SCDPT4_402ENDINGG_20" localSheetId="7">GMICNC_22A_SCDPT4!$V$62</definedName>
    <definedName name="SCDPT4_402ENDINGG_21" localSheetId="7">GMICNC_22A_SCDPT4!$W$62</definedName>
    <definedName name="SCDPT4_402ENDINGG_22" localSheetId="7">GMICNC_22A_SCDPT4!$X$62</definedName>
    <definedName name="SCDPT4_402ENDINGG_23" localSheetId="7">GMICNC_22A_SCDPT4!$Y$62</definedName>
    <definedName name="SCDPT4_402ENDINGG_24" localSheetId="7">GMICNC_22A_SCDPT4!$Z$62</definedName>
    <definedName name="SCDPT4_402ENDINGG_25" localSheetId="7">GMICNC_22A_SCDPT4!$AA$62</definedName>
    <definedName name="SCDPT4_402ENDINGG_26" localSheetId="7">GMICNC_22A_SCDPT4!$AB$62</definedName>
    <definedName name="SCDPT4_402ENDINGG_27" localSheetId="7">GMICNC_22A_SCDPT4!$AC$62</definedName>
    <definedName name="SCDPT4_402ENDINGG_3" localSheetId="7">GMICNC_22A_SCDPT4!$E$62</definedName>
    <definedName name="SCDPT4_402ENDINGG_4" localSheetId="7">GMICNC_22A_SCDPT4!$F$62</definedName>
    <definedName name="SCDPT4_402ENDINGG_5" localSheetId="7">GMICNC_22A_SCDPT4!$G$62</definedName>
    <definedName name="SCDPT4_402ENDINGG_6" localSheetId="7">GMICNC_22A_SCDPT4!$H$62</definedName>
    <definedName name="SCDPT4_402ENDINGG_7" localSheetId="7">GMICNC_22A_SCDPT4!$I$62</definedName>
    <definedName name="SCDPT4_402ENDINGG_8" localSheetId="7">GMICNC_22A_SCDPT4!$J$62</definedName>
    <definedName name="SCDPT4_402ENDINGG_9" localSheetId="7">GMICNC_22A_SCDPT4!$K$62</definedName>
    <definedName name="SCDPT4_4310000000_Range" localSheetId="7">GMICNC_22A_SCDPT4!$B$64:$AC$66</definedName>
    <definedName name="SCDPT4_4319999999_10" localSheetId="7">GMICNC_22A_SCDPT4!$L$67</definedName>
    <definedName name="SCDPT4_4319999999_11" localSheetId="7">GMICNC_22A_SCDPT4!$M$67</definedName>
    <definedName name="SCDPT4_4319999999_12" localSheetId="7">GMICNC_22A_SCDPT4!$N$67</definedName>
    <definedName name="SCDPT4_4319999999_13" localSheetId="7">GMICNC_22A_SCDPT4!$O$67</definedName>
    <definedName name="SCDPT4_4319999999_14" localSheetId="7">GMICNC_22A_SCDPT4!$P$67</definedName>
    <definedName name="SCDPT4_4319999999_15" localSheetId="7">GMICNC_22A_SCDPT4!$Q$67</definedName>
    <definedName name="SCDPT4_4319999999_16" localSheetId="7">GMICNC_22A_SCDPT4!$R$67</definedName>
    <definedName name="SCDPT4_4319999999_17" localSheetId="7">GMICNC_22A_SCDPT4!$S$67</definedName>
    <definedName name="SCDPT4_4319999999_18" localSheetId="7">GMICNC_22A_SCDPT4!$T$67</definedName>
    <definedName name="SCDPT4_4319999999_19" localSheetId="7">GMICNC_22A_SCDPT4!$U$67</definedName>
    <definedName name="SCDPT4_4319999999_20" localSheetId="7">GMICNC_22A_SCDPT4!$V$67</definedName>
    <definedName name="SCDPT4_4319999999_7" localSheetId="7">GMICNC_22A_SCDPT4!$I$67</definedName>
    <definedName name="SCDPT4_4319999999_9" localSheetId="7">GMICNC_22A_SCDPT4!$K$67</definedName>
    <definedName name="SCDPT4_431BEGINNG_1" localSheetId="7">GMICNC_22A_SCDPT4!$C$64</definedName>
    <definedName name="SCDPT4_431BEGINNG_10" localSheetId="7">GMICNC_22A_SCDPT4!$L$64</definedName>
    <definedName name="SCDPT4_431BEGINNG_11" localSheetId="7">GMICNC_22A_SCDPT4!$M$64</definedName>
    <definedName name="SCDPT4_431BEGINNG_12" localSheetId="7">GMICNC_22A_SCDPT4!$N$64</definedName>
    <definedName name="SCDPT4_431BEGINNG_13" localSheetId="7">GMICNC_22A_SCDPT4!$O$64</definedName>
    <definedName name="SCDPT4_431BEGINNG_14" localSheetId="7">GMICNC_22A_SCDPT4!$P$64</definedName>
    <definedName name="SCDPT4_431BEGINNG_15" localSheetId="7">GMICNC_22A_SCDPT4!$Q$64</definedName>
    <definedName name="SCDPT4_431BEGINNG_16" localSheetId="7">GMICNC_22A_SCDPT4!$R$64</definedName>
    <definedName name="SCDPT4_431BEGINNG_17" localSheetId="7">GMICNC_22A_SCDPT4!$S$64</definedName>
    <definedName name="SCDPT4_431BEGINNG_18" localSheetId="7">GMICNC_22A_SCDPT4!$T$64</definedName>
    <definedName name="SCDPT4_431BEGINNG_19" localSheetId="7">GMICNC_22A_SCDPT4!$U$64</definedName>
    <definedName name="SCDPT4_431BEGINNG_2" localSheetId="7">GMICNC_22A_SCDPT4!$D$64</definedName>
    <definedName name="SCDPT4_431BEGINNG_20" localSheetId="7">GMICNC_22A_SCDPT4!$V$64</definedName>
    <definedName name="SCDPT4_431BEGINNG_21" localSheetId="7">GMICNC_22A_SCDPT4!$W$64</definedName>
    <definedName name="SCDPT4_431BEGINNG_22" localSheetId="7">GMICNC_22A_SCDPT4!$X$64</definedName>
    <definedName name="SCDPT4_431BEGINNG_23" localSheetId="7">GMICNC_22A_SCDPT4!$Y$64</definedName>
    <definedName name="SCDPT4_431BEGINNG_24" localSheetId="7">GMICNC_22A_SCDPT4!$Z$64</definedName>
    <definedName name="SCDPT4_431BEGINNG_25" localSheetId="7">GMICNC_22A_SCDPT4!$AA$64</definedName>
    <definedName name="SCDPT4_431BEGINNG_26" localSheetId="7">GMICNC_22A_SCDPT4!$AB$64</definedName>
    <definedName name="SCDPT4_431BEGINNG_27" localSheetId="7">GMICNC_22A_SCDPT4!$AC$64</definedName>
    <definedName name="SCDPT4_431BEGINNG_3" localSheetId="7">GMICNC_22A_SCDPT4!$E$64</definedName>
    <definedName name="SCDPT4_431BEGINNG_4" localSheetId="7">GMICNC_22A_SCDPT4!$F$64</definedName>
    <definedName name="SCDPT4_431BEGINNG_5" localSheetId="7">GMICNC_22A_SCDPT4!$G$64</definedName>
    <definedName name="SCDPT4_431BEGINNG_6" localSheetId="7">GMICNC_22A_SCDPT4!$H$64</definedName>
    <definedName name="SCDPT4_431BEGINNG_7" localSheetId="7">GMICNC_22A_SCDPT4!$I$64</definedName>
    <definedName name="SCDPT4_431BEGINNG_8" localSheetId="7">GMICNC_22A_SCDPT4!$J$64</definedName>
    <definedName name="SCDPT4_431BEGINNG_9" localSheetId="7">GMICNC_22A_SCDPT4!$K$64</definedName>
    <definedName name="SCDPT4_431ENDINGG_10" localSheetId="7">GMICNC_22A_SCDPT4!$L$66</definedName>
    <definedName name="SCDPT4_431ENDINGG_11" localSheetId="7">GMICNC_22A_SCDPT4!$M$66</definedName>
    <definedName name="SCDPT4_431ENDINGG_12" localSheetId="7">GMICNC_22A_SCDPT4!$N$66</definedName>
    <definedName name="SCDPT4_431ENDINGG_13" localSheetId="7">GMICNC_22A_SCDPT4!$O$66</definedName>
    <definedName name="SCDPT4_431ENDINGG_14" localSheetId="7">GMICNC_22A_SCDPT4!$P$66</definedName>
    <definedName name="SCDPT4_431ENDINGG_15" localSheetId="7">GMICNC_22A_SCDPT4!$Q$66</definedName>
    <definedName name="SCDPT4_431ENDINGG_16" localSheetId="7">GMICNC_22A_SCDPT4!$R$66</definedName>
    <definedName name="SCDPT4_431ENDINGG_17" localSheetId="7">GMICNC_22A_SCDPT4!$S$66</definedName>
    <definedName name="SCDPT4_431ENDINGG_18" localSheetId="7">GMICNC_22A_SCDPT4!$T$66</definedName>
    <definedName name="SCDPT4_431ENDINGG_19" localSheetId="7">GMICNC_22A_SCDPT4!$U$66</definedName>
    <definedName name="SCDPT4_431ENDINGG_2" localSheetId="7">GMICNC_22A_SCDPT4!$D$66</definedName>
    <definedName name="SCDPT4_431ENDINGG_20" localSheetId="7">GMICNC_22A_SCDPT4!$V$66</definedName>
    <definedName name="SCDPT4_431ENDINGG_21" localSheetId="7">GMICNC_22A_SCDPT4!$W$66</definedName>
    <definedName name="SCDPT4_431ENDINGG_22" localSheetId="7">GMICNC_22A_SCDPT4!$X$66</definedName>
    <definedName name="SCDPT4_431ENDINGG_23" localSheetId="7">GMICNC_22A_SCDPT4!$Y$66</definedName>
    <definedName name="SCDPT4_431ENDINGG_24" localSheetId="7">GMICNC_22A_SCDPT4!$Z$66</definedName>
    <definedName name="SCDPT4_431ENDINGG_25" localSheetId="7">GMICNC_22A_SCDPT4!$AA$66</definedName>
    <definedName name="SCDPT4_431ENDINGG_26" localSheetId="7">GMICNC_22A_SCDPT4!$AB$66</definedName>
    <definedName name="SCDPT4_431ENDINGG_27" localSheetId="7">GMICNC_22A_SCDPT4!$AC$66</definedName>
    <definedName name="SCDPT4_431ENDINGG_3" localSheetId="7">GMICNC_22A_SCDPT4!$E$66</definedName>
    <definedName name="SCDPT4_431ENDINGG_4" localSheetId="7">GMICNC_22A_SCDPT4!$F$66</definedName>
    <definedName name="SCDPT4_431ENDINGG_5" localSheetId="7">GMICNC_22A_SCDPT4!$G$66</definedName>
    <definedName name="SCDPT4_431ENDINGG_6" localSheetId="7">GMICNC_22A_SCDPT4!$H$66</definedName>
    <definedName name="SCDPT4_431ENDINGG_7" localSheetId="7">GMICNC_22A_SCDPT4!$I$66</definedName>
    <definedName name="SCDPT4_431ENDINGG_8" localSheetId="7">GMICNC_22A_SCDPT4!$J$66</definedName>
    <definedName name="SCDPT4_431ENDINGG_9" localSheetId="7">GMICNC_22A_SCDPT4!$K$66</definedName>
    <definedName name="SCDPT4_4320000000_Range" localSheetId="7">GMICNC_22A_SCDPT4!$B$68:$AC$70</definedName>
    <definedName name="SCDPT4_4329999999_10" localSheetId="7">GMICNC_22A_SCDPT4!$L$71</definedName>
    <definedName name="SCDPT4_4329999999_11" localSheetId="7">GMICNC_22A_SCDPT4!$M$71</definedName>
    <definedName name="SCDPT4_4329999999_12" localSheetId="7">GMICNC_22A_SCDPT4!$N$71</definedName>
    <definedName name="SCDPT4_4329999999_13" localSheetId="7">GMICNC_22A_SCDPT4!$O$71</definedName>
    <definedName name="SCDPT4_4329999999_14" localSheetId="7">GMICNC_22A_SCDPT4!$P$71</definedName>
    <definedName name="SCDPT4_4329999999_15" localSheetId="7">GMICNC_22A_SCDPT4!$Q$71</definedName>
    <definedName name="SCDPT4_4329999999_16" localSheetId="7">GMICNC_22A_SCDPT4!$R$71</definedName>
    <definedName name="SCDPT4_4329999999_17" localSheetId="7">GMICNC_22A_SCDPT4!$S$71</definedName>
    <definedName name="SCDPT4_4329999999_18" localSheetId="7">GMICNC_22A_SCDPT4!$T$71</definedName>
    <definedName name="SCDPT4_4329999999_19" localSheetId="7">GMICNC_22A_SCDPT4!$U$71</definedName>
    <definedName name="SCDPT4_4329999999_20" localSheetId="7">GMICNC_22A_SCDPT4!$V$71</definedName>
    <definedName name="SCDPT4_4329999999_7" localSheetId="7">GMICNC_22A_SCDPT4!$I$71</definedName>
    <definedName name="SCDPT4_4329999999_9" localSheetId="7">GMICNC_22A_SCDPT4!$K$71</definedName>
    <definedName name="SCDPT4_432BEGINNG_1" localSheetId="7">GMICNC_22A_SCDPT4!$C$68</definedName>
    <definedName name="SCDPT4_432BEGINNG_10" localSheetId="7">GMICNC_22A_SCDPT4!$L$68</definedName>
    <definedName name="SCDPT4_432BEGINNG_11" localSheetId="7">GMICNC_22A_SCDPT4!$M$68</definedName>
    <definedName name="SCDPT4_432BEGINNG_12" localSheetId="7">GMICNC_22A_SCDPT4!$N$68</definedName>
    <definedName name="SCDPT4_432BEGINNG_13" localSheetId="7">GMICNC_22A_SCDPT4!$O$68</definedName>
    <definedName name="SCDPT4_432BEGINNG_14" localSheetId="7">GMICNC_22A_SCDPT4!$P$68</definedName>
    <definedName name="SCDPT4_432BEGINNG_15" localSheetId="7">GMICNC_22A_SCDPT4!$Q$68</definedName>
    <definedName name="SCDPT4_432BEGINNG_16" localSheetId="7">GMICNC_22A_SCDPT4!$R$68</definedName>
    <definedName name="SCDPT4_432BEGINNG_17" localSheetId="7">GMICNC_22A_SCDPT4!$S$68</definedName>
    <definedName name="SCDPT4_432BEGINNG_18" localSheetId="7">GMICNC_22A_SCDPT4!$T$68</definedName>
    <definedName name="SCDPT4_432BEGINNG_19" localSheetId="7">GMICNC_22A_SCDPT4!$U$68</definedName>
    <definedName name="SCDPT4_432BEGINNG_2" localSheetId="7">GMICNC_22A_SCDPT4!$D$68</definedName>
    <definedName name="SCDPT4_432BEGINNG_20" localSheetId="7">GMICNC_22A_SCDPT4!$V$68</definedName>
    <definedName name="SCDPT4_432BEGINNG_21" localSheetId="7">GMICNC_22A_SCDPT4!$W$68</definedName>
    <definedName name="SCDPT4_432BEGINNG_22" localSheetId="7">GMICNC_22A_SCDPT4!$X$68</definedName>
    <definedName name="SCDPT4_432BEGINNG_23" localSheetId="7">GMICNC_22A_SCDPT4!$Y$68</definedName>
    <definedName name="SCDPT4_432BEGINNG_24" localSheetId="7">GMICNC_22A_SCDPT4!$Z$68</definedName>
    <definedName name="SCDPT4_432BEGINNG_25" localSheetId="7">GMICNC_22A_SCDPT4!$AA$68</definedName>
    <definedName name="SCDPT4_432BEGINNG_26" localSheetId="7">GMICNC_22A_SCDPT4!$AB$68</definedName>
    <definedName name="SCDPT4_432BEGINNG_27" localSheetId="7">GMICNC_22A_SCDPT4!$AC$68</definedName>
    <definedName name="SCDPT4_432BEGINNG_3" localSheetId="7">GMICNC_22A_SCDPT4!$E$68</definedName>
    <definedName name="SCDPT4_432BEGINNG_4" localSheetId="7">GMICNC_22A_SCDPT4!$F$68</definedName>
    <definedName name="SCDPT4_432BEGINNG_5" localSheetId="7">GMICNC_22A_SCDPT4!$G$68</definedName>
    <definedName name="SCDPT4_432BEGINNG_6" localSheetId="7">GMICNC_22A_SCDPT4!$H$68</definedName>
    <definedName name="SCDPT4_432BEGINNG_7" localSheetId="7">GMICNC_22A_SCDPT4!$I$68</definedName>
    <definedName name="SCDPT4_432BEGINNG_8" localSheetId="7">GMICNC_22A_SCDPT4!$J$68</definedName>
    <definedName name="SCDPT4_432BEGINNG_9" localSheetId="7">GMICNC_22A_SCDPT4!$K$68</definedName>
    <definedName name="SCDPT4_432ENDINGG_10" localSheetId="7">GMICNC_22A_SCDPT4!$L$70</definedName>
    <definedName name="SCDPT4_432ENDINGG_11" localSheetId="7">GMICNC_22A_SCDPT4!$M$70</definedName>
    <definedName name="SCDPT4_432ENDINGG_12" localSheetId="7">GMICNC_22A_SCDPT4!$N$70</definedName>
    <definedName name="SCDPT4_432ENDINGG_13" localSheetId="7">GMICNC_22A_SCDPT4!$O$70</definedName>
    <definedName name="SCDPT4_432ENDINGG_14" localSheetId="7">GMICNC_22A_SCDPT4!$P$70</definedName>
    <definedName name="SCDPT4_432ENDINGG_15" localSheetId="7">GMICNC_22A_SCDPT4!$Q$70</definedName>
    <definedName name="SCDPT4_432ENDINGG_16" localSheetId="7">GMICNC_22A_SCDPT4!$R$70</definedName>
    <definedName name="SCDPT4_432ENDINGG_17" localSheetId="7">GMICNC_22A_SCDPT4!$S$70</definedName>
    <definedName name="SCDPT4_432ENDINGG_18" localSheetId="7">GMICNC_22A_SCDPT4!$T$70</definedName>
    <definedName name="SCDPT4_432ENDINGG_19" localSheetId="7">GMICNC_22A_SCDPT4!$U$70</definedName>
    <definedName name="SCDPT4_432ENDINGG_2" localSheetId="7">GMICNC_22A_SCDPT4!$D$70</definedName>
    <definedName name="SCDPT4_432ENDINGG_20" localSheetId="7">GMICNC_22A_SCDPT4!$V$70</definedName>
    <definedName name="SCDPT4_432ENDINGG_21" localSheetId="7">GMICNC_22A_SCDPT4!$W$70</definedName>
    <definedName name="SCDPT4_432ENDINGG_22" localSheetId="7">GMICNC_22A_SCDPT4!$X$70</definedName>
    <definedName name="SCDPT4_432ENDINGG_23" localSheetId="7">GMICNC_22A_SCDPT4!$Y$70</definedName>
    <definedName name="SCDPT4_432ENDINGG_24" localSheetId="7">GMICNC_22A_SCDPT4!$Z$70</definedName>
    <definedName name="SCDPT4_432ENDINGG_25" localSheetId="7">GMICNC_22A_SCDPT4!$AA$70</definedName>
    <definedName name="SCDPT4_432ENDINGG_26" localSheetId="7">GMICNC_22A_SCDPT4!$AB$70</definedName>
    <definedName name="SCDPT4_432ENDINGG_27" localSheetId="7">GMICNC_22A_SCDPT4!$AC$70</definedName>
    <definedName name="SCDPT4_432ENDINGG_3" localSheetId="7">GMICNC_22A_SCDPT4!$E$70</definedName>
    <definedName name="SCDPT4_432ENDINGG_4" localSheetId="7">GMICNC_22A_SCDPT4!$F$70</definedName>
    <definedName name="SCDPT4_432ENDINGG_5" localSheetId="7">GMICNC_22A_SCDPT4!$G$70</definedName>
    <definedName name="SCDPT4_432ENDINGG_6" localSheetId="7">GMICNC_22A_SCDPT4!$H$70</definedName>
    <definedName name="SCDPT4_432ENDINGG_7" localSheetId="7">GMICNC_22A_SCDPT4!$I$70</definedName>
    <definedName name="SCDPT4_432ENDINGG_8" localSheetId="7">GMICNC_22A_SCDPT4!$J$70</definedName>
    <definedName name="SCDPT4_432ENDINGG_9" localSheetId="7">GMICNC_22A_SCDPT4!$K$70</definedName>
    <definedName name="SCDPT4_4509999997_10" localSheetId="7">GMICNC_22A_SCDPT4!$L$72</definedName>
    <definedName name="SCDPT4_4509999997_11" localSheetId="7">GMICNC_22A_SCDPT4!$M$72</definedName>
    <definedName name="SCDPT4_4509999997_12" localSheetId="7">GMICNC_22A_SCDPT4!$N$72</definedName>
    <definedName name="SCDPT4_4509999997_13" localSheetId="7">GMICNC_22A_SCDPT4!$O$72</definedName>
    <definedName name="SCDPT4_4509999997_14" localSheetId="7">GMICNC_22A_SCDPT4!$P$72</definedName>
    <definedName name="SCDPT4_4509999997_15" localSheetId="7">GMICNC_22A_SCDPT4!$Q$72</definedName>
    <definedName name="SCDPT4_4509999997_16" localSheetId="7">GMICNC_22A_SCDPT4!$R$72</definedName>
    <definedName name="SCDPT4_4509999997_17" localSheetId="7">GMICNC_22A_SCDPT4!$S$72</definedName>
    <definedName name="SCDPT4_4509999997_18" localSheetId="7">GMICNC_22A_SCDPT4!$T$72</definedName>
    <definedName name="SCDPT4_4509999997_19" localSheetId="7">GMICNC_22A_SCDPT4!$U$72</definedName>
    <definedName name="SCDPT4_4509999997_20" localSheetId="7">GMICNC_22A_SCDPT4!$V$72</definedName>
    <definedName name="SCDPT4_4509999997_7" localSheetId="7">GMICNC_22A_SCDPT4!$I$72</definedName>
    <definedName name="SCDPT4_4509999997_9" localSheetId="7">GMICNC_22A_SCDPT4!$K$72</definedName>
    <definedName name="SCDPT4_4509999998_10" localSheetId="7">GMICNC_22A_SCDPT4!$L$73</definedName>
    <definedName name="SCDPT4_4509999998_11" localSheetId="7">GMICNC_22A_SCDPT4!$M$73</definedName>
    <definedName name="SCDPT4_4509999998_12" localSheetId="7">GMICNC_22A_SCDPT4!$N$73</definedName>
    <definedName name="SCDPT4_4509999998_13" localSheetId="7">GMICNC_22A_SCDPT4!$O$73</definedName>
    <definedName name="SCDPT4_4509999998_14" localSheetId="7">GMICNC_22A_SCDPT4!$P$73</definedName>
    <definedName name="SCDPT4_4509999998_15" localSheetId="7">GMICNC_22A_SCDPT4!$Q$73</definedName>
    <definedName name="SCDPT4_4509999998_16" localSheetId="7">GMICNC_22A_SCDPT4!$R$73</definedName>
    <definedName name="SCDPT4_4509999998_17" localSheetId="7">GMICNC_22A_SCDPT4!$S$73</definedName>
    <definedName name="SCDPT4_4509999998_18" localSheetId="7">GMICNC_22A_SCDPT4!$T$73</definedName>
    <definedName name="SCDPT4_4509999998_19" localSheetId="7">GMICNC_22A_SCDPT4!$U$73</definedName>
    <definedName name="SCDPT4_4509999998_20" localSheetId="7">GMICNC_22A_SCDPT4!$V$73</definedName>
    <definedName name="SCDPT4_4509999998_7" localSheetId="7">GMICNC_22A_SCDPT4!$I$73</definedName>
    <definedName name="SCDPT4_4509999998_9" localSheetId="7">GMICNC_22A_SCDPT4!$K$73</definedName>
    <definedName name="SCDPT4_4509999999_10" localSheetId="7">GMICNC_22A_SCDPT4!$L$74</definedName>
    <definedName name="SCDPT4_4509999999_11" localSheetId="7">GMICNC_22A_SCDPT4!$M$74</definedName>
    <definedName name="SCDPT4_4509999999_12" localSheetId="7">GMICNC_22A_SCDPT4!$N$74</definedName>
    <definedName name="SCDPT4_4509999999_13" localSheetId="7">GMICNC_22A_SCDPT4!$O$74</definedName>
    <definedName name="SCDPT4_4509999999_14" localSheetId="7">GMICNC_22A_SCDPT4!$P$74</definedName>
    <definedName name="SCDPT4_4509999999_15" localSheetId="7">GMICNC_22A_SCDPT4!$Q$74</definedName>
    <definedName name="SCDPT4_4509999999_16" localSheetId="7">GMICNC_22A_SCDPT4!$R$74</definedName>
    <definedName name="SCDPT4_4509999999_17" localSheetId="7">GMICNC_22A_SCDPT4!$S$74</definedName>
    <definedName name="SCDPT4_4509999999_18" localSheetId="7">GMICNC_22A_SCDPT4!$T$74</definedName>
    <definedName name="SCDPT4_4509999999_19" localSheetId="7">GMICNC_22A_SCDPT4!$U$74</definedName>
    <definedName name="SCDPT4_4509999999_20" localSheetId="7">GMICNC_22A_SCDPT4!$V$74</definedName>
    <definedName name="SCDPT4_4509999999_7" localSheetId="7">GMICNC_22A_SCDPT4!$I$74</definedName>
    <definedName name="SCDPT4_4509999999_9" localSheetId="7">GMICNC_22A_SCDPT4!$K$74</definedName>
    <definedName name="SCDPT4_5010000000_Range" localSheetId="7">GMICNC_22A_SCDPT4!$B$75:$AC$77</definedName>
    <definedName name="SCDPT4_5019999999_10" localSheetId="7">GMICNC_22A_SCDPT4!$L$78</definedName>
    <definedName name="SCDPT4_5019999999_11" localSheetId="7">GMICNC_22A_SCDPT4!$M$78</definedName>
    <definedName name="SCDPT4_5019999999_12" localSheetId="7">GMICNC_22A_SCDPT4!$N$78</definedName>
    <definedName name="SCDPT4_5019999999_13" localSheetId="7">GMICNC_22A_SCDPT4!$O$78</definedName>
    <definedName name="SCDPT4_5019999999_14" localSheetId="7">GMICNC_22A_SCDPT4!$P$78</definedName>
    <definedName name="SCDPT4_5019999999_15" localSheetId="7">GMICNC_22A_SCDPT4!$Q$78</definedName>
    <definedName name="SCDPT4_5019999999_16" localSheetId="7">GMICNC_22A_SCDPT4!$R$78</definedName>
    <definedName name="SCDPT4_5019999999_17" localSheetId="7">GMICNC_22A_SCDPT4!$S$78</definedName>
    <definedName name="SCDPT4_5019999999_18" localSheetId="7">GMICNC_22A_SCDPT4!$T$78</definedName>
    <definedName name="SCDPT4_5019999999_19" localSheetId="7">GMICNC_22A_SCDPT4!$U$78</definedName>
    <definedName name="SCDPT4_5019999999_20" localSheetId="7">GMICNC_22A_SCDPT4!$V$78</definedName>
    <definedName name="SCDPT4_5019999999_7" localSheetId="7">GMICNC_22A_SCDPT4!$I$78</definedName>
    <definedName name="SCDPT4_5019999999_9" localSheetId="7">GMICNC_22A_SCDPT4!$K$78</definedName>
    <definedName name="SCDPT4_501BEGINNG_1" localSheetId="7">GMICNC_22A_SCDPT4!$C$75</definedName>
    <definedName name="SCDPT4_501BEGINNG_10" localSheetId="7">GMICNC_22A_SCDPT4!$L$75</definedName>
    <definedName name="SCDPT4_501BEGINNG_11" localSheetId="7">GMICNC_22A_SCDPT4!$M$75</definedName>
    <definedName name="SCDPT4_501BEGINNG_12" localSheetId="7">GMICNC_22A_SCDPT4!$N$75</definedName>
    <definedName name="SCDPT4_501BEGINNG_13" localSheetId="7">GMICNC_22A_SCDPT4!$O$75</definedName>
    <definedName name="SCDPT4_501BEGINNG_14" localSheetId="7">GMICNC_22A_SCDPT4!$P$75</definedName>
    <definedName name="SCDPT4_501BEGINNG_15" localSheetId="7">GMICNC_22A_SCDPT4!$Q$75</definedName>
    <definedName name="SCDPT4_501BEGINNG_16" localSheetId="7">GMICNC_22A_SCDPT4!$R$75</definedName>
    <definedName name="SCDPT4_501BEGINNG_17" localSheetId="7">GMICNC_22A_SCDPT4!$S$75</definedName>
    <definedName name="SCDPT4_501BEGINNG_18" localSheetId="7">GMICNC_22A_SCDPT4!$T$75</definedName>
    <definedName name="SCDPT4_501BEGINNG_19" localSheetId="7">GMICNC_22A_SCDPT4!$U$75</definedName>
    <definedName name="SCDPT4_501BEGINNG_2" localSheetId="7">GMICNC_22A_SCDPT4!$D$75</definedName>
    <definedName name="SCDPT4_501BEGINNG_20" localSheetId="7">GMICNC_22A_SCDPT4!$V$75</definedName>
    <definedName name="SCDPT4_501BEGINNG_21" localSheetId="7">GMICNC_22A_SCDPT4!$W$75</definedName>
    <definedName name="SCDPT4_501BEGINNG_22" localSheetId="7">GMICNC_22A_SCDPT4!$X$75</definedName>
    <definedName name="SCDPT4_501BEGINNG_23" localSheetId="7">GMICNC_22A_SCDPT4!$Y$75</definedName>
    <definedName name="SCDPT4_501BEGINNG_24" localSheetId="7">GMICNC_22A_SCDPT4!$Z$75</definedName>
    <definedName name="SCDPT4_501BEGINNG_25" localSheetId="7">GMICNC_22A_SCDPT4!$AA$75</definedName>
    <definedName name="SCDPT4_501BEGINNG_26" localSheetId="7">GMICNC_22A_SCDPT4!$AB$75</definedName>
    <definedName name="SCDPT4_501BEGINNG_27" localSheetId="7">GMICNC_22A_SCDPT4!$AC$75</definedName>
    <definedName name="SCDPT4_501BEGINNG_3" localSheetId="7">GMICNC_22A_SCDPT4!$E$75</definedName>
    <definedName name="SCDPT4_501BEGINNG_4" localSheetId="7">GMICNC_22A_SCDPT4!$F$75</definedName>
    <definedName name="SCDPT4_501BEGINNG_5" localSheetId="7">GMICNC_22A_SCDPT4!$G$75</definedName>
    <definedName name="SCDPT4_501BEGINNG_6" localSheetId="7">GMICNC_22A_SCDPT4!$H$75</definedName>
    <definedName name="SCDPT4_501BEGINNG_7" localSheetId="7">GMICNC_22A_SCDPT4!$I$75</definedName>
    <definedName name="SCDPT4_501BEGINNG_8" localSheetId="7">GMICNC_22A_SCDPT4!$J$75</definedName>
    <definedName name="SCDPT4_501BEGINNG_9" localSheetId="7">GMICNC_22A_SCDPT4!$K$75</definedName>
    <definedName name="SCDPT4_501ENDINGG_10" localSheetId="7">GMICNC_22A_SCDPT4!$L$77</definedName>
    <definedName name="SCDPT4_501ENDINGG_11" localSheetId="7">GMICNC_22A_SCDPT4!$M$77</definedName>
    <definedName name="SCDPT4_501ENDINGG_12" localSheetId="7">GMICNC_22A_SCDPT4!$N$77</definedName>
    <definedName name="SCDPT4_501ENDINGG_13" localSheetId="7">GMICNC_22A_SCDPT4!$O$77</definedName>
    <definedName name="SCDPT4_501ENDINGG_14" localSheetId="7">GMICNC_22A_SCDPT4!$P$77</definedName>
    <definedName name="SCDPT4_501ENDINGG_15" localSheetId="7">GMICNC_22A_SCDPT4!$Q$77</definedName>
    <definedName name="SCDPT4_501ENDINGG_16" localSheetId="7">GMICNC_22A_SCDPT4!$R$77</definedName>
    <definedName name="SCDPT4_501ENDINGG_17" localSheetId="7">GMICNC_22A_SCDPT4!$S$77</definedName>
    <definedName name="SCDPT4_501ENDINGG_18" localSheetId="7">GMICNC_22A_SCDPT4!$T$77</definedName>
    <definedName name="SCDPT4_501ENDINGG_19" localSheetId="7">GMICNC_22A_SCDPT4!$U$77</definedName>
    <definedName name="SCDPT4_501ENDINGG_2" localSheetId="7">GMICNC_22A_SCDPT4!$D$77</definedName>
    <definedName name="SCDPT4_501ENDINGG_20" localSheetId="7">GMICNC_22A_SCDPT4!$V$77</definedName>
    <definedName name="SCDPT4_501ENDINGG_21" localSheetId="7">GMICNC_22A_SCDPT4!$W$77</definedName>
    <definedName name="SCDPT4_501ENDINGG_22" localSheetId="7">GMICNC_22A_SCDPT4!$X$77</definedName>
    <definedName name="SCDPT4_501ENDINGG_23" localSheetId="7">GMICNC_22A_SCDPT4!$Y$77</definedName>
    <definedName name="SCDPT4_501ENDINGG_24" localSheetId="7">GMICNC_22A_SCDPT4!$Z$77</definedName>
    <definedName name="SCDPT4_501ENDINGG_25" localSheetId="7">GMICNC_22A_SCDPT4!$AA$77</definedName>
    <definedName name="SCDPT4_501ENDINGG_26" localSheetId="7">GMICNC_22A_SCDPT4!$AB$77</definedName>
    <definedName name="SCDPT4_501ENDINGG_27" localSheetId="7">GMICNC_22A_SCDPT4!$AC$77</definedName>
    <definedName name="SCDPT4_501ENDINGG_3" localSheetId="7">GMICNC_22A_SCDPT4!$E$77</definedName>
    <definedName name="SCDPT4_501ENDINGG_4" localSheetId="7">GMICNC_22A_SCDPT4!$F$77</definedName>
    <definedName name="SCDPT4_501ENDINGG_5" localSheetId="7">GMICNC_22A_SCDPT4!$G$77</definedName>
    <definedName name="SCDPT4_501ENDINGG_6" localSheetId="7">GMICNC_22A_SCDPT4!$H$77</definedName>
    <definedName name="SCDPT4_501ENDINGG_7" localSheetId="7">GMICNC_22A_SCDPT4!$I$77</definedName>
    <definedName name="SCDPT4_501ENDINGG_8" localSheetId="7">GMICNC_22A_SCDPT4!$J$77</definedName>
    <definedName name="SCDPT4_501ENDINGG_9" localSheetId="7">GMICNC_22A_SCDPT4!$K$77</definedName>
    <definedName name="SCDPT4_5020000000_Range" localSheetId="7">GMICNC_22A_SCDPT4!$B$79:$AC$81</definedName>
    <definedName name="SCDPT4_5029999999_10" localSheetId="7">GMICNC_22A_SCDPT4!$L$82</definedName>
    <definedName name="SCDPT4_5029999999_11" localSheetId="7">GMICNC_22A_SCDPT4!$M$82</definedName>
    <definedName name="SCDPT4_5029999999_12" localSheetId="7">GMICNC_22A_SCDPT4!$N$82</definedName>
    <definedName name="SCDPT4_5029999999_13" localSheetId="7">GMICNC_22A_SCDPT4!$O$82</definedName>
    <definedName name="SCDPT4_5029999999_14" localSheetId="7">GMICNC_22A_SCDPT4!$P$82</definedName>
    <definedName name="SCDPT4_5029999999_15" localSheetId="7">GMICNC_22A_SCDPT4!$Q$82</definedName>
    <definedName name="SCDPT4_5029999999_16" localSheetId="7">GMICNC_22A_SCDPT4!$R$82</definedName>
    <definedName name="SCDPT4_5029999999_17" localSheetId="7">GMICNC_22A_SCDPT4!$S$82</definedName>
    <definedName name="SCDPT4_5029999999_18" localSheetId="7">GMICNC_22A_SCDPT4!$T$82</definedName>
    <definedName name="SCDPT4_5029999999_19" localSheetId="7">GMICNC_22A_SCDPT4!$U$82</definedName>
    <definedName name="SCDPT4_5029999999_20" localSheetId="7">GMICNC_22A_SCDPT4!$V$82</definedName>
    <definedName name="SCDPT4_5029999999_7" localSheetId="7">GMICNC_22A_SCDPT4!$I$82</definedName>
    <definedName name="SCDPT4_5029999999_9" localSheetId="7">GMICNC_22A_SCDPT4!$K$82</definedName>
    <definedName name="SCDPT4_502BEGINNG_1" localSheetId="7">GMICNC_22A_SCDPT4!$C$79</definedName>
    <definedName name="SCDPT4_502BEGINNG_10" localSheetId="7">GMICNC_22A_SCDPT4!$L$79</definedName>
    <definedName name="SCDPT4_502BEGINNG_11" localSheetId="7">GMICNC_22A_SCDPT4!$M$79</definedName>
    <definedName name="SCDPT4_502BEGINNG_12" localSheetId="7">GMICNC_22A_SCDPT4!$N$79</definedName>
    <definedName name="SCDPT4_502BEGINNG_13" localSheetId="7">GMICNC_22A_SCDPT4!$O$79</definedName>
    <definedName name="SCDPT4_502BEGINNG_14" localSheetId="7">GMICNC_22A_SCDPT4!$P$79</definedName>
    <definedName name="SCDPT4_502BEGINNG_15" localSheetId="7">GMICNC_22A_SCDPT4!$Q$79</definedName>
    <definedName name="SCDPT4_502BEGINNG_16" localSheetId="7">GMICNC_22A_SCDPT4!$R$79</definedName>
    <definedName name="SCDPT4_502BEGINNG_17" localSheetId="7">GMICNC_22A_SCDPT4!$S$79</definedName>
    <definedName name="SCDPT4_502BEGINNG_18" localSheetId="7">GMICNC_22A_SCDPT4!$T$79</definedName>
    <definedName name="SCDPT4_502BEGINNG_19" localSheetId="7">GMICNC_22A_SCDPT4!$U$79</definedName>
    <definedName name="SCDPT4_502BEGINNG_2" localSheetId="7">GMICNC_22A_SCDPT4!$D$79</definedName>
    <definedName name="SCDPT4_502BEGINNG_20" localSheetId="7">GMICNC_22A_SCDPT4!$V$79</definedName>
    <definedName name="SCDPT4_502BEGINNG_21" localSheetId="7">GMICNC_22A_SCDPT4!$W$79</definedName>
    <definedName name="SCDPT4_502BEGINNG_22" localSheetId="7">GMICNC_22A_SCDPT4!$X$79</definedName>
    <definedName name="SCDPT4_502BEGINNG_23" localSheetId="7">GMICNC_22A_SCDPT4!$Y$79</definedName>
    <definedName name="SCDPT4_502BEGINNG_24" localSheetId="7">GMICNC_22A_SCDPT4!$Z$79</definedName>
    <definedName name="SCDPT4_502BEGINNG_25" localSheetId="7">GMICNC_22A_SCDPT4!$AA$79</definedName>
    <definedName name="SCDPT4_502BEGINNG_26" localSheetId="7">GMICNC_22A_SCDPT4!$AB$79</definedName>
    <definedName name="SCDPT4_502BEGINNG_27" localSheetId="7">GMICNC_22A_SCDPT4!$AC$79</definedName>
    <definedName name="SCDPT4_502BEGINNG_3" localSheetId="7">GMICNC_22A_SCDPT4!$E$79</definedName>
    <definedName name="SCDPT4_502BEGINNG_4" localSheetId="7">GMICNC_22A_SCDPT4!$F$79</definedName>
    <definedName name="SCDPT4_502BEGINNG_5" localSheetId="7">GMICNC_22A_SCDPT4!$G$79</definedName>
    <definedName name="SCDPT4_502BEGINNG_6" localSheetId="7">GMICNC_22A_SCDPT4!$H$79</definedName>
    <definedName name="SCDPT4_502BEGINNG_7" localSheetId="7">GMICNC_22A_SCDPT4!$I$79</definedName>
    <definedName name="SCDPT4_502BEGINNG_8" localSheetId="7">GMICNC_22A_SCDPT4!$J$79</definedName>
    <definedName name="SCDPT4_502BEGINNG_9" localSheetId="7">GMICNC_22A_SCDPT4!$K$79</definedName>
    <definedName name="SCDPT4_502ENDINGG_10" localSheetId="7">GMICNC_22A_SCDPT4!$L$81</definedName>
    <definedName name="SCDPT4_502ENDINGG_11" localSheetId="7">GMICNC_22A_SCDPT4!$M$81</definedName>
    <definedName name="SCDPT4_502ENDINGG_12" localSheetId="7">GMICNC_22A_SCDPT4!$N$81</definedName>
    <definedName name="SCDPT4_502ENDINGG_13" localSheetId="7">GMICNC_22A_SCDPT4!$O$81</definedName>
    <definedName name="SCDPT4_502ENDINGG_14" localSheetId="7">GMICNC_22A_SCDPT4!$P$81</definedName>
    <definedName name="SCDPT4_502ENDINGG_15" localSheetId="7">GMICNC_22A_SCDPT4!$Q$81</definedName>
    <definedName name="SCDPT4_502ENDINGG_16" localSheetId="7">GMICNC_22A_SCDPT4!$R$81</definedName>
    <definedName name="SCDPT4_502ENDINGG_17" localSheetId="7">GMICNC_22A_SCDPT4!$S$81</definedName>
    <definedName name="SCDPT4_502ENDINGG_18" localSheetId="7">GMICNC_22A_SCDPT4!$T$81</definedName>
    <definedName name="SCDPT4_502ENDINGG_19" localSheetId="7">GMICNC_22A_SCDPT4!$U$81</definedName>
    <definedName name="SCDPT4_502ENDINGG_2" localSheetId="7">GMICNC_22A_SCDPT4!$D$81</definedName>
    <definedName name="SCDPT4_502ENDINGG_20" localSheetId="7">GMICNC_22A_SCDPT4!$V$81</definedName>
    <definedName name="SCDPT4_502ENDINGG_21" localSheetId="7">GMICNC_22A_SCDPT4!$W$81</definedName>
    <definedName name="SCDPT4_502ENDINGG_22" localSheetId="7">GMICNC_22A_SCDPT4!$X$81</definedName>
    <definedName name="SCDPT4_502ENDINGG_23" localSheetId="7">GMICNC_22A_SCDPT4!$Y$81</definedName>
    <definedName name="SCDPT4_502ENDINGG_24" localSheetId="7">GMICNC_22A_SCDPT4!$Z$81</definedName>
    <definedName name="SCDPT4_502ENDINGG_25" localSheetId="7">GMICNC_22A_SCDPT4!$AA$81</definedName>
    <definedName name="SCDPT4_502ENDINGG_26" localSheetId="7">GMICNC_22A_SCDPT4!$AB$81</definedName>
    <definedName name="SCDPT4_502ENDINGG_27" localSheetId="7">GMICNC_22A_SCDPT4!$AC$81</definedName>
    <definedName name="SCDPT4_502ENDINGG_3" localSheetId="7">GMICNC_22A_SCDPT4!$E$81</definedName>
    <definedName name="SCDPT4_502ENDINGG_4" localSheetId="7">GMICNC_22A_SCDPT4!$F$81</definedName>
    <definedName name="SCDPT4_502ENDINGG_5" localSheetId="7">GMICNC_22A_SCDPT4!$G$81</definedName>
    <definedName name="SCDPT4_502ENDINGG_6" localSheetId="7">GMICNC_22A_SCDPT4!$H$81</definedName>
    <definedName name="SCDPT4_502ENDINGG_7" localSheetId="7">GMICNC_22A_SCDPT4!$I$81</definedName>
    <definedName name="SCDPT4_502ENDINGG_8" localSheetId="7">GMICNC_22A_SCDPT4!$J$81</definedName>
    <definedName name="SCDPT4_502ENDINGG_9" localSheetId="7">GMICNC_22A_SCDPT4!$K$81</definedName>
    <definedName name="SCDPT4_5310000000_Range" localSheetId="7">GMICNC_22A_SCDPT4!$B$83:$AC$85</definedName>
    <definedName name="SCDPT4_5319999999_10" localSheetId="7">GMICNC_22A_SCDPT4!$L$86</definedName>
    <definedName name="SCDPT4_5319999999_11" localSheetId="7">GMICNC_22A_SCDPT4!$M$86</definedName>
    <definedName name="SCDPT4_5319999999_12" localSheetId="7">GMICNC_22A_SCDPT4!$N$86</definedName>
    <definedName name="SCDPT4_5319999999_13" localSheetId="7">GMICNC_22A_SCDPT4!$O$86</definedName>
    <definedName name="SCDPT4_5319999999_14" localSheetId="7">GMICNC_22A_SCDPT4!$P$86</definedName>
    <definedName name="SCDPT4_5319999999_15" localSheetId="7">GMICNC_22A_SCDPT4!$Q$86</definedName>
    <definedName name="SCDPT4_5319999999_16" localSheetId="7">GMICNC_22A_SCDPT4!$R$86</definedName>
    <definedName name="SCDPT4_5319999999_17" localSheetId="7">GMICNC_22A_SCDPT4!$S$86</definedName>
    <definedName name="SCDPT4_5319999999_18" localSheetId="7">GMICNC_22A_SCDPT4!$T$86</definedName>
    <definedName name="SCDPT4_5319999999_19" localSheetId="7">GMICNC_22A_SCDPT4!$U$86</definedName>
    <definedName name="SCDPT4_5319999999_20" localSheetId="7">GMICNC_22A_SCDPT4!$V$86</definedName>
    <definedName name="SCDPT4_5319999999_7" localSheetId="7">GMICNC_22A_SCDPT4!$I$86</definedName>
    <definedName name="SCDPT4_5319999999_9" localSheetId="7">GMICNC_22A_SCDPT4!$K$86</definedName>
    <definedName name="SCDPT4_531BEGINNG_1" localSheetId="7">GMICNC_22A_SCDPT4!$C$83</definedName>
    <definedName name="SCDPT4_531BEGINNG_10" localSheetId="7">GMICNC_22A_SCDPT4!$L$83</definedName>
    <definedName name="SCDPT4_531BEGINNG_11" localSheetId="7">GMICNC_22A_SCDPT4!$M$83</definedName>
    <definedName name="SCDPT4_531BEGINNG_12" localSheetId="7">GMICNC_22A_SCDPT4!$N$83</definedName>
    <definedName name="SCDPT4_531BEGINNG_13" localSheetId="7">GMICNC_22A_SCDPT4!$O$83</definedName>
    <definedName name="SCDPT4_531BEGINNG_14" localSheetId="7">GMICNC_22A_SCDPT4!$P$83</definedName>
    <definedName name="SCDPT4_531BEGINNG_15" localSheetId="7">GMICNC_22A_SCDPT4!$Q$83</definedName>
    <definedName name="SCDPT4_531BEGINNG_16" localSheetId="7">GMICNC_22A_SCDPT4!$R$83</definedName>
    <definedName name="SCDPT4_531BEGINNG_17" localSheetId="7">GMICNC_22A_SCDPT4!$S$83</definedName>
    <definedName name="SCDPT4_531BEGINNG_18" localSheetId="7">GMICNC_22A_SCDPT4!$T$83</definedName>
    <definedName name="SCDPT4_531BEGINNG_19" localSheetId="7">GMICNC_22A_SCDPT4!$U$83</definedName>
    <definedName name="SCDPT4_531BEGINNG_2" localSheetId="7">GMICNC_22A_SCDPT4!$D$83</definedName>
    <definedName name="SCDPT4_531BEGINNG_20" localSheetId="7">GMICNC_22A_SCDPT4!$V$83</definedName>
    <definedName name="SCDPT4_531BEGINNG_21" localSheetId="7">GMICNC_22A_SCDPT4!$W$83</definedName>
    <definedName name="SCDPT4_531BEGINNG_22" localSheetId="7">GMICNC_22A_SCDPT4!$X$83</definedName>
    <definedName name="SCDPT4_531BEGINNG_23" localSheetId="7">GMICNC_22A_SCDPT4!$Y$83</definedName>
    <definedName name="SCDPT4_531BEGINNG_24" localSheetId="7">GMICNC_22A_SCDPT4!$Z$83</definedName>
    <definedName name="SCDPT4_531BEGINNG_25" localSheetId="7">GMICNC_22A_SCDPT4!$AA$83</definedName>
    <definedName name="SCDPT4_531BEGINNG_26" localSheetId="7">GMICNC_22A_SCDPT4!$AB$83</definedName>
    <definedName name="SCDPT4_531BEGINNG_27" localSheetId="7">GMICNC_22A_SCDPT4!$AC$83</definedName>
    <definedName name="SCDPT4_531BEGINNG_3" localSheetId="7">GMICNC_22A_SCDPT4!$E$83</definedName>
    <definedName name="SCDPT4_531BEGINNG_4" localSheetId="7">GMICNC_22A_SCDPT4!$F$83</definedName>
    <definedName name="SCDPT4_531BEGINNG_5" localSheetId="7">GMICNC_22A_SCDPT4!$G$83</definedName>
    <definedName name="SCDPT4_531BEGINNG_6" localSheetId="7">GMICNC_22A_SCDPT4!$H$83</definedName>
    <definedName name="SCDPT4_531BEGINNG_7" localSheetId="7">GMICNC_22A_SCDPT4!$I$83</definedName>
    <definedName name="SCDPT4_531BEGINNG_8" localSheetId="7">GMICNC_22A_SCDPT4!$J$83</definedName>
    <definedName name="SCDPT4_531BEGINNG_9" localSheetId="7">GMICNC_22A_SCDPT4!$K$83</definedName>
    <definedName name="SCDPT4_531ENDINGG_10" localSheetId="7">GMICNC_22A_SCDPT4!$L$85</definedName>
    <definedName name="SCDPT4_531ENDINGG_11" localSheetId="7">GMICNC_22A_SCDPT4!$M$85</definedName>
    <definedName name="SCDPT4_531ENDINGG_12" localSheetId="7">GMICNC_22A_SCDPT4!$N$85</definedName>
    <definedName name="SCDPT4_531ENDINGG_13" localSheetId="7">GMICNC_22A_SCDPT4!$O$85</definedName>
    <definedName name="SCDPT4_531ENDINGG_14" localSheetId="7">GMICNC_22A_SCDPT4!$P$85</definedName>
    <definedName name="SCDPT4_531ENDINGG_15" localSheetId="7">GMICNC_22A_SCDPT4!$Q$85</definedName>
    <definedName name="SCDPT4_531ENDINGG_16" localSheetId="7">GMICNC_22A_SCDPT4!$R$85</definedName>
    <definedName name="SCDPT4_531ENDINGG_17" localSheetId="7">GMICNC_22A_SCDPT4!$S$85</definedName>
    <definedName name="SCDPT4_531ENDINGG_18" localSheetId="7">GMICNC_22A_SCDPT4!$T$85</definedName>
    <definedName name="SCDPT4_531ENDINGG_19" localSheetId="7">GMICNC_22A_SCDPT4!$U$85</definedName>
    <definedName name="SCDPT4_531ENDINGG_2" localSheetId="7">GMICNC_22A_SCDPT4!$D$85</definedName>
    <definedName name="SCDPT4_531ENDINGG_20" localSheetId="7">GMICNC_22A_SCDPT4!$V$85</definedName>
    <definedName name="SCDPT4_531ENDINGG_21" localSheetId="7">GMICNC_22A_SCDPT4!$W$85</definedName>
    <definedName name="SCDPT4_531ENDINGG_22" localSheetId="7">GMICNC_22A_SCDPT4!$X$85</definedName>
    <definedName name="SCDPT4_531ENDINGG_23" localSheetId="7">GMICNC_22A_SCDPT4!$Y$85</definedName>
    <definedName name="SCDPT4_531ENDINGG_24" localSheetId="7">GMICNC_22A_SCDPT4!$Z$85</definedName>
    <definedName name="SCDPT4_531ENDINGG_25" localSheetId="7">GMICNC_22A_SCDPT4!$AA$85</definedName>
    <definedName name="SCDPT4_531ENDINGG_26" localSheetId="7">GMICNC_22A_SCDPT4!$AB$85</definedName>
    <definedName name="SCDPT4_531ENDINGG_27" localSheetId="7">GMICNC_22A_SCDPT4!$AC$85</definedName>
    <definedName name="SCDPT4_531ENDINGG_3" localSheetId="7">GMICNC_22A_SCDPT4!$E$85</definedName>
    <definedName name="SCDPT4_531ENDINGG_4" localSheetId="7">GMICNC_22A_SCDPT4!$F$85</definedName>
    <definedName name="SCDPT4_531ENDINGG_5" localSheetId="7">GMICNC_22A_SCDPT4!$G$85</definedName>
    <definedName name="SCDPT4_531ENDINGG_6" localSheetId="7">GMICNC_22A_SCDPT4!$H$85</definedName>
    <definedName name="SCDPT4_531ENDINGG_7" localSheetId="7">GMICNC_22A_SCDPT4!$I$85</definedName>
    <definedName name="SCDPT4_531ENDINGG_8" localSheetId="7">GMICNC_22A_SCDPT4!$J$85</definedName>
    <definedName name="SCDPT4_531ENDINGG_9" localSheetId="7">GMICNC_22A_SCDPT4!$K$85</definedName>
    <definedName name="SCDPT4_5320000000_Range" localSheetId="7">GMICNC_22A_SCDPT4!$B$87:$AC$89</definedName>
    <definedName name="SCDPT4_5329999999_10" localSheetId="7">GMICNC_22A_SCDPT4!$L$90</definedName>
    <definedName name="SCDPT4_5329999999_11" localSheetId="7">GMICNC_22A_SCDPT4!$M$90</definedName>
    <definedName name="SCDPT4_5329999999_12" localSheetId="7">GMICNC_22A_SCDPT4!$N$90</definedName>
    <definedName name="SCDPT4_5329999999_13" localSheetId="7">GMICNC_22A_SCDPT4!$O$90</definedName>
    <definedName name="SCDPT4_5329999999_14" localSheetId="7">GMICNC_22A_SCDPT4!$P$90</definedName>
    <definedName name="SCDPT4_5329999999_15" localSheetId="7">GMICNC_22A_SCDPT4!$Q$90</definedName>
    <definedName name="SCDPT4_5329999999_16" localSheetId="7">GMICNC_22A_SCDPT4!$R$90</definedName>
    <definedName name="SCDPT4_5329999999_17" localSheetId="7">GMICNC_22A_SCDPT4!$S$90</definedName>
    <definedName name="SCDPT4_5329999999_18" localSheetId="7">GMICNC_22A_SCDPT4!$T$90</definedName>
    <definedName name="SCDPT4_5329999999_19" localSheetId="7">GMICNC_22A_SCDPT4!$U$90</definedName>
    <definedName name="SCDPT4_5329999999_20" localSheetId="7">GMICNC_22A_SCDPT4!$V$90</definedName>
    <definedName name="SCDPT4_5329999999_7" localSheetId="7">GMICNC_22A_SCDPT4!$I$90</definedName>
    <definedName name="SCDPT4_5329999999_9" localSheetId="7">GMICNC_22A_SCDPT4!$K$90</definedName>
    <definedName name="SCDPT4_532BEGINNG_1" localSheetId="7">GMICNC_22A_SCDPT4!$C$87</definedName>
    <definedName name="SCDPT4_532BEGINNG_10" localSheetId="7">GMICNC_22A_SCDPT4!$L$87</definedName>
    <definedName name="SCDPT4_532BEGINNG_11" localSheetId="7">GMICNC_22A_SCDPT4!$M$87</definedName>
    <definedName name="SCDPT4_532BEGINNG_12" localSheetId="7">GMICNC_22A_SCDPT4!$N$87</definedName>
    <definedName name="SCDPT4_532BEGINNG_13" localSheetId="7">GMICNC_22A_SCDPT4!$O$87</definedName>
    <definedName name="SCDPT4_532BEGINNG_14" localSheetId="7">GMICNC_22A_SCDPT4!$P$87</definedName>
    <definedName name="SCDPT4_532BEGINNG_15" localSheetId="7">GMICNC_22A_SCDPT4!$Q$87</definedName>
    <definedName name="SCDPT4_532BEGINNG_16" localSheetId="7">GMICNC_22A_SCDPT4!$R$87</definedName>
    <definedName name="SCDPT4_532BEGINNG_17" localSheetId="7">GMICNC_22A_SCDPT4!$S$87</definedName>
    <definedName name="SCDPT4_532BEGINNG_18" localSheetId="7">GMICNC_22A_SCDPT4!$T$87</definedName>
    <definedName name="SCDPT4_532BEGINNG_19" localSheetId="7">GMICNC_22A_SCDPT4!$U$87</definedName>
    <definedName name="SCDPT4_532BEGINNG_2" localSheetId="7">GMICNC_22A_SCDPT4!$D$87</definedName>
    <definedName name="SCDPT4_532BEGINNG_20" localSheetId="7">GMICNC_22A_SCDPT4!$V$87</definedName>
    <definedName name="SCDPT4_532BEGINNG_21" localSheetId="7">GMICNC_22A_SCDPT4!$W$87</definedName>
    <definedName name="SCDPT4_532BEGINNG_22" localSheetId="7">GMICNC_22A_SCDPT4!$X$87</definedName>
    <definedName name="SCDPT4_532BEGINNG_23" localSheetId="7">GMICNC_22A_SCDPT4!$Y$87</definedName>
    <definedName name="SCDPT4_532BEGINNG_24" localSheetId="7">GMICNC_22A_SCDPT4!$Z$87</definedName>
    <definedName name="SCDPT4_532BEGINNG_25" localSheetId="7">GMICNC_22A_SCDPT4!$AA$87</definedName>
    <definedName name="SCDPT4_532BEGINNG_26" localSheetId="7">GMICNC_22A_SCDPT4!$AB$87</definedName>
    <definedName name="SCDPT4_532BEGINNG_27" localSheetId="7">GMICNC_22A_SCDPT4!$AC$87</definedName>
    <definedName name="SCDPT4_532BEGINNG_3" localSheetId="7">GMICNC_22A_SCDPT4!$E$87</definedName>
    <definedName name="SCDPT4_532BEGINNG_4" localSheetId="7">GMICNC_22A_SCDPT4!$F$87</definedName>
    <definedName name="SCDPT4_532BEGINNG_5" localSheetId="7">GMICNC_22A_SCDPT4!$G$87</definedName>
    <definedName name="SCDPT4_532BEGINNG_6" localSheetId="7">GMICNC_22A_SCDPT4!$H$87</definedName>
    <definedName name="SCDPT4_532BEGINNG_7" localSheetId="7">GMICNC_22A_SCDPT4!$I$87</definedName>
    <definedName name="SCDPT4_532BEGINNG_8" localSheetId="7">GMICNC_22A_SCDPT4!$J$87</definedName>
    <definedName name="SCDPT4_532BEGINNG_9" localSheetId="7">GMICNC_22A_SCDPT4!$K$87</definedName>
    <definedName name="SCDPT4_532ENDINGG_10" localSheetId="7">GMICNC_22A_SCDPT4!$L$89</definedName>
    <definedName name="SCDPT4_532ENDINGG_11" localSheetId="7">GMICNC_22A_SCDPT4!$M$89</definedName>
    <definedName name="SCDPT4_532ENDINGG_12" localSheetId="7">GMICNC_22A_SCDPT4!$N$89</definedName>
    <definedName name="SCDPT4_532ENDINGG_13" localSheetId="7">GMICNC_22A_SCDPT4!$O$89</definedName>
    <definedName name="SCDPT4_532ENDINGG_14" localSheetId="7">GMICNC_22A_SCDPT4!$P$89</definedName>
    <definedName name="SCDPT4_532ENDINGG_15" localSheetId="7">GMICNC_22A_SCDPT4!$Q$89</definedName>
    <definedName name="SCDPT4_532ENDINGG_16" localSheetId="7">GMICNC_22A_SCDPT4!$R$89</definedName>
    <definedName name="SCDPT4_532ENDINGG_17" localSheetId="7">GMICNC_22A_SCDPT4!$S$89</definedName>
    <definedName name="SCDPT4_532ENDINGG_18" localSheetId="7">GMICNC_22A_SCDPT4!$T$89</definedName>
    <definedName name="SCDPT4_532ENDINGG_19" localSheetId="7">GMICNC_22A_SCDPT4!$U$89</definedName>
    <definedName name="SCDPT4_532ENDINGG_2" localSheetId="7">GMICNC_22A_SCDPT4!$D$89</definedName>
    <definedName name="SCDPT4_532ENDINGG_20" localSheetId="7">GMICNC_22A_SCDPT4!$V$89</definedName>
    <definedName name="SCDPT4_532ENDINGG_21" localSheetId="7">GMICNC_22A_SCDPT4!$W$89</definedName>
    <definedName name="SCDPT4_532ENDINGG_22" localSheetId="7">GMICNC_22A_SCDPT4!$X$89</definedName>
    <definedName name="SCDPT4_532ENDINGG_23" localSheetId="7">GMICNC_22A_SCDPT4!$Y$89</definedName>
    <definedName name="SCDPT4_532ENDINGG_24" localSheetId="7">GMICNC_22A_SCDPT4!$Z$89</definedName>
    <definedName name="SCDPT4_532ENDINGG_25" localSheetId="7">GMICNC_22A_SCDPT4!$AA$89</definedName>
    <definedName name="SCDPT4_532ENDINGG_26" localSheetId="7">GMICNC_22A_SCDPT4!$AB$89</definedName>
    <definedName name="SCDPT4_532ENDINGG_27" localSheetId="7">GMICNC_22A_SCDPT4!$AC$89</definedName>
    <definedName name="SCDPT4_532ENDINGG_3" localSheetId="7">GMICNC_22A_SCDPT4!$E$89</definedName>
    <definedName name="SCDPT4_532ENDINGG_4" localSheetId="7">GMICNC_22A_SCDPT4!$F$89</definedName>
    <definedName name="SCDPT4_532ENDINGG_5" localSheetId="7">GMICNC_22A_SCDPT4!$G$89</definedName>
    <definedName name="SCDPT4_532ENDINGG_6" localSheetId="7">GMICNC_22A_SCDPT4!$H$89</definedName>
    <definedName name="SCDPT4_532ENDINGG_7" localSheetId="7">GMICNC_22A_SCDPT4!$I$89</definedName>
    <definedName name="SCDPT4_532ENDINGG_8" localSheetId="7">GMICNC_22A_SCDPT4!$J$89</definedName>
    <definedName name="SCDPT4_532ENDINGG_9" localSheetId="7">GMICNC_22A_SCDPT4!$K$89</definedName>
    <definedName name="SCDPT4_5510000000_Range" localSheetId="7">GMICNC_22A_SCDPT4!$B$91:$AC$93</definedName>
    <definedName name="SCDPT4_5519999999_10" localSheetId="7">GMICNC_22A_SCDPT4!$L$94</definedName>
    <definedName name="SCDPT4_5519999999_11" localSheetId="7">GMICNC_22A_SCDPT4!$M$94</definedName>
    <definedName name="SCDPT4_5519999999_12" localSheetId="7">GMICNC_22A_SCDPT4!$N$94</definedName>
    <definedName name="SCDPT4_5519999999_13" localSheetId="7">GMICNC_22A_SCDPT4!$O$94</definedName>
    <definedName name="SCDPT4_5519999999_14" localSheetId="7">GMICNC_22A_SCDPT4!$P$94</definedName>
    <definedName name="SCDPT4_5519999999_15" localSheetId="7">GMICNC_22A_SCDPT4!$Q$94</definedName>
    <definedName name="SCDPT4_5519999999_16" localSheetId="7">GMICNC_22A_SCDPT4!$R$94</definedName>
    <definedName name="SCDPT4_5519999999_17" localSheetId="7">GMICNC_22A_SCDPT4!$S$94</definedName>
    <definedName name="SCDPT4_5519999999_18" localSheetId="7">GMICNC_22A_SCDPT4!$T$94</definedName>
    <definedName name="SCDPT4_5519999999_19" localSheetId="7">GMICNC_22A_SCDPT4!$U$94</definedName>
    <definedName name="SCDPT4_5519999999_20" localSheetId="7">GMICNC_22A_SCDPT4!$V$94</definedName>
    <definedName name="SCDPT4_5519999999_7" localSheetId="7">GMICNC_22A_SCDPT4!$I$94</definedName>
    <definedName name="SCDPT4_5519999999_9" localSheetId="7">GMICNC_22A_SCDPT4!$K$94</definedName>
    <definedName name="SCDPT4_551BEGINNG_1" localSheetId="7">GMICNC_22A_SCDPT4!$C$91</definedName>
    <definedName name="SCDPT4_551BEGINNG_10" localSheetId="7">GMICNC_22A_SCDPT4!$L$91</definedName>
    <definedName name="SCDPT4_551BEGINNG_11" localSheetId="7">GMICNC_22A_SCDPT4!$M$91</definedName>
    <definedName name="SCDPT4_551BEGINNG_12" localSheetId="7">GMICNC_22A_SCDPT4!$N$91</definedName>
    <definedName name="SCDPT4_551BEGINNG_13" localSheetId="7">GMICNC_22A_SCDPT4!$O$91</definedName>
    <definedName name="SCDPT4_551BEGINNG_14" localSheetId="7">GMICNC_22A_SCDPT4!$P$91</definedName>
    <definedName name="SCDPT4_551BEGINNG_15" localSheetId="7">GMICNC_22A_SCDPT4!$Q$91</definedName>
    <definedName name="SCDPT4_551BEGINNG_16" localSheetId="7">GMICNC_22A_SCDPT4!$R$91</definedName>
    <definedName name="SCDPT4_551BEGINNG_17" localSheetId="7">GMICNC_22A_SCDPT4!$S$91</definedName>
    <definedName name="SCDPT4_551BEGINNG_18" localSheetId="7">GMICNC_22A_SCDPT4!$T$91</definedName>
    <definedName name="SCDPT4_551BEGINNG_19" localSheetId="7">GMICNC_22A_SCDPT4!$U$91</definedName>
    <definedName name="SCDPT4_551BEGINNG_2" localSheetId="7">GMICNC_22A_SCDPT4!$D$91</definedName>
    <definedName name="SCDPT4_551BEGINNG_20" localSheetId="7">GMICNC_22A_SCDPT4!$V$91</definedName>
    <definedName name="SCDPT4_551BEGINNG_21" localSheetId="7">GMICNC_22A_SCDPT4!$W$91</definedName>
    <definedName name="SCDPT4_551BEGINNG_22" localSheetId="7">GMICNC_22A_SCDPT4!$X$91</definedName>
    <definedName name="SCDPT4_551BEGINNG_23" localSheetId="7">GMICNC_22A_SCDPT4!$Y$91</definedName>
    <definedName name="SCDPT4_551BEGINNG_24" localSheetId="7">GMICNC_22A_SCDPT4!$Z$91</definedName>
    <definedName name="SCDPT4_551BEGINNG_25" localSheetId="7">GMICNC_22A_SCDPT4!$AA$91</definedName>
    <definedName name="SCDPT4_551BEGINNG_26" localSheetId="7">GMICNC_22A_SCDPT4!$AB$91</definedName>
    <definedName name="SCDPT4_551BEGINNG_27" localSheetId="7">GMICNC_22A_SCDPT4!$AC$91</definedName>
    <definedName name="SCDPT4_551BEGINNG_3" localSheetId="7">GMICNC_22A_SCDPT4!$E$91</definedName>
    <definedName name="SCDPT4_551BEGINNG_4" localSheetId="7">GMICNC_22A_SCDPT4!$F$91</definedName>
    <definedName name="SCDPT4_551BEGINNG_5" localSheetId="7">GMICNC_22A_SCDPT4!$G$91</definedName>
    <definedName name="SCDPT4_551BEGINNG_6" localSheetId="7">GMICNC_22A_SCDPT4!$H$91</definedName>
    <definedName name="SCDPT4_551BEGINNG_7" localSheetId="7">GMICNC_22A_SCDPT4!$I$91</definedName>
    <definedName name="SCDPT4_551BEGINNG_8" localSheetId="7">GMICNC_22A_SCDPT4!$J$91</definedName>
    <definedName name="SCDPT4_551BEGINNG_9" localSheetId="7">GMICNC_22A_SCDPT4!$K$91</definedName>
    <definedName name="SCDPT4_551ENDINGG_10" localSheetId="7">GMICNC_22A_SCDPT4!$L$93</definedName>
    <definedName name="SCDPT4_551ENDINGG_11" localSheetId="7">GMICNC_22A_SCDPT4!$M$93</definedName>
    <definedName name="SCDPT4_551ENDINGG_12" localSheetId="7">GMICNC_22A_SCDPT4!$N$93</definedName>
    <definedName name="SCDPT4_551ENDINGG_13" localSheetId="7">GMICNC_22A_SCDPT4!$O$93</definedName>
    <definedName name="SCDPT4_551ENDINGG_14" localSheetId="7">GMICNC_22A_SCDPT4!$P$93</definedName>
    <definedName name="SCDPT4_551ENDINGG_15" localSheetId="7">GMICNC_22A_SCDPT4!$Q$93</definedName>
    <definedName name="SCDPT4_551ENDINGG_16" localSheetId="7">GMICNC_22A_SCDPT4!$R$93</definedName>
    <definedName name="SCDPT4_551ENDINGG_17" localSheetId="7">GMICNC_22A_SCDPT4!$S$93</definedName>
    <definedName name="SCDPT4_551ENDINGG_18" localSheetId="7">GMICNC_22A_SCDPT4!$T$93</definedName>
    <definedName name="SCDPT4_551ENDINGG_19" localSheetId="7">GMICNC_22A_SCDPT4!$U$93</definedName>
    <definedName name="SCDPT4_551ENDINGG_2" localSheetId="7">GMICNC_22A_SCDPT4!$D$93</definedName>
    <definedName name="SCDPT4_551ENDINGG_20" localSheetId="7">GMICNC_22A_SCDPT4!$V$93</definedName>
    <definedName name="SCDPT4_551ENDINGG_21" localSheetId="7">GMICNC_22A_SCDPT4!$W$93</definedName>
    <definedName name="SCDPT4_551ENDINGG_22" localSheetId="7">GMICNC_22A_SCDPT4!$X$93</definedName>
    <definedName name="SCDPT4_551ENDINGG_23" localSheetId="7">GMICNC_22A_SCDPT4!$Y$93</definedName>
    <definedName name="SCDPT4_551ENDINGG_24" localSheetId="7">GMICNC_22A_SCDPT4!$Z$93</definedName>
    <definedName name="SCDPT4_551ENDINGG_25" localSheetId="7">GMICNC_22A_SCDPT4!$AA$93</definedName>
    <definedName name="SCDPT4_551ENDINGG_26" localSheetId="7">GMICNC_22A_SCDPT4!$AB$93</definedName>
    <definedName name="SCDPT4_551ENDINGG_27" localSheetId="7">GMICNC_22A_SCDPT4!$AC$93</definedName>
    <definedName name="SCDPT4_551ENDINGG_3" localSheetId="7">GMICNC_22A_SCDPT4!$E$93</definedName>
    <definedName name="SCDPT4_551ENDINGG_4" localSheetId="7">GMICNC_22A_SCDPT4!$F$93</definedName>
    <definedName name="SCDPT4_551ENDINGG_5" localSheetId="7">GMICNC_22A_SCDPT4!$G$93</definedName>
    <definedName name="SCDPT4_551ENDINGG_6" localSheetId="7">GMICNC_22A_SCDPT4!$H$93</definedName>
    <definedName name="SCDPT4_551ENDINGG_7" localSheetId="7">GMICNC_22A_SCDPT4!$I$93</definedName>
    <definedName name="SCDPT4_551ENDINGG_8" localSheetId="7">GMICNC_22A_SCDPT4!$J$93</definedName>
    <definedName name="SCDPT4_551ENDINGG_9" localSheetId="7">GMICNC_22A_SCDPT4!$K$93</definedName>
    <definedName name="SCDPT4_5520000000_Range" localSheetId="7">GMICNC_22A_SCDPT4!$B$95:$AC$97</definedName>
    <definedName name="SCDPT4_5529999999_10" localSheetId="7">GMICNC_22A_SCDPT4!$L$98</definedName>
    <definedName name="SCDPT4_5529999999_11" localSheetId="7">GMICNC_22A_SCDPT4!$M$98</definedName>
    <definedName name="SCDPT4_5529999999_12" localSheetId="7">GMICNC_22A_SCDPT4!$N$98</definedName>
    <definedName name="SCDPT4_5529999999_13" localSheetId="7">GMICNC_22A_SCDPT4!$O$98</definedName>
    <definedName name="SCDPT4_5529999999_14" localSheetId="7">GMICNC_22A_SCDPT4!$P$98</definedName>
    <definedName name="SCDPT4_5529999999_15" localSheetId="7">GMICNC_22A_SCDPT4!$Q$98</definedName>
    <definedName name="SCDPT4_5529999999_16" localSheetId="7">GMICNC_22A_SCDPT4!$R$98</definedName>
    <definedName name="SCDPT4_5529999999_17" localSheetId="7">GMICNC_22A_SCDPT4!$S$98</definedName>
    <definedName name="SCDPT4_5529999999_18" localSheetId="7">GMICNC_22A_SCDPT4!$T$98</definedName>
    <definedName name="SCDPT4_5529999999_19" localSheetId="7">GMICNC_22A_SCDPT4!$U$98</definedName>
    <definedName name="SCDPT4_5529999999_20" localSheetId="7">GMICNC_22A_SCDPT4!$V$98</definedName>
    <definedName name="SCDPT4_5529999999_7" localSheetId="7">GMICNC_22A_SCDPT4!$I$98</definedName>
    <definedName name="SCDPT4_5529999999_9" localSheetId="7">GMICNC_22A_SCDPT4!$K$98</definedName>
    <definedName name="SCDPT4_552BEGINNG_1" localSheetId="7">GMICNC_22A_SCDPT4!$C$95</definedName>
    <definedName name="SCDPT4_552BEGINNG_10" localSheetId="7">GMICNC_22A_SCDPT4!$L$95</definedName>
    <definedName name="SCDPT4_552BEGINNG_11" localSheetId="7">GMICNC_22A_SCDPT4!$M$95</definedName>
    <definedName name="SCDPT4_552BEGINNG_12" localSheetId="7">GMICNC_22A_SCDPT4!$N$95</definedName>
    <definedName name="SCDPT4_552BEGINNG_13" localSheetId="7">GMICNC_22A_SCDPT4!$O$95</definedName>
    <definedName name="SCDPT4_552BEGINNG_14" localSheetId="7">GMICNC_22A_SCDPT4!$P$95</definedName>
    <definedName name="SCDPT4_552BEGINNG_15" localSheetId="7">GMICNC_22A_SCDPT4!$Q$95</definedName>
    <definedName name="SCDPT4_552BEGINNG_16" localSheetId="7">GMICNC_22A_SCDPT4!$R$95</definedName>
    <definedName name="SCDPT4_552BEGINNG_17" localSheetId="7">GMICNC_22A_SCDPT4!$S$95</definedName>
    <definedName name="SCDPT4_552BEGINNG_18" localSheetId="7">GMICNC_22A_SCDPT4!$T$95</definedName>
    <definedName name="SCDPT4_552BEGINNG_19" localSheetId="7">GMICNC_22A_SCDPT4!$U$95</definedName>
    <definedName name="SCDPT4_552BEGINNG_2" localSheetId="7">GMICNC_22A_SCDPT4!$D$95</definedName>
    <definedName name="SCDPT4_552BEGINNG_20" localSheetId="7">GMICNC_22A_SCDPT4!$V$95</definedName>
    <definedName name="SCDPT4_552BEGINNG_21" localSheetId="7">GMICNC_22A_SCDPT4!$W$95</definedName>
    <definedName name="SCDPT4_552BEGINNG_22" localSheetId="7">GMICNC_22A_SCDPT4!$X$95</definedName>
    <definedName name="SCDPT4_552BEGINNG_23" localSheetId="7">GMICNC_22A_SCDPT4!$Y$95</definedName>
    <definedName name="SCDPT4_552BEGINNG_24" localSheetId="7">GMICNC_22A_SCDPT4!$Z$95</definedName>
    <definedName name="SCDPT4_552BEGINNG_25" localSheetId="7">GMICNC_22A_SCDPT4!$AA$95</definedName>
    <definedName name="SCDPT4_552BEGINNG_26" localSheetId="7">GMICNC_22A_SCDPT4!$AB$95</definedName>
    <definedName name="SCDPT4_552BEGINNG_27" localSheetId="7">GMICNC_22A_SCDPT4!$AC$95</definedName>
    <definedName name="SCDPT4_552BEGINNG_3" localSheetId="7">GMICNC_22A_SCDPT4!$E$95</definedName>
    <definedName name="SCDPT4_552BEGINNG_4" localSheetId="7">GMICNC_22A_SCDPT4!$F$95</definedName>
    <definedName name="SCDPT4_552BEGINNG_5" localSheetId="7">GMICNC_22A_SCDPT4!$G$95</definedName>
    <definedName name="SCDPT4_552BEGINNG_6" localSheetId="7">GMICNC_22A_SCDPT4!$H$95</definedName>
    <definedName name="SCDPT4_552BEGINNG_7" localSheetId="7">GMICNC_22A_SCDPT4!$I$95</definedName>
    <definedName name="SCDPT4_552BEGINNG_8" localSheetId="7">GMICNC_22A_SCDPT4!$J$95</definedName>
    <definedName name="SCDPT4_552BEGINNG_9" localSheetId="7">GMICNC_22A_SCDPT4!$K$95</definedName>
    <definedName name="SCDPT4_552ENDINGG_10" localSheetId="7">GMICNC_22A_SCDPT4!$L$97</definedName>
    <definedName name="SCDPT4_552ENDINGG_11" localSheetId="7">GMICNC_22A_SCDPT4!$M$97</definedName>
    <definedName name="SCDPT4_552ENDINGG_12" localSheetId="7">GMICNC_22A_SCDPT4!$N$97</definedName>
    <definedName name="SCDPT4_552ENDINGG_13" localSheetId="7">GMICNC_22A_SCDPT4!$O$97</definedName>
    <definedName name="SCDPT4_552ENDINGG_14" localSheetId="7">GMICNC_22A_SCDPT4!$P$97</definedName>
    <definedName name="SCDPT4_552ENDINGG_15" localSheetId="7">GMICNC_22A_SCDPT4!$Q$97</definedName>
    <definedName name="SCDPT4_552ENDINGG_16" localSheetId="7">GMICNC_22A_SCDPT4!$R$97</definedName>
    <definedName name="SCDPT4_552ENDINGG_17" localSheetId="7">GMICNC_22A_SCDPT4!$S$97</definedName>
    <definedName name="SCDPT4_552ENDINGG_18" localSheetId="7">GMICNC_22A_SCDPT4!$T$97</definedName>
    <definedName name="SCDPT4_552ENDINGG_19" localSheetId="7">GMICNC_22A_SCDPT4!$U$97</definedName>
    <definedName name="SCDPT4_552ENDINGG_2" localSheetId="7">GMICNC_22A_SCDPT4!$D$97</definedName>
    <definedName name="SCDPT4_552ENDINGG_20" localSheetId="7">GMICNC_22A_SCDPT4!$V$97</definedName>
    <definedName name="SCDPT4_552ENDINGG_21" localSheetId="7">GMICNC_22A_SCDPT4!$W$97</definedName>
    <definedName name="SCDPT4_552ENDINGG_22" localSheetId="7">GMICNC_22A_SCDPT4!$X$97</definedName>
    <definedName name="SCDPT4_552ENDINGG_23" localSheetId="7">GMICNC_22A_SCDPT4!$Y$97</definedName>
    <definedName name="SCDPT4_552ENDINGG_24" localSheetId="7">GMICNC_22A_SCDPT4!$Z$97</definedName>
    <definedName name="SCDPT4_552ENDINGG_25" localSheetId="7">GMICNC_22A_SCDPT4!$AA$97</definedName>
    <definedName name="SCDPT4_552ENDINGG_26" localSheetId="7">GMICNC_22A_SCDPT4!$AB$97</definedName>
    <definedName name="SCDPT4_552ENDINGG_27" localSheetId="7">GMICNC_22A_SCDPT4!$AC$97</definedName>
    <definedName name="SCDPT4_552ENDINGG_3" localSheetId="7">GMICNC_22A_SCDPT4!$E$97</definedName>
    <definedName name="SCDPT4_552ENDINGG_4" localSheetId="7">GMICNC_22A_SCDPT4!$F$97</definedName>
    <definedName name="SCDPT4_552ENDINGG_5" localSheetId="7">GMICNC_22A_SCDPT4!$G$97</definedName>
    <definedName name="SCDPT4_552ENDINGG_6" localSheetId="7">GMICNC_22A_SCDPT4!$H$97</definedName>
    <definedName name="SCDPT4_552ENDINGG_7" localSheetId="7">GMICNC_22A_SCDPT4!$I$97</definedName>
    <definedName name="SCDPT4_552ENDINGG_8" localSheetId="7">GMICNC_22A_SCDPT4!$J$97</definedName>
    <definedName name="SCDPT4_552ENDINGG_9" localSheetId="7">GMICNC_22A_SCDPT4!$K$97</definedName>
    <definedName name="SCDPT4_5710000000_Range" localSheetId="7">GMICNC_22A_SCDPT4!$B$99:$AC$101</definedName>
    <definedName name="SCDPT4_5719999999_10" localSheetId="7">GMICNC_22A_SCDPT4!$L$102</definedName>
    <definedName name="SCDPT4_5719999999_11" localSheetId="7">GMICNC_22A_SCDPT4!$M$102</definedName>
    <definedName name="SCDPT4_5719999999_12" localSheetId="7">GMICNC_22A_SCDPT4!$N$102</definedName>
    <definedName name="SCDPT4_5719999999_13" localSheetId="7">GMICNC_22A_SCDPT4!$O$102</definedName>
    <definedName name="SCDPT4_5719999999_14" localSheetId="7">GMICNC_22A_SCDPT4!$P$102</definedName>
    <definedName name="SCDPT4_5719999999_15" localSheetId="7">GMICNC_22A_SCDPT4!$Q$102</definedName>
    <definedName name="SCDPT4_5719999999_16" localSheetId="7">GMICNC_22A_SCDPT4!$R$102</definedName>
    <definedName name="SCDPT4_5719999999_17" localSheetId="7">GMICNC_22A_SCDPT4!$S$102</definedName>
    <definedName name="SCDPT4_5719999999_18" localSheetId="7">GMICNC_22A_SCDPT4!$T$102</definedName>
    <definedName name="SCDPT4_5719999999_19" localSheetId="7">GMICNC_22A_SCDPT4!$U$102</definedName>
    <definedName name="SCDPT4_5719999999_20" localSheetId="7">GMICNC_22A_SCDPT4!$V$102</definedName>
    <definedName name="SCDPT4_5719999999_7" localSheetId="7">GMICNC_22A_SCDPT4!$I$102</definedName>
    <definedName name="SCDPT4_5719999999_9" localSheetId="7">GMICNC_22A_SCDPT4!$K$102</definedName>
    <definedName name="SCDPT4_571BEGINNG_1" localSheetId="7">GMICNC_22A_SCDPT4!$C$99</definedName>
    <definedName name="SCDPT4_571BEGINNG_10" localSheetId="7">GMICNC_22A_SCDPT4!$L$99</definedName>
    <definedName name="SCDPT4_571BEGINNG_11" localSheetId="7">GMICNC_22A_SCDPT4!$M$99</definedName>
    <definedName name="SCDPT4_571BEGINNG_12" localSheetId="7">GMICNC_22A_SCDPT4!$N$99</definedName>
    <definedName name="SCDPT4_571BEGINNG_13" localSheetId="7">GMICNC_22A_SCDPT4!$O$99</definedName>
    <definedName name="SCDPT4_571BEGINNG_14" localSheetId="7">GMICNC_22A_SCDPT4!$P$99</definedName>
    <definedName name="SCDPT4_571BEGINNG_15" localSheetId="7">GMICNC_22A_SCDPT4!$Q$99</definedName>
    <definedName name="SCDPT4_571BEGINNG_16" localSheetId="7">GMICNC_22A_SCDPT4!$R$99</definedName>
    <definedName name="SCDPT4_571BEGINNG_17" localSheetId="7">GMICNC_22A_SCDPT4!$S$99</definedName>
    <definedName name="SCDPT4_571BEGINNG_18" localSheetId="7">GMICNC_22A_SCDPT4!$T$99</definedName>
    <definedName name="SCDPT4_571BEGINNG_19" localSheetId="7">GMICNC_22A_SCDPT4!$U$99</definedName>
    <definedName name="SCDPT4_571BEGINNG_2" localSheetId="7">GMICNC_22A_SCDPT4!$D$99</definedName>
    <definedName name="SCDPT4_571BEGINNG_20" localSheetId="7">GMICNC_22A_SCDPT4!$V$99</definedName>
    <definedName name="SCDPT4_571BEGINNG_21" localSheetId="7">GMICNC_22A_SCDPT4!$W$99</definedName>
    <definedName name="SCDPT4_571BEGINNG_22" localSheetId="7">GMICNC_22A_SCDPT4!$X$99</definedName>
    <definedName name="SCDPT4_571BEGINNG_23" localSheetId="7">GMICNC_22A_SCDPT4!$Y$99</definedName>
    <definedName name="SCDPT4_571BEGINNG_24" localSheetId="7">GMICNC_22A_SCDPT4!$Z$99</definedName>
    <definedName name="SCDPT4_571BEGINNG_25" localSheetId="7">GMICNC_22A_SCDPT4!$AA$99</definedName>
    <definedName name="SCDPT4_571BEGINNG_26" localSheetId="7">GMICNC_22A_SCDPT4!$AB$99</definedName>
    <definedName name="SCDPT4_571BEGINNG_27" localSheetId="7">GMICNC_22A_SCDPT4!$AC$99</definedName>
    <definedName name="SCDPT4_571BEGINNG_3" localSheetId="7">GMICNC_22A_SCDPT4!$E$99</definedName>
    <definedName name="SCDPT4_571BEGINNG_4" localSheetId="7">GMICNC_22A_SCDPT4!$F$99</definedName>
    <definedName name="SCDPT4_571BEGINNG_5" localSheetId="7">GMICNC_22A_SCDPT4!$G$99</definedName>
    <definedName name="SCDPT4_571BEGINNG_6" localSheetId="7">GMICNC_22A_SCDPT4!$H$99</definedName>
    <definedName name="SCDPT4_571BEGINNG_7" localSheetId="7">GMICNC_22A_SCDPT4!$I$99</definedName>
    <definedName name="SCDPT4_571BEGINNG_8" localSheetId="7">GMICNC_22A_SCDPT4!$J$99</definedName>
    <definedName name="SCDPT4_571BEGINNG_9" localSheetId="7">GMICNC_22A_SCDPT4!$K$99</definedName>
    <definedName name="SCDPT4_571ENDINGG_10" localSheetId="7">GMICNC_22A_SCDPT4!$L$101</definedName>
    <definedName name="SCDPT4_571ENDINGG_11" localSheetId="7">GMICNC_22A_SCDPT4!$M$101</definedName>
    <definedName name="SCDPT4_571ENDINGG_12" localSheetId="7">GMICNC_22A_SCDPT4!$N$101</definedName>
    <definedName name="SCDPT4_571ENDINGG_13" localSheetId="7">GMICNC_22A_SCDPT4!$O$101</definedName>
    <definedName name="SCDPT4_571ENDINGG_14" localSheetId="7">GMICNC_22A_SCDPT4!$P$101</definedName>
    <definedName name="SCDPT4_571ENDINGG_15" localSheetId="7">GMICNC_22A_SCDPT4!$Q$101</definedName>
    <definedName name="SCDPT4_571ENDINGG_16" localSheetId="7">GMICNC_22A_SCDPT4!$R$101</definedName>
    <definedName name="SCDPT4_571ENDINGG_17" localSheetId="7">GMICNC_22A_SCDPT4!$S$101</definedName>
    <definedName name="SCDPT4_571ENDINGG_18" localSheetId="7">GMICNC_22A_SCDPT4!$T$101</definedName>
    <definedName name="SCDPT4_571ENDINGG_19" localSheetId="7">GMICNC_22A_SCDPT4!$U$101</definedName>
    <definedName name="SCDPT4_571ENDINGG_2" localSheetId="7">GMICNC_22A_SCDPT4!$D$101</definedName>
    <definedName name="SCDPT4_571ENDINGG_20" localSheetId="7">GMICNC_22A_SCDPT4!$V$101</definedName>
    <definedName name="SCDPT4_571ENDINGG_21" localSheetId="7">GMICNC_22A_SCDPT4!$W$101</definedName>
    <definedName name="SCDPT4_571ENDINGG_22" localSheetId="7">GMICNC_22A_SCDPT4!$X$101</definedName>
    <definedName name="SCDPT4_571ENDINGG_23" localSheetId="7">GMICNC_22A_SCDPT4!$Y$101</definedName>
    <definedName name="SCDPT4_571ENDINGG_24" localSheetId="7">GMICNC_22A_SCDPT4!$Z$101</definedName>
    <definedName name="SCDPT4_571ENDINGG_25" localSheetId="7">GMICNC_22A_SCDPT4!$AA$101</definedName>
    <definedName name="SCDPT4_571ENDINGG_26" localSheetId="7">GMICNC_22A_SCDPT4!$AB$101</definedName>
    <definedName name="SCDPT4_571ENDINGG_27" localSheetId="7">GMICNC_22A_SCDPT4!$AC$101</definedName>
    <definedName name="SCDPT4_571ENDINGG_3" localSheetId="7">GMICNC_22A_SCDPT4!$E$101</definedName>
    <definedName name="SCDPT4_571ENDINGG_4" localSheetId="7">GMICNC_22A_SCDPT4!$F$101</definedName>
    <definedName name="SCDPT4_571ENDINGG_5" localSheetId="7">GMICNC_22A_SCDPT4!$G$101</definedName>
    <definedName name="SCDPT4_571ENDINGG_6" localSheetId="7">GMICNC_22A_SCDPT4!$H$101</definedName>
    <definedName name="SCDPT4_571ENDINGG_7" localSheetId="7">GMICNC_22A_SCDPT4!$I$101</definedName>
    <definedName name="SCDPT4_571ENDINGG_8" localSheetId="7">GMICNC_22A_SCDPT4!$J$101</definedName>
    <definedName name="SCDPT4_571ENDINGG_9" localSheetId="7">GMICNC_22A_SCDPT4!$K$101</definedName>
    <definedName name="SCDPT4_5720000000_Range" localSheetId="7">GMICNC_22A_SCDPT4!$B$103:$AC$105</definedName>
    <definedName name="SCDPT4_5729999999_10" localSheetId="7">GMICNC_22A_SCDPT4!$L$106</definedName>
    <definedName name="SCDPT4_5729999999_11" localSheetId="7">GMICNC_22A_SCDPT4!$M$106</definedName>
    <definedName name="SCDPT4_5729999999_12" localSheetId="7">GMICNC_22A_SCDPT4!$N$106</definedName>
    <definedName name="SCDPT4_5729999999_13" localSheetId="7">GMICNC_22A_SCDPT4!$O$106</definedName>
    <definedName name="SCDPT4_5729999999_14" localSheetId="7">GMICNC_22A_SCDPT4!$P$106</definedName>
    <definedName name="SCDPT4_5729999999_15" localSheetId="7">GMICNC_22A_SCDPT4!$Q$106</definedName>
    <definedName name="SCDPT4_5729999999_16" localSheetId="7">GMICNC_22A_SCDPT4!$R$106</definedName>
    <definedName name="SCDPT4_5729999999_17" localSheetId="7">GMICNC_22A_SCDPT4!$S$106</definedName>
    <definedName name="SCDPT4_5729999999_18" localSheetId="7">GMICNC_22A_SCDPT4!$T$106</definedName>
    <definedName name="SCDPT4_5729999999_19" localSheetId="7">GMICNC_22A_SCDPT4!$U$106</definedName>
    <definedName name="SCDPT4_5729999999_20" localSheetId="7">GMICNC_22A_SCDPT4!$V$106</definedName>
    <definedName name="SCDPT4_5729999999_7" localSheetId="7">GMICNC_22A_SCDPT4!$I$106</definedName>
    <definedName name="SCDPT4_5729999999_9" localSheetId="7">GMICNC_22A_SCDPT4!$K$106</definedName>
    <definedName name="SCDPT4_572BEGINNG_1" localSheetId="7">GMICNC_22A_SCDPT4!$C$103</definedName>
    <definedName name="SCDPT4_572BEGINNG_10" localSheetId="7">GMICNC_22A_SCDPT4!$L$103</definedName>
    <definedName name="SCDPT4_572BEGINNG_11" localSheetId="7">GMICNC_22A_SCDPT4!$M$103</definedName>
    <definedName name="SCDPT4_572BEGINNG_12" localSheetId="7">GMICNC_22A_SCDPT4!$N$103</definedName>
    <definedName name="SCDPT4_572BEGINNG_13" localSheetId="7">GMICNC_22A_SCDPT4!$O$103</definedName>
    <definedName name="SCDPT4_572BEGINNG_14" localSheetId="7">GMICNC_22A_SCDPT4!$P$103</definedName>
    <definedName name="SCDPT4_572BEGINNG_15" localSheetId="7">GMICNC_22A_SCDPT4!$Q$103</definedName>
    <definedName name="SCDPT4_572BEGINNG_16" localSheetId="7">GMICNC_22A_SCDPT4!$R$103</definedName>
    <definedName name="SCDPT4_572BEGINNG_17" localSheetId="7">GMICNC_22A_SCDPT4!$S$103</definedName>
    <definedName name="SCDPT4_572BEGINNG_18" localSheetId="7">GMICNC_22A_SCDPT4!$T$103</definedName>
    <definedName name="SCDPT4_572BEGINNG_19" localSheetId="7">GMICNC_22A_SCDPT4!$U$103</definedName>
    <definedName name="SCDPT4_572BEGINNG_2" localSheetId="7">GMICNC_22A_SCDPT4!$D$103</definedName>
    <definedName name="SCDPT4_572BEGINNG_20" localSheetId="7">GMICNC_22A_SCDPT4!$V$103</definedName>
    <definedName name="SCDPT4_572BEGINNG_21" localSheetId="7">GMICNC_22A_SCDPT4!$W$103</definedName>
    <definedName name="SCDPT4_572BEGINNG_22" localSheetId="7">GMICNC_22A_SCDPT4!$X$103</definedName>
    <definedName name="SCDPT4_572BEGINNG_23" localSheetId="7">GMICNC_22A_SCDPT4!$Y$103</definedName>
    <definedName name="SCDPT4_572BEGINNG_24" localSheetId="7">GMICNC_22A_SCDPT4!$Z$103</definedName>
    <definedName name="SCDPT4_572BEGINNG_25" localSheetId="7">GMICNC_22A_SCDPT4!$AA$103</definedName>
    <definedName name="SCDPT4_572BEGINNG_26" localSheetId="7">GMICNC_22A_SCDPT4!$AB$103</definedName>
    <definedName name="SCDPT4_572BEGINNG_27" localSheetId="7">GMICNC_22A_SCDPT4!$AC$103</definedName>
    <definedName name="SCDPT4_572BEGINNG_3" localSheetId="7">GMICNC_22A_SCDPT4!$E$103</definedName>
    <definedName name="SCDPT4_572BEGINNG_4" localSheetId="7">GMICNC_22A_SCDPT4!$F$103</definedName>
    <definedName name="SCDPT4_572BEGINNG_5" localSheetId="7">GMICNC_22A_SCDPT4!$G$103</definedName>
    <definedName name="SCDPT4_572BEGINNG_6" localSheetId="7">GMICNC_22A_SCDPT4!$H$103</definedName>
    <definedName name="SCDPT4_572BEGINNG_7" localSheetId="7">GMICNC_22A_SCDPT4!$I$103</definedName>
    <definedName name="SCDPT4_572BEGINNG_8" localSheetId="7">GMICNC_22A_SCDPT4!$J$103</definedName>
    <definedName name="SCDPT4_572BEGINNG_9" localSheetId="7">GMICNC_22A_SCDPT4!$K$103</definedName>
    <definedName name="SCDPT4_572ENDINGG_10" localSheetId="7">GMICNC_22A_SCDPT4!$L$105</definedName>
    <definedName name="SCDPT4_572ENDINGG_11" localSheetId="7">GMICNC_22A_SCDPT4!$M$105</definedName>
    <definedName name="SCDPT4_572ENDINGG_12" localSheetId="7">GMICNC_22A_SCDPT4!$N$105</definedName>
    <definedName name="SCDPT4_572ENDINGG_13" localSheetId="7">GMICNC_22A_SCDPT4!$O$105</definedName>
    <definedName name="SCDPT4_572ENDINGG_14" localSheetId="7">GMICNC_22A_SCDPT4!$P$105</definedName>
    <definedName name="SCDPT4_572ENDINGG_15" localSheetId="7">GMICNC_22A_SCDPT4!$Q$105</definedName>
    <definedName name="SCDPT4_572ENDINGG_16" localSheetId="7">GMICNC_22A_SCDPT4!$R$105</definedName>
    <definedName name="SCDPT4_572ENDINGG_17" localSheetId="7">GMICNC_22A_SCDPT4!$S$105</definedName>
    <definedName name="SCDPT4_572ENDINGG_18" localSheetId="7">GMICNC_22A_SCDPT4!$T$105</definedName>
    <definedName name="SCDPT4_572ENDINGG_19" localSheetId="7">GMICNC_22A_SCDPT4!$U$105</definedName>
    <definedName name="SCDPT4_572ENDINGG_2" localSheetId="7">GMICNC_22A_SCDPT4!$D$105</definedName>
    <definedName name="SCDPT4_572ENDINGG_20" localSheetId="7">GMICNC_22A_SCDPT4!$V$105</definedName>
    <definedName name="SCDPT4_572ENDINGG_21" localSheetId="7">GMICNC_22A_SCDPT4!$W$105</definedName>
    <definedName name="SCDPT4_572ENDINGG_22" localSheetId="7">GMICNC_22A_SCDPT4!$X$105</definedName>
    <definedName name="SCDPT4_572ENDINGG_23" localSheetId="7">GMICNC_22A_SCDPT4!$Y$105</definedName>
    <definedName name="SCDPT4_572ENDINGG_24" localSheetId="7">GMICNC_22A_SCDPT4!$Z$105</definedName>
    <definedName name="SCDPT4_572ENDINGG_25" localSheetId="7">GMICNC_22A_SCDPT4!$AA$105</definedName>
    <definedName name="SCDPT4_572ENDINGG_26" localSheetId="7">GMICNC_22A_SCDPT4!$AB$105</definedName>
    <definedName name="SCDPT4_572ENDINGG_27" localSheetId="7">GMICNC_22A_SCDPT4!$AC$105</definedName>
    <definedName name="SCDPT4_572ENDINGG_3" localSheetId="7">GMICNC_22A_SCDPT4!$E$105</definedName>
    <definedName name="SCDPT4_572ENDINGG_4" localSheetId="7">GMICNC_22A_SCDPT4!$F$105</definedName>
    <definedName name="SCDPT4_572ENDINGG_5" localSheetId="7">GMICNC_22A_SCDPT4!$G$105</definedName>
    <definedName name="SCDPT4_572ENDINGG_6" localSheetId="7">GMICNC_22A_SCDPT4!$H$105</definedName>
    <definedName name="SCDPT4_572ENDINGG_7" localSheetId="7">GMICNC_22A_SCDPT4!$I$105</definedName>
    <definedName name="SCDPT4_572ENDINGG_8" localSheetId="7">GMICNC_22A_SCDPT4!$J$105</definedName>
    <definedName name="SCDPT4_572ENDINGG_9" localSheetId="7">GMICNC_22A_SCDPT4!$K$105</definedName>
    <definedName name="SCDPT4_5810000000_Range" localSheetId="7">GMICNC_22A_SCDPT4!$B$107:$AC$109</definedName>
    <definedName name="SCDPT4_5819999999_10" localSheetId="7">GMICNC_22A_SCDPT4!$L$110</definedName>
    <definedName name="SCDPT4_5819999999_11" localSheetId="7">GMICNC_22A_SCDPT4!$M$110</definedName>
    <definedName name="SCDPT4_5819999999_12" localSheetId="7">GMICNC_22A_SCDPT4!$N$110</definedName>
    <definedName name="SCDPT4_5819999999_13" localSheetId="7">GMICNC_22A_SCDPT4!$O$110</definedName>
    <definedName name="SCDPT4_5819999999_14" localSheetId="7">GMICNC_22A_SCDPT4!$P$110</definedName>
    <definedName name="SCDPT4_5819999999_15" localSheetId="7">GMICNC_22A_SCDPT4!$Q$110</definedName>
    <definedName name="SCDPT4_5819999999_16" localSheetId="7">GMICNC_22A_SCDPT4!$R$110</definedName>
    <definedName name="SCDPT4_5819999999_17" localSheetId="7">GMICNC_22A_SCDPT4!$S$110</definedName>
    <definedName name="SCDPT4_5819999999_18" localSheetId="7">GMICNC_22A_SCDPT4!$T$110</definedName>
    <definedName name="SCDPT4_5819999999_19" localSheetId="7">GMICNC_22A_SCDPT4!$U$110</definedName>
    <definedName name="SCDPT4_5819999999_20" localSheetId="7">GMICNC_22A_SCDPT4!$V$110</definedName>
    <definedName name="SCDPT4_5819999999_7" localSheetId="7">GMICNC_22A_SCDPT4!$I$110</definedName>
    <definedName name="SCDPT4_5819999999_9" localSheetId="7">GMICNC_22A_SCDPT4!$K$110</definedName>
    <definedName name="SCDPT4_581BEGINNG_1" localSheetId="7">GMICNC_22A_SCDPT4!$C$107</definedName>
    <definedName name="SCDPT4_581BEGINNG_10" localSheetId="7">GMICNC_22A_SCDPT4!$L$107</definedName>
    <definedName name="SCDPT4_581BEGINNG_11" localSheetId="7">GMICNC_22A_SCDPT4!$M$107</definedName>
    <definedName name="SCDPT4_581BEGINNG_12" localSheetId="7">GMICNC_22A_SCDPT4!$N$107</definedName>
    <definedName name="SCDPT4_581BEGINNG_13" localSheetId="7">GMICNC_22A_SCDPT4!$O$107</definedName>
    <definedName name="SCDPT4_581BEGINNG_14" localSheetId="7">GMICNC_22A_SCDPT4!$P$107</definedName>
    <definedName name="SCDPT4_581BEGINNG_15" localSheetId="7">GMICNC_22A_SCDPT4!$Q$107</definedName>
    <definedName name="SCDPT4_581BEGINNG_16" localSheetId="7">GMICNC_22A_SCDPT4!$R$107</definedName>
    <definedName name="SCDPT4_581BEGINNG_17" localSheetId="7">GMICNC_22A_SCDPT4!$S$107</definedName>
    <definedName name="SCDPT4_581BEGINNG_18" localSheetId="7">GMICNC_22A_SCDPT4!$T$107</definedName>
    <definedName name="SCDPT4_581BEGINNG_19" localSheetId="7">GMICNC_22A_SCDPT4!$U$107</definedName>
    <definedName name="SCDPT4_581BEGINNG_2" localSheetId="7">GMICNC_22A_SCDPT4!$D$107</definedName>
    <definedName name="SCDPT4_581BEGINNG_20" localSheetId="7">GMICNC_22A_SCDPT4!$V$107</definedName>
    <definedName name="SCDPT4_581BEGINNG_21" localSheetId="7">GMICNC_22A_SCDPT4!$W$107</definedName>
    <definedName name="SCDPT4_581BEGINNG_22" localSheetId="7">GMICNC_22A_SCDPT4!$X$107</definedName>
    <definedName name="SCDPT4_581BEGINNG_23" localSheetId="7">GMICNC_22A_SCDPT4!$Y$107</definedName>
    <definedName name="SCDPT4_581BEGINNG_24" localSheetId="7">GMICNC_22A_SCDPT4!$Z$107</definedName>
    <definedName name="SCDPT4_581BEGINNG_25" localSheetId="7">GMICNC_22A_SCDPT4!$AA$107</definedName>
    <definedName name="SCDPT4_581BEGINNG_26" localSheetId="7">GMICNC_22A_SCDPT4!$AB$107</definedName>
    <definedName name="SCDPT4_581BEGINNG_27" localSheetId="7">GMICNC_22A_SCDPT4!$AC$107</definedName>
    <definedName name="SCDPT4_581BEGINNG_3" localSheetId="7">GMICNC_22A_SCDPT4!$E$107</definedName>
    <definedName name="SCDPT4_581BEGINNG_4" localSheetId="7">GMICNC_22A_SCDPT4!$F$107</definedName>
    <definedName name="SCDPT4_581BEGINNG_5" localSheetId="7">GMICNC_22A_SCDPT4!$G$107</definedName>
    <definedName name="SCDPT4_581BEGINNG_6" localSheetId="7">GMICNC_22A_SCDPT4!$H$107</definedName>
    <definedName name="SCDPT4_581BEGINNG_7" localSheetId="7">GMICNC_22A_SCDPT4!$I$107</definedName>
    <definedName name="SCDPT4_581BEGINNG_8" localSheetId="7">GMICNC_22A_SCDPT4!$J$107</definedName>
    <definedName name="SCDPT4_581BEGINNG_9" localSheetId="7">GMICNC_22A_SCDPT4!$K$107</definedName>
    <definedName name="SCDPT4_581ENDINGG_10" localSheetId="7">GMICNC_22A_SCDPT4!$L$109</definedName>
    <definedName name="SCDPT4_581ENDINGG_11" localSheetId="7">GMICNC_22A_SCDPT4!$M$109</definedName>
    <definedName name="SCDPT4_581ENDINGG_12" localSheetId="7">GMICNC_22A_SCDPT4!$N$109</definedName>
    <definedName name="SCDPT4_581ENDINGG_13" localSheetId="7">GMICNC_22A_SCDPT4!$O$109</definedName>
    <definedName name="SCDPT4_581ENDINGG_14" localSheetId="7">GMICNC_22A_SCDPT4!$P$109</definedName>
    <definedName name="SCDPT4_581ENDINGG_15" localSheetId="7">GMICNC_22A_SCDPT4!$Q$109</definedName>
    <definedName name="SCDPT4_581ENDINGG_16" localSheetId="7">GMICNC_22A_SCDPT4!$R$109</definedName>
    <definedName name="SCDPT4_581ENDINGG_17" localSheetId="7">GMICNC_22A_SCDPT4!$S$109</definedName>
    <definedName name="SCDPT4_581ENDINGG_18" localSheetId="7">GMICNC_22A_SCDPT4!$T$109</definedName>
    <definedName name="SCDPT4_581ENDINGG_19" localSheetId="7">GMICNC_22A_SCDPT4!$U$109</definedName>
    <definedName name="SCDPT4_581ENDINGG_2" localSheetId="7">GMICNC_22A_SCDPT4!$D$109</definedName>
    <definedName name="SCDPT4_581ENDINGG_20" localSheetId="7">GMICNC_22A_SCDPT4!$V$109</definedName>
    <definedName name="SCDPT4_581ENDINGG_21" localSheetId="7">GMICNC_22A_SCDPT4!$W$109</definedName>
    <definedName name="SCDPT4_581ENDINGG_22" localSheetId="7">GMICNC_22A_SCDPT4!$X$109</definedName>
    <definedName name="SCDPT4_581ENDINGG_23" localSheetId="7">GMICNC_22A_SCDPT4!$Y$109</definedName>
    <definedName name="SCDPT4_581ENDINGG_24" localSheetId="7">GMICNC_22A_SCDPT4!$Z$109</definedName>
    <definedName name="SCDPT4_581ENDINGG_25" localSheetId="7">GMICNC_22A_SCDPT4!$AA$109</definedName>
    <definedName name="SCDPT4_581ENDINGG_26" localSheetId="7">GMICNC_22A_SCDPT4!$AB$109</definedName>
    <definedName name="SCDPT4_581ENDINGG_27" localSheetId="7">GMICNC_22A_SCDPT4!$AC$109</definedName>
    <definedName name="SCDPT4_581ENDINGG_3" localSheetId="7">GMICNC_22A_SCDPT4!$E$109</definedName>
    <definedName name="SCDPT4_581ENDINGG_4" localSheetId="7">GMICNC_22A_SCDPT4!$F$109</definedName>
    <definedName name="SCDPT4_581ENDINGG_5" localSheetId="7">GMICNC_22A_SCDPT4!$G$109</definedName>
    <definedName name="SCDPT4_581ENDINGG_6" localSheetId="7">GMICNC_22A_SCDPT4!$H$109</definedName>
    <definedName name="SCDPT4_581ENDINGG_7" localSheetId="7">GMICNC_22A_SCDPT4!$I$109</definedName>
    <definedName name="SCDPT4_581ENDINGG_8" localSheetId="7">GMICNC_22A_SCDPT4!$J$109</definedName>
    <definedName name="SCDPT4_581ENDINGG_9" localSheetId="7">GMICNC_22A_SCDPT4!$K$109</definedName>
    <definedName name="SCDPT4_5910000000_Range" localSheetId="7">GMICNC_22A_SCDPT4!$B$111:$AC$113</definedName>
    <definedName name="SCDPT4_5919999999_10" localSheetId="7">GMICNC_22A_SCDPT4!$L$114</definedName>
    <definedName name="SCDPT4_5919999999_11" localSheetId="7">GMICNC_22A_SCDPT4!$M$114</definedName>
    <definedName name="SCDPT4_5919999999_12" localSheetId="7">GMICNC_22A_SCDPT4!$N$114</definedName>
    <definedName name="SCDPT4_5919999999_13" localSheetId="7">GMICNC_22A_SCDPT4!$O$114</definedName>
    <definedName name="SCDPT4_5919999999_14" localSheetId="7">GMICNC_22A_SCDPT4!$P$114</definedName>
    <definedName name="SCDPT4_5919999999_15" localSheetId="7">GMICNC_22A_SCDPT4!$Q$114</definedName>
    <definedName name="SCDPT4_5919999999_16" localSheetId="7">GMICNC_22A_SCDPT4!$R$114</definedName>
    <definedName name="SCDPT4_5919999999_17" localSheetId="7">GMICNC_22A_SCDPT4!$S$114</definedName>
    <definedName name="SCDPT4_5919999999_18" localSheetId="7">GMICNC_22A_SCDPT4!$T$114</definedName>
    <definedName name="SCDPT4_5919999999_19" localSheetId="7">GMICNC_22A_SCDPT4!$U$114</definedName>
    <definedName name="SCDPT4_5919999999_20" localSheetId="7">GMICNC_22A_SCDPT4!$V$114</definedName>
    <definedName name="SCDPT4_5919999999_7" localSheetId="7">GMICNC_22A_SCDPT4!$I$114</definedName>
    <definedName name="SCDPT4_5919999999_9" localSheetId="7">GMICNC_22A_SCDPT4!$K$114</definedName>
    <definedName name="SCDPT4_591BEGINNG_1" localSheetId="7">GMICNC_22A_SCDPT4!$C$111</definedName>
    <definedName name="SCDPT4_591BEGINNG_10" localSheetId="7">GMICNC_22A_SCDPT4!$L$111</definedName>
    <definedName name="SCDPT4_591BEGINNG_11" localSheetId="7">GMICNC_22A_SCDPT4!$M$111</definedName>
    <definedName name="SCDPT4_591BEGINNG_12" localSheetId="7">GMICNC_22A_SCDPT4!$N$111</definedName>
    <definedName name="SCDPT4_591BEGINNG_13" localSheetId="7">GMICNC_22A_SCDPT4!$O$111</definedName>
    <definedName name="SCDPT4_591BEGINNG_14" localSheetId="7">GMICNC_22A_SCDPT4!$P$111</definedName>
    <definedName name="SCDPT4_591BEGINNG_15" localSheetId="7">GMICNC_22A_SCDPT4!$Q$111</definedName>
    <definedName name="SCDPT4_591BEGINNG_16" localSheetId="7">GMICNC_22A_SCDPT4!$R$111</definedName>
    <definedName name="SCDPT4_591BEGINNG_17" localSheetId="7">GMICNC_22A_SCDPT4!$S$111</definedName>
    <definedName name="SCDPT4_591BEGINNG_18" localSheetId="7">GMICNC_22A_SCDPT4!$T$111</definedName>
    <definedName name="SCDPT4_591BEGINNG_19" localSheetId="7">GMICNC_22A_SCDPT4!$U$111</definedName>
    <definedName name="SCDPT4_591BEGINNG_2" localSheetId="7">GMICNC_22A_SCDPT4!$D$111</definedName>
    <definedName name="SCDPT4_591BEGINNG_20" localSheetId="7">GMICNC_22A_SCDPT4!$V$111</definedName>
    <definedName name="SCDPT4_591BEGINNG_21" localSheetId="7">GMICNC_22A_SCDPT4!$W$111</definedName>
    <definedName name="SCDPT4_591BEGINNG_22" localSheetId="7">GMICNC_22A_SCDPT4!$X$111</definedName>
    <definedName name="SCDPT4_591BEGINNG_23" localSheetId="7">GMICNC_22A_SCDPT4!$Y$111</definedName>
    <definedName name="SCDPT4_591BEGINNG_24" localSheetId="7">GMICNC_22A_SCDPT4!$Z$111</definedName>
    <definedName name="SCDPT4_591BEGINNG_25" localSheetId="7">GMICNC_22A_SCDPT4!$AA$111</definedName>
    <definedName name="SCDPT4_591BEGINNG_26" localSheetId="7">GMICNC_22A_SCDPT4!$AB$111</definedName>
    <definedName name="SCDPT4_591BEGINNG_27" localSheetId="7">GMICNC_22A_SCDPT4!$AC$111</definedName>
    <definedName name="SCDPT4_591BEGINNG_3" localSheetId="7">GMICNC_22A_SCDPT4!$E$111</definedName>
    <definedName name="SCDPT4_591BEGINNG_4" localSheetId="7">GMICNC_22A_SCDPT4!$F$111</definedName>
    <definedName name="SCDPT4_591BEGINNG_5" localSheetId="7">GMICNC_22A_SCDPT4!$G$111</definedName>
    <definedName name="SCDPT4_591BEGINNG_6" localSheetId="7">GMICNC_22A_SCDPT4!$H$111</definedName>
    <definedName name="SCDPT4_591BEGINNG_7" localSheetId="7">GMICNC_22A_SCDPT4!$I$111</definedName>
    <definedName name="SCDPT4_591BEGINNG_8" localSheetId="7">GMICNC_22A_SCDPT4!$J$111</definedName>
    <definedName name="SCDPT4_591BEGINNG_9" localSheetId="7">GMICNC_22A_SCDPT4!$K$111</definedName>
    <definedName name="SCDPT4_591ENDINGG_10" localSheetId="7">GMICNC_22A_SCDPT4!$L$113</definedName>
    <definedName name="SCDPT4_591ENDINGG_11" localSheetId="7">GMICNC_22A_SCDPT4!$M$113</definedName>
    <definedName name="SCDPT4_591ENDINGG_12" localSheetId="7">GMICNC_22A_SCDPT4!$N$113</definedName>
    <definedName name="SCDPT4_591ENDINGG_13" localSheetId="7">GMICNC_22A_SCDPT4!$O$113</definedName>
    <definedName name="SCDPT4_591ENDINGG_14" localSheetId="7">GMICNC_22A_SCDPT4!$P$113</definedName>
    <definedName name="SCDPT4_591ENDINGG_15" localSheetId="7">GMICNC_22A_SCDPT4!$Q$113</definedName>
    <definedName name="SCDPT4_591ENDINGG_16" localSheetId="7">GMICNC_22A_SCDPT4!$R$113</definedName>
    <definedName name="SCDPT4_591ENDINGG_17" localSheetId="7">GMICNC_22A_SCDPT4!$S$113</definedName>
    <definedName name="SCDPT4_591ENDINGG_18" localSheetId="7">GMICNC_22A_SCDPT4!$T$113</definedName>
    <definedName name="SCDPT4_591ENDINGG_19" localSheetId="7">GMICNC_22A_SCDPT4!$U$113</definedName>
    <definedName name="SCDPT4_591ENDINGG_2" localSheetId="7">GMICNC_22A_SCDPT4!$D$113</definedName>
    <definedName name="SCDPT4_591ENDINGG_20" localSheetId="7">GMICNC_22A_SCDPT4!$V$113</definedName>
    <definedName name="SCDPT4_591ENDINGG_21" localSheetId="7">GMICNC_22A_SCDPT4!$W$113</definedName>
    <definedName name="SCDPT4_591ENDINGG_22" localSheetId="7">GMICNC_22A_SCDPT4!$X$113</definedName>
    <definedName name="SCDPT4_591ENDINGG_23" localSheetId="7">GMICNC_22A_SCDPT4!$Y$113</definedName>
    <definedName name="SCDPT4_591ENDINGG_24" localSheetId="7">GMICNC_22A_SCDPT4!$Z$113</definedName>
    <definedName name="SCDPT4_591ENDINGG_25" localSheetId="7">GMICNC_22A_SCDPT4!$AA$113</definedName>
    <definedName name="SCDPT4_591ENDINGG_26" localSheetId="7">GMICNC_22A_SCDPT4!$AB$113</definedName>
    <definedName name="SCDPT4_591ENDINGG_27" localSheetId="7">GMICNC_22A_SCDPT4!$AC$113</definedName>
    <definedName name="SCDPT4_591ENDINGG_3" localSheetId="7">GMICNC_22A_SCDPT4!$E$113</definedName>
    <definedName name="SCDPT4_591ENDINGG_4" localSheetId="7">GMICNC_22A_SCDPT4!$F$113</definedName>
    <definedName name="SCDPT4_591ENDINGG_5" localSheetId="7">GMICNC_22A_SCDPT4!$G$113</definedName>
    <definedName name="SCDPT4_591ENDINGG_6" localSheetId="7">GMICNC_22A_SCDPT4!$H$113</definedName>
    <definedName name="SCDPT4_591ENDINGG_7" localSheetId="7">GMICNC_22A_SCDPT4!$I$113</definedName>
    <definedName name="SCDPT4_591ENDINGG_8" localSheetId="7">GMICNC_22A_SCDPT4!$J$113</definedName>
    <definedName name="SCDPT4_591ENDINGG_9" localSheetId="7">GMICNC_22A_SCDPT4!$K$113</definedName>
    <definedName name="SCDPT4_5920000000_Range" localSheetId="7">GMICNC_22A_SCDPT4!$B$115:$AC$117</definedName>
    <definedName name="SCDPT4_5929999999_10" localSheetId="7">GMICNC_22A_SCDPT4!$L$118</definedName>
    <definedName name="SCDPT4_5929999999_11" localSheetId="7">GMICNC_22A_SCDPT4!$M$118</definedName>
    <definedName name="SCDPT4_5929999999_12" localSheetId="7">GMICNC_22A_SCDPT4!$N$118</definedName>
    <definedName name="SCDPT4_5929999999_13" localSheetId="7">GMICNC_22A_SCDPT4!$O$118</definedName>
    <definedName name="SCDPT4_5929999999_14" localSheetId="7">GMICNC_22A_SCDPT4!$P$118</definedName>
    <definedName name="SCDPT4_5929999999_15" localSheetId="7">GMICNC_22A_SCDPT4!$Q$118</definedName>
    <definedName name="SCDPT4_5929999999_16" localSheetId="7">GMICNC_22A_SCDPT4!$R$118</definedName>
    <definedName name="SCDPT4_5929999999_17" localSheetId="7">GMICNC_22A_SCDPT4!$S$118</definedName>
    <definedName name="SCDPT4_5929999999_18" localSheetId="7">GMICNC_22A_SCDPT4!$T$118</definedName>
    <definedName name="SCDPT4_5929999999_19" localSheetId="7">GMICNC_22A_SCDPT4!$U$118</definedName>
    <definedName name="SCDPT4_5929999999_20" localSheetId="7">GMICNC_22A_SCDPT4!$V$118</definedName>
    <definedName name="SCDPT4_5929999999_7" localSheetId="7">GMICNC_22A_SCDPT4!$I$118</definedName>
    <definedName name="SCDPT4_5929999999_9" localSheetId="7">GMICNC_22A_SCDPT4!$K$118</definedName>
    <definedName name="SCDPT4_592BEGINNG_1" localSheetId="7">GMICNC_22A_SCDPT4!$C$115</definedName>
    <definedName name="SCDPT4_592BEGINNG_10" localSheetId="7">GMICNC_22A_SCDPT4!$L$115</definedName>
    <definedName name="SCDPT4_592BEGINNG_11" localSheetId="7">GMICNC_22A_SCDPT4!$M$115</definedName>
    <definedName name="SCDPT4_592BEGINNG_12" localSheetId="7">GMICNC_22A_SCDPT4!$N$115</definedName>
    <definedName name="SCDPT4_592BEGINNG_13" localSheetId="7">GMICNC_22A_SCDPT4!$O$115</definedName>
    <definedName name="SCDPT4_592BEGINNG_14" localSheetId="7">GMICNC_22A_SCDPT4!$P$115</definedName>
    <definedName name="SCDPT4_592BEGINNG_15" localSheetId="7">GMICNC_22A_SCDPT4!$Q$115</definedName>
    <definedName name="SCDPT4_592BEGINNG_16" localSheetId="7">GMICNC_22A_SCDPT4!$R$115</definedName>
    <definedName name="SCDPT4_592BEGINNG_17" localSheetId="7">GMICNC_22A_SCDPT4!$S$115</definedName>
    <definedName name="SCDPT4_592BEGINNG_18" localSheetId="7">GMICNC_22A_SCDPT4!$T$115</definedName>
    <definedName name="SCDPT4_592BEGINNG_19" localSheetId="7">GMICNC_22A_SCDPT4!$U$115</definedName>
    <definedName name="SCDPT4_592BEGINNG_2" localSheetId="7">GMICNC_22A_SCDPT4!$D$115</definedName>
    <definedName name="SCDPT4_592BEGINNG_20" localSheetId="7">GMICNC_22A_SCDPT4!$V$115</definedName>
    <definedName name="SCDPT4_592BEGINNG_21" localSheetId="7">GMICNC_22A_SCDPT4!$W$115</definedName>
    <definedName name="SCDPT4_592BEGINNG_22" localSheetId="7">GMICNC_22A_SCDPT4!$X$115</definedName>
    <definedName name="SCDPT4_592BEGINNG_23" localSheetId="7">GMICNC_22A_SCDPT4!$Y$115</definedName>
    <definedName name="SCDPT4_592BEGINNG_24" localSheetId="7">GMICNC_22A_SCDPT4!$Z$115</definedName>
    <definedName name="SCDPT4_592BEGINNG_25" localSheetId="7">GMICNC_22A_SCDPT4!$AA$115</definedName>
    <definedName name="SCDPT4_592BEGINNG_26" localSheetId="7">GMICNC_22A_SCDPT4!$AB$115</definedName>
    <definedName name="SCDPT4_592BEGINNG_27" localSheetId="7">GMICNC_22A_SCDPT4!$AC$115</definedName>
    <definedName name="SCDPT4_592BEGINNG_3" localSheetId="7">GMICNC_22A_SCDPT4!$E$115</definedName>
    <definedName name="SCDPT4_592BEGINNG_4" localSheetId="7">GMICNC_22A_SCDPT4!$F$115</definedName>
    <definedName name="SCDPT4_592BEGINNG_5" localSheetId="7">GMICNC_22A_SCDPT4!$G$115</definedName>
    <definedName name="SCDPT4_592BEGINNG_6" localSheetId="7">GMICNC_22A_SCDPT4!$H$115</definedName>
    <definedName name="SCDPT4_592BEGINNG_7" localSheetId="7">GMICNC_22A_SCDPT4!$I$115</definedName>
    <definedName name="SCDPT4_592BEGINNG_8" localSheetId="7">GMICNC_22A_SCDPT4!$J$115</definedName>
    <definedName name="SCDPT4_592BEGINNG_9" localSheetId="7">GMICNC_22A_SCDPT4!$K$115</definedName>
    <definedName name="SCDPT4_592ENDINGG_10" localSheetId="7">GMICNC_22A_SCDPT4!$L$117</definedName>
    <definedName name="SCDPT4_592ENDINGG_11" localSheetId="7">GMICNC_22A_SCDPT4!$M$117</definedName>
    <definedName name="SCDPT4_592ENDINGG_12" localSheetId="7">GMICNC_22A_SCDPT4!$N$117</definedName>
    <definedName name="SCDPT4_592ENDINGG_13" localSheetId="7">GMICNC_22A_SCDPT4!$O$117</definedName>
    <definedName name="SCDPT4_592ENDINGG_14" localSheetId="7">GMICNC_22A_SCDPT4!$P$117</definedName>
    <definedName name="SCDPT4_592ENDINGG_15" localSheetId="7">GMICNC_22A_SCDPT4!$Q$117</definedName>
    <definedName name="SCDPT4_592ENDINGG_16" localSheetId="7">GMICNC_22A_SCDPT4!$R$117</definedName>
    <definedName name="SCDPT4_592ENDINGG_17" localSheetId="7">GMICNC_22A_SCDPT4!$S$117</definedName>
    <definedName name="SCDPT4_592ENDINGG_18" localSheetId="7">GMICNC_22A_SCDPT4!$T$117</definedName>
    <definedName name="SCDPT4_592ENDINGG_19" localSheetId="7">GMICNC_22A_SCDPT4!$U$117</definedName>
    <definedName name="SCDPT4_592ENDINGG_2" localSheetId="7">GMICNC_22A_SCDPT4!$D$117</definedName>
    <definedName name="SCDPT4_592ENDINGG_20" localSheetId="7">GMICNC_22A_SCDPT4!$V$117</definedName>
    <definedName name="SCDPT4_592ENDINGG_21" localSheetId="7">GMICNC_22A_SCDPT4!$W$117</definedName>
    <definedName name="SCDPT4_592ENDINGG_22" localSheetId="7">GMICNC_22A_SCDPT4!$X$117</definedName>
    <definedName name="SCDPT4_592ENDINGG_23" localSheetId="7">GMICNC_22A_SCDPT4!$Y$117</definedName>
    <definedName name="SCDPT4_592ENDINGG_24" localSheetId="7">GMICNC_22A_SCDPT4!$Z$117</definedName>
    <definedName name="SCDPT4_592ENDINGG_25" localSheetId="7">GMICNC_22A_SCDPT4!$AA$117</definedName>
    <definedName name="SCDPT4_592ENDINGG_26" localSheetId="7">GMICNC_22A_SCDPT4!$AB$117</definedName>
    <definedName name="SCDPT4_592ENDINGG_27" localSheetId="7">GMICNC_22A_SCDPT4!$AC$117</definedName>
    <definedName name="SCDPT4_592ENDINGG_3" localSheetId="7">GMICNC_22A_SCDPT4!$E$117</definedName>
    <definedName name="SCDPT4_592ENDINGG_4" localSheetId="7">GMICNC_22A_SCDPT4!$F$117</definedName>
    <definedName name="SCDPT4_592ENDINGG_5" localSheetId="7">GMICNC_22A_SCDPT4!$G$117</definedName>
    <definedName name="SCDPT4_592ENDINGG_6" localSheetId="7">GMICNC_22A_SCDPT4!$H$117</definedName>
    <definedName name="SCDPT4_592ENDINGG_7" localSheetId="7">GMICNC_22A_SCDPT4!$I$117</definedName>
    <definedName name="SCDPT4_592ENDINGG_8" localSheetId="7">GMICNC_22A_SCDPT4!$J$117</definedName>
    <definedName name="SCDPT4_592ENDINGG_9" localSheetId="7">GMICNC_22A_SCDPT4!$K$117</definedName>
    <definedName name="SCDPT4_5989999997_10" localSheetId="7">GMICNC_22A_SCDPT4!$L$119</definedName>
    <definedName name="SCDPT4_5989999997_11" localSheetId="7">GMICNC_22A_SCDPT4!$M$119</definedName>
    <definedName name="SCDPT4_5989999997_12" localSheetId="7">GMICNC_22A_SCDPT4!$N$119</definedName>
    <definedName name="SCDPT4_5989999997_13" localSheetId="7">GMICNC_22A_SCDPT4!$O$119</definedName>
    <definedName name="SCDPT4_5989999997_14" localSheetId="7">GMICNC_22A_SCDPT4!$P$119</definedName>
    <definedName name="SCDPT4_5989999997_15" localSheetId="7">GMICNC_22A_SCDPT4!$Q$119</definedName>
    <definedName name="SCDPT4_5989999997_16" localSheetId="7">GMICNC_22A_SCDPT4!$R$119</definedName>
    <definedName name="SCDPT4_5989999997_17" localSheetId="7">GMICNC_22A_SCDPT4!$S$119</definedName>
    <definedName name="SCDPT4_5989999997_18" localSheetId="7">GMICNC_22A_SCDPT4!$T$119</definedName>
    <definedName name="SCDPT4_5989999997_19" localSheetId="7">GMICNC_22A_SCDPT4!$U$119</definedName>
    <definedName name="SCDPT4_5989999997_20" localSheetId="7">GMICNC_22A_SCDPT4!$V$119</definedName>
    <definedName name="SCDPT4_5989999997_7" localSheetId="7">GMICNC_22A_SCDPT4!$I$119</definedName>
    <definedName name="SCDPT4_5989999997_9" localSheetId="7">GMICNC_22A_SCDPT4!$K$119</definedName>
    <definedName name="SCDPT4_5989999998_10" localSheetId="7">GMICNC_22A_SCDPT4!$L$120</definedName>
    <definedName name="SCDPT4_5989999998_11" localSheetId="7">GMICNC_22A_SCDPT4!$M$120</definedName>
    <definedName name="SCDPT4_5989999998_12" localSheetId="7">GMICNC_22A_SCDPT4!$N$120</definedName>
    <definedName name="SCDPT4_5989999998_13" localSheetId="7">GMICNC_22A_SCDPT4!$O$120</definedName>
    <definedName name="SCDPT4_5989999998_14" localSheetId="7">GMICNC_22A_SCDPT4!$P$120</definedName>
    <definedName name="SCDPT4_5989999998_15" localSheetId="7">GMICNC_22A_SCDPT4!$Q$120</definedName>
    <definedName name="SCDPT4_5989999998_16" localSheetId="7">GMICNC_22A_SCDPT4!$R$120</definedName>
    <definedName name="SCDPT4_5989999998_17" localSheetId="7">GMICNC_22A_SCDPT4!$S$120</definedName>
    <definedName name="SCDPT4_5989999998_18" localSheetId="7">GMICNC_22A_SCDPT4!$T$120</definedName>
    <definedName name="SCDPT4_5989999998_19" localSheetId="7">GMICNC_22A_SCDPT4!$U$120</definedName>
    <definedName name="SCDPT4_5989999998_20" localSheetId="7">GMICNC_22A_SCDPT4!$V$120</definedName>
    <definedName name="SCDPT4_5989999998_7" localSheetId="7">GMICNC_22A_SCDPT4!$I$120</definedName>
    <definedName name="SCDPT4_5989999998_9" localSheetId="7">GMICNC_22A_SCDPT4!$K$120</definedName>
    <definedName name="SCDPT4_5989999999_10" localSheetId="7">GMICNC_22A_SCDPT4!$L$121</definedName>
    <definedName name="SCDPT4_5989999999_11" localSheetId="7">GMICNC_22A_SCDPT4!$M$121</definedName>
    <definedName name="SCDPT4_5989999999_12" localSheetId="7">GMICNC_22A_SCDPT4!$N$121</definedName>
    <definedName name="SCDPT4_5989999999_13" localSheetId="7">GMICNC_22A_SCDPT4!$O$121</definedName>
    <definedName name="SCDPT4_5989999999_14" localSheetId="7">GMICNC_22A_SCDPT4!$P$121</definedName>
    <definedName name="SCDPT4_5989999999_15" localSheetId="7">GMICNC_22A_SCDPT4!$Q$121</definedName>
    <definedName name="SCDPT4_5989999999_16" localSheetId="7">GMICNC_22A_SCDPT4!$R$121</definedName>
    <definedName name="SCDPT4_5989999999_17" localSheetId="7">GMICNC_22A_SCDPT4!$S$121</definedName>
    <definedName name="SCDPT4_5989999999_18" localSheetId="7">GMICNC_22A_SCDPT4!$T$121</definedName>
    <definedName name="SCDPT4_5989999999_19" localSheetId="7">GMICNC_22A_SCDPT4!$U$121</definedName>
    <definedName name="SCDPT4_5989999999_20" localSheetId="7">GMICNC_22A_SCDPT4!$V$121</definedName>
    <definedName name="SCDPT4_5989999999_7" localSheetId="7">GMICNC_22A_SCDPT4!$I$121</definedName>
    <definedName name="SCDPT4_5989999999_9" localSheetId="7">GMICNC_22A_SCDPT4!$K$121</definedName>
    <definedName name="SCDPT4_5999999999_10" localSheetId="7">GMICNC_22A_SCDPT4!$L$122</definedName>
    <definedName name="SCDPT4_5999999999_11" localSheetId="7">GMICNC_22A_SCDPT4!$M$122</definedName>
    <definedName name="SCDPT4_5999999999_12" localSheetId="7">GMICNC_22A_SCDPT4!$N$122</definedName>
    <definedName name="SCDPT4_5999999999_13" localSheetId="7">GMICNC_22A_SCDPT4!$O$122</definedName>
    <definedName name="SCDPT4_5999999999_14" localSheetId="7">GMICNC_22A_SCDPT4!$P$122</definedName>
    <definedName name="SCDPT4_5999999999_15" localSheetId="7">GMICNC_22A_SCDPT4!$Q$122</definedName>
    <definedName name="SCDPT4_5999999999_16" localSheetId="7">GMICNC_22A_SCDPT4!$R$122</definedName>
    <definedName name="SCDPT4_5999999999_17" localSheetId="7">GMICNC_22A_SCDPT4!$S$122</definedName>
    <definedName name="SCDPT4_5999999999_18" localSheetId="7">GMICNC_22A_SCDPT4!$T$122</definedName>
    <definedName name="SCDPT4_5999999999_19" localSheetId="7">GMICNC_22A_SCDPT4!$U$122</definedName>
    <definedName name="SCDPT4_5999999999_20" localSheetId="7">GMICNC_22A_SCDPT4!$V$122</definedName>
    <definedName name="SCDPT4_5999999999_7" localSheetId="7">GMICNC_22A_SCDPT4!$I$122</definedName>
    <definedName name="SCDPT4_5999999999_9" localSheetId="7">GMICNC_22A_SCDPT4!$K$122</definedName>
    <definedName name="SCDPT4_6009999999_10" localSheetId="7">GMICNC_22A_SCDPT4!$L$123</definedName>
    <definedName name="SCDPT4_6009999999_11" localSheetId="7">GMICNC_22A_SCDPT4!$M$123</definedName>
    <definedName name="SCDPT4_6009999999_12" localSheetId="7">GMICNC_22A_SCDPT4!$N$123</definedName>
    <definedName name="SCDPT4_6009999999_13" localSheetId="7">GMICNC_22A_SCDPT4!$O$123</definedName>
    <definedName name="SCDPT4_6009999999_14" localSheetId="7">GMICNC_22A_SCDPT4!$P$123</definedName>
    <definedName name="SCDPT4_6009999999_15" localSheetId="7">GMICNC_22A_SCDPT4!$Q$123</definedName>
    <definedName name="SCDPT4_6009999999_16" localSheetId="7">GMICNC_22A_SCDPT4!$R$123</definedName>
    <definedName name="SCDPT4_6009999999_17" localSheetId="7">GMICNC_22A_SCDPT4!$S$123</definedName>
    <definedName name="SCDPT4_6009999999_18" localSheetId="7">GMICNC_22A_SCDPT4!$T$123</definedName>
    <definedName name="SCDPT4_6009999999_19" localSheetId="7">GMICNC_22A_SCDPT4!$U$123</definedName>
    <definedName name="SCDPT4_6009999999_20" localSheetId="7">GMICNC_22A_SCDPT4!$V$123</definedName>
    <definedName name="SCDPT4_6009999999_7" localSheetId="7">GMICNC_22A_SCDPT4!$I$123</definedName>
    <definedName name="SCDPT4_6009999999_9" localSheetId="7">GMICNC_22A_SCDPT4!$K$123</definedName>
    <definedName name="SCDPT5_0100000000_Range" localSheetId="8">GMICNC_22A_SCDPT5!$B$7:$AC$9</definedName>
    <definedName name="SCDPT5_0109999999_10" localSheetId="8">GMICNC_22A_SCDPT5!$L$10</definedName>
    <definedName name="SCDPT5_0109999999_11" localSheetId="8">GMICNC_22A_SCDPT5!$M$10</definedName>
    <definedName name="SCDPT5_0109999999_12" localSheetId="8">GMICNC_22A_SCDPT5!$N$10</definedName>
    <definedName name="SCDPT5_0109999999_13" localSheetId="8">GMICNC_22A_SCDPT5!$O$10</definedName>
    <definedName name="SCDPT5_0109999999_14" localSheetId="8">GMICNC_22A_SCDPT5!$P$10</definedName>
    <definedName name="SCDPT5_0109999999_15" localSheetId="8">GMICNC_22A_SCDPT5!$Q$10</definedName>
    <definedName name="SCDPT5_0109999999_16" localSheetId="8">GMICNC_22A_SCDPT5!$R$10</definedName>
    <definedName name="SCDPT5_0109999999_17" localSheetId="8">GMICNC_22A_SCDPT5!$S$10</definedName>
    <definedName name="SCDPT5_0109999999_18" localSheetId="8">GMICNC_22A_SCDPT5!$T$10</definedName>
    <definedName name="SCDPT5_0109999999_19" localSheetId="8">GMICNC_22A_SCDPT5!$U$10</definedName>
    <definedName name="SCDPT5_0109999999_20" localSheetId="8">GMICNC_22A_SCDPT5!$V$10</definedName>
    <definedName name="SCDPT5_0109999999_21" localSheetId="8">GMICNC_22A_SCDPT5!$W$10</definedName>
    <definedName name="SCDPT5_0109999999_8" localSheetId="8">GMICNC_22A_SCDPT5!$J$10</definedName>
    <definedName name="SCDPT5_0109999999_9" localSheetId="8">GMICNC_22A_SCDPT5!$K$10</definedName>
    <definedName name="SCDPT5_010BEGINNG_1" localSheetId="8">GMICNC_22A_SCDPT5!$C$7</definedName>
    <definedName name="SCDPT5_010BEGINNG_10" localSheetId="8">GMICNC_22A_SCDPT5!$L$7</definedName>
    <definedName name="SCDPT5_010BEGINNG_11" localSheetId="8">GMICNC_22A_SCDPT5!$M$7</definedName>
    <definedName name="SCDPT5_010BEGINNG_12" localSheetId="8">GMICNC_22A_SCDPT5!$N$7</definedName>
    <definedName name="SCDPT5_010BEGINNG_13" localSheetId="8">GMICNC_22A_SCDPT5!$O$7</definedName>
    <definedName name="SCDPT5_010BEGINNG_14" localSheetId="8">GMICNC_22A_SCDPT5!$P$7</definedName>
    <definedName name="SCDPT5_010BEGINNG_15" localSheetId="8">GMICNC_22A_SCDPT5!$Q$7</definedName>
    <definedName name="SCDPT5_010BEGINNG_16" localSheetId="8">GMICNC_22A_SCDPT5!$R$7</definedName>
    <definedName name="SCDPT5_010BEGINNG_17" localSheetId="8">GMICNC_22A_SCDPT5!$S$7</definedName>
    <definedName name="SCDPT5_010BEGINNG_18" localSheetId="8">GMICNC_22A_SCDPT5!$T$7</definedName>
    <definedName name="SCDPT5_010BEGINNG_19" localSheetId="8">GMICNC_22A_SCDPT5!$U$7</definedName>
    <definedName name="SCDPT5_010BEGINNG_2" localSheetId="8">GMICNC_22A_SCDPT5!$D$7</definedName>
    <definedName name="SCDPT5_010BEGINNG_20" localSheetId="8">GMICNC_22A_SCDPT5!$V$7</definedName>
    <definedName name="SCDPT5_010BEGINNG_21" localSheetId="8">GMICNC_22A_SCDPT5!$W$7</definedName>
    <definedName name="SCDPT5_010BEGINNG_22" localSheetId="8">GMICNC_22A_SCDPT5!$X$7</definedName>
    <definedName name="SCDPT5_010BEGINNG_23" localSheetId="8">GMICNC_22A_SCDPT5!$Y$7</definedName>
    <definedName name="SCDPT5_010BEGINNG_24" localSheetId="8">GMICNC_22A_SCDPT5!$Z$7</definedName>
    <definedName name="SCDPT5_010BEGINNG_25" localSheetId="8">GMICNC_22A_SCDPT5!$AA$7</definedName>
    <definedName name="SCDPT5_010BEGINNG_26" localSheetId="8">GMICNC_22A_SCDPT5!$AB$7</definedName>
    <definedName name="SCDPT5_010BEGINNG_27" localSheetId="8">GMICNC_22A_SCDPT5!$AC$7</definedName>
    <definedName name="SCDPT5_010BEGINNG_3" localSheetId="8">GMICNC_22A_SCDPT5!$E$7</definedName>
    <definedName name="SCDPT5_010BEGINNG_4" localSheetId="8">GMICNC_22A_SCDPT5!$F$7</definedName>
    <definedName name="SCDPT5_010BEGINNG_5" localSheetId="8">GMICNC_22A_SCDPT5!$G$7</definedName>
    <definedName name="SCDPT5_010BEGINNG_6" localSheetId="8">GMICNC_22A_SCDPT5!$H$7</definedName>
    <definedName name="SCDPT5_010BEGINNG_7" localSheetId="8">GMICNC_22A_SCDPT5!$I$7</definedName>
    <definedName name="SCDPT5_010BEGINNG_8" localSheetId="8">GMICNC_22A_SCDPT5!$J$7</definedName>
    <definedName name="SCDPT5_010BEGINNG_9" localSheetId="8">GMICNC_22A_SCDPT5!$K$7</definedName>
    <definedName name="SCDPT5_010ENDINGG_10" localSheetId="8">GMICNC_22A_SCDPT5!$L$9</definedName>
    <definedName name="SCDPT5_010ENDINGG_11" localSheetId="8">GMICNC_22A_SCDPT5!$M$9</definedName>
    <definedName name="SCDPT5_010ENDINGG_12" localSheetId="8">GMICNC_22A_SCDPT5!$N$9</definedName>
    <definedName name="SCDPT5_010ENDINGG_13" localSheetId="8">GMICNC_22A_SCDPT5!$O$9</definedName>
    <definedName name="SCDPT5_010ENDINGG_14" localSheetId="8">GMICNC_22A_SCDPT5!$P$9</definedName>
    <definedName name="SCDPT5_010ENDINGG_15" localSheetId="8">GMICNC_22A_SCDPT5!$Q$9</definedName>
    <definedName name="SCDPT5_010ENDINGG_16" localSheetId="8">GMICNC_22A_SCDPT5!$R$9</definedName>
    <definedName name="SCDPT5_010ENDINGG_17" localSheetId="8">GMICNC_22A_SCDPT5!$S$9</definedName>
    <definedName name="SCDPT5_010ENDINGG_18" localSheetId="8">GMICNC_22A_SCDPT5!$T$9</definedName>
    <definedName name="SCDPT5_010ENDINGG_19" localSheetId="8">GMICNC_22A_SCDPT5!$U$9</definedName>
    <definedName name="SCDPT5_010ENDINGG_2" localSheetId="8">GMICNC_22A_SCDPT5!$D$9</definedName>
    <definedName name="SCDPT5_010ENDINGG_20" localSheetId="8">GMICNC_22A_SCDPT5!$V$9</definedName>
    <definedName name="SCDPT5_010ENDINGG_21" localSheetId="8">GMICNC_22A_SCDPT5!$W$9</definedName>
    <definedName name="SCDPT5_010ENDINGG_22" localSheetId="8">GMICNC_22A_SCDPT5!$X$9</definedName>
    <definedName name="SCDPT5_010ENDINGG_23" localSheetId="8">GMICNC_22A_SCDPT5!$Y$9</definedName>
    <definedName name="SCDPT5_010ENDINGG_24" localSheetId="8">GMICNC_22A_SCDPT5!$Z$9</definedName>
    <definedName name="SCDPT5_010ENDINGG_25" localSheetId="8">GMICNC_22A_SCDPT5!$AA$9</definedName>
    <definedName name="SCDPT5_010ENDINGG_26" localSheetId="8">GMICNC_22A_SCDPT5!$AB$9</definedName>
    <definedName name="SCDPT5_010ENDINGG_27" localSheetId="8">GMICNC_22A_SCDPT5!$AC$9</definedName>
    <definedName name="SCDPT5_010ENDINGG_3" localSheetId="8">GMICNC_22A_SCDPT5!$E$9</definedName>
    <definedName name="SCDPT5_010ENDINGG_4" localSheetId="8">GMICNC_22A_SCDPT5!$F$9</definedName>
    <definedName name="SCDPT5_010ENDINGG_5" localSheetId="8">GMICNC_22A_SCDPT5!$G$9</definedName>
    <definedName name="SCDPT5_010ENDINGG_6" localSheetId="8">GMICNC_22A_SCDPT5!$H$9</definedName>
    <definedName name="SCDPT5_010ENDINGG_7" localSheetId="8">GMICNC_22A_SCDPT5!$I$9</definedName>
    <definedName name="SCDPT5_010ENDINGG_8" localSheetId="8">GMICNC_22A_SCDPT5!$J$9</definedName>
    <definedName name="SCDPT5_010ENDINGG_9" localSheetId="8">GMICNC_22A_SCDPT5!$K$9</definedName>
    <definedName name="SCDPT5_0300000000_Range" localSheetId="8">GMICNC_22A_SCDPT5!$B$11:$AC$13</definedName>
    <definedName name="SCDPT5_0309999999_10" localSheetId="8">GMICNC_22A_SCDPT5!$L$14</definedName>
    <definedName name="SCDPT5_0309999999_11" localSheetId="8">GMICNC_22A_SCDPT5!$M$14</definedName>
    <definedName name="SCDPT5_0309999999_12" localSheetId="8">GMICNC_22A_SCDPT5!$N$14</definedName>
    <definedName name="SCDPT5_0309999999_13" localSheetId="8">GMICNC_22A_SCDPT5!$O$14</definedName>
    <definedName name="SCDPT5_0309999999_14" localSheetId="8">GMICNC_22A_SCDPT5!$P$14</definedName>
    <definedName name="SCDPT5_0309999999_15" localSheetId="8">GMICNC_22A_SCDPT5!$Q$14</definedName>
    <definedName name="SCDPT5_0309999999_16" localSheetId="8">GMICNC_22A_SCDPT5!$R$14</definedName>
    <definedName name="SCDPT5_0309999999_17" localSheetId="8">GMICNC_22A_SCDPT5!$S$14</definedName>
    <definedName name="SCDPT5_0309999999_18" localSheetId="8">GMICNC_22A_SCDPT5!$T$14</definedName>
    <definedName name="SCDPT5_0309999999_19" localSheetId="8">GMICNC_22A_SCDPT5!$U$14</definedName>
    <definedName name="SCDPT5_0309999999_20" localSheetId="8">GMICNC_22A_SCDPT5!$V$14</definedName>
    <definedName name="SCDPT5_0309999999_21" localSheetId="8">GMICNC_22A_SCDPT5!$W$14</definedName>
    <definedName name="SCDPT5_0309999999_8" localSheetId="8">GMICNC_22A_SCDPT5!$J$14</definedName>
    <definedName name="SCDPT5_0309999999_9" localSheetId="8">GMICNC_22A_SCDPT5!$K$14</definedName>
    <definedName name="SCDPT5_030BEGINNG_1" localSheetId="8">GMICNC_22A_SCDPT5!$C$11</definedName>
    <definedName name="SCDPT5_030BEGINNG_10" localSheetId="8">GMICNC_22A_SCDPT5!$L$11</definedName>
    <definedName name="SCDPT5_030BEGINNG_11" localSheetId="8">GMICNC_22A_SCDPT5!$M$11</definedName>
    <definedName name="SCDPT5_030BEGINNG_12" localSheetId="8">GMICNC_22A_SCDPT5!$N$11</definedName>
    <definedName name="SCDPT5_030BEGINNG_13" localSheetId="8">GMICNC_22A_SCDPT5!$O$11</definedName>
    <definedName name="SCDPT5_030BEGINNG_14" localSheetId="8">GMICNC_22A_SCDPT5!$P$11</definedName>
    <definedName name="SCDPT5_030BEGINNG_15" localSheetId="8">GMICNC_22A_SCDPT5!$Q$11</definedName>
    <definedName name="SCDPT5_030BEGINNG_16" localSheetId="8">GMICNC_22A_SCDPT5!$R$11</definedName>
    <definedName name="SCDPT5_030BEGINNG_17" localSheetId="8">GMICNC_22A_SCDPT5!$S$11</definedName>
    <definedName name="SCDPT5_030BEGINNG_18" localSheetId="8">GMICNC_22A_SCDPT5!$T$11</definedName>
    <definedName name="SCDPT5_030BEGINNG_19" localSheetId="8">GMICNC_22A_SCDPT5!$U$11</definedName>
    <definedName name="SCDPT5_030BEGINNG_2" localSheetId="8">GMICNC_22A_SCDPT5!$D$11</definedName>
    <definedName name="SCDPT5_030BEGINNG_20" localSheetId="8">GMICNC_22A_SCDPT5!$V$11</definedName>
    <definedName name="SCDPT5_030BEGINNG_21" localSheetId="8">GMICNC_22A_SCDPT5!$W$11</definedName>
    <definedName name="SCDPT5_030BEGINNG_22" localSheetId="8">GMICNC_22A_SCDPT5!$X$11</definedName>
    <definedName name="SCDPT5_030BEGINNG_23" localSheetId="8">GMICNC_22A_SCDPT5!$Y$11</definedName>
    <definedName name="SCDPT5_030BEGINNG_24" localSheetId="8">GMICNC_22A_SCDPT5!$Z$11</definedName>
    <definedName name="SCDPT5_030BEGINNG_25" localSheetId="8">GMICNC_22A_SCDPT5!$AA$11</definedName>
    <definedName name="SCDPT5_030BEGINNG_26" localSheetId="8">GMICNC_22A_SCDPT5!$AB$11</definedName>
    <definedName name="SCDPT5_030BEGINNG_27" localSheetId="8">GMICNC_22A_SCDPT5!$AC$11</definedName>
    <definedName name="SCDPT5_030BEGINNG_3" localSheetId="8">GMICNC_22A_SCDPT5!$E$11</definedName>
    <definedName name="SCDPT5_030BEGINNG_4" localSheetId="8">GMICNC_22A_SCDPT5!$F$11</definedName>
    <definedName name="SCDPT5_030BEGINNG_5" localSheetId="8">GMICNC_22A_SCDPT5!$G$11</definedName>
    <definedName name="SCDPT5_030BEGINNG_6" localSheetId="8">GMICNC_22A_SCDPT5!$H$11</definedName>
    <definedName name="SCDPT5_030BEGINNG_7" localSheetId="8">GMICNC_22A_SCDPT5!$I$11</definedName>
    <definedName name="SCDPT5_030BEGINNG_8" localSheetId="8">GMICNC_22A_SCDPT5!$J$11</definedName>
    <definedName name="SCDPT5_030BEGINNG_9" localSheetId="8">GMICNC_22A_SCDPT5!$K$11</definedName>
    <definedName name="SCDPT5_030ENDINGG_10" localSheetId="8">GMICNC_22A_SCDPT5!$L$13</definedName>
    <definedName name="SCDPT5_030ENDINGG_11" localSheetId="8">GMICNC_22A_SCDPT5!$M$13</definedName>
    <definedName name="SCDPT5_030ENDINGG_12" localSheetId="8">GMICNC_22A_SCDPT5!$N$13</definedName>
    <definedName name="SCDPT5_030ENDINGG_13" localSheetId="8">GMICNC_22A_SCDPT5!$O$13</definedName>
    <definedName name="SCDPT5_030ENDINGG_14" localSheetId="8">GMICNC_22A_SCDPT5!$P$13</definedName>
    <definedName name="SCDPT5_030ENDINGG_15" localSheetId="8">GMICNC_22A_SCDPT5!$Q$13</definedName>
    <definedName name="SCDPT5_030ENDINGG_16" localSheetId="8">GMICNC_22A_SCDPT5!$R$13</definedName>
    <definedName name="SCDPT5_030ENDINGG_17" localSheetId="8">GMICNC_22A_SCDPT5!$S$13</definedName>
    <definedName name="SCDPT5_030ENDINGG_18" localSheetId="8">GMICNC_22A_SCDPT5!$T$13</definedName>
    <definedName name="SCDPT5_030ENDINGG_19" localSheetId="8">GMICNC_22A_SCDPT5!$U$13</definedName>
    <definedName name="SCDPT5_030ENDINGG_2" localSheetId="8">GMICNC_22A_SCDPT5!$D$13</definedName>
    <definedName name="SCDPT5_030ENDINGG_20" localSheetId="8">GMICNC_22A_SCDPT5!$V$13</definedName>
    <definedName name="SCDPT5_030ENDINGG_21" localSheetId="8">GMICNC_22A_SCDPT5!$W$13</definedName>
    <definedName name="SCDPT5_030ENDINGG_22" localSheetId="8">GMICNC_22A_SCDPT5!$X$13</definedName>
    <definedName name="SCDPT5_030ENDINGG_23" localSheetId="8">GMICNC_22A_SCDPT5!$Y$13</definedName>
    <definedName name="SCDPT5_030ENDINGG_24" localSheetId="8">GMICNC_22A_SCDPT5!$Z$13</definedName>
    <definedName name="SCDPT5_030ENDINGG_25" localSheetId="8">GMICNC_22A_SCDPT5!$AA$13</definedName>
    <definedName name="SCDPT5_030ENDINGG_26" localSheetId="8">GMICNC_22A_SCDPT5!$AB$13</definedName>
    <definedName name="SCDPT5_030ENDINGG_27" localSheetId="8">GMICNC_22A_SCDPT5!$AC$13</definedName>
    <definedName name="SCDPT5_030ENDINGG_3" localSheetId="8">GMICNC_22A_SCDPT5!$E$13</definedName>
    <definedName name="SCDPT5_030ENDINGG_4" localSheetId="8">GMICNC_22A_SCDPT5!$F$13</definedName>
    <definedName name="SCDPT5_030ENDINGG_5" localSheetId="8">GMICNC_22A_SCDPT5!$G$13</definedName>
    <definedName name="SCDPT5_030ENDINGG_6" localSheetId="8">GMICNC_22A_SCDPT5!$H$13</definedName>
    <definedName name="SCDPT5_030ENDINGG_7" localSheetId="8">GMICNC_22A_SCDPT5!$I$13</definedName>
    <definedName name="SCDPT5_030ENDINGG_8" localSheetId="8">GMICNC_22A_SCDPT5!$J$13</definedName>
    <definedName name="SCDPT5_030ENDINGG_9" localSheetId="8">GMICNC_22A_SCDPT5!$K$13</definedName>
    <definedName name="SCDPT5_0500000000_Range" localSheetId="8">GMICNC_22A_SCDPT5!$B$15:$AC$17</definedName>
    <definedName name="SCDPT5_0509999999_10" localSheetId="8">GMICNC_22A_SCDPT5!$L$18</definedName>
    <definedName name="SCDPT5_0509999999_11" localSheetId="8">GMICNC_22A_SCDPT5!$M$18</definedName>
    <definedName name="SCDPT5_0509999999_12" localSheetId="8">GMICNC_22A_SCDPT5!$N$18</definedName>
    <definedName name="SCDPT5_0509999999_13" localSheetId="8">GMICNC_22A_SCDPT5!$O$18</definedName>
    <definedName name="SCDPT5_0509999999_14" localSheetId="8">GMICNC_22A_SCDPT5!$P$18</definedName>
    <definedName name="SCDPT5_0509999999_15" localSheetId="8">GMICNC_22A_SCDPT5!$Q$18</definedName>
    <definedName name="SCDPT5_0509999999_16" localSheetId="8">GMICNC_22A_SCDPT5!$R$18</definedName>
    <definedName name="SCDPT5_0509999999_17" localSheetId="8">GMICNC_22A_SCDPT5!$S$18</definedName>
    <definedName name="SCDPT5_0509999999_18" localSheetId="8">GMICNC_22A_SCDPT5!$T$18</definedName>
    <definedName name="SCDPT5_0509999999_19" localSheetId="8">GMICNC_22A_SCDPT5!$U$18</definedName>
    <definedName name="SCDPT5_0509999999_20" localSheetId="8">GMICNC_22A_SCDPT5!$V$18</definedName>
    <definedName name="SCDPT5_0509999999_21" localSheetId="8">GMICNC_22A_SCDPT5!$W$18</definedName>
    <definedName name="SCDPT5_0509999999_8" localSheetId="8">GMICNC_22A_SCDPT5!$J$18</definedName>
    <definedName name="SCDPT5_0509999999_9" localSheetId="8">GMICNC_22A_SCDPT5!$K$18</definedName>
    <definedName name="SCDPT5_050BEGINNG_1" localSheetId="8">GMICNC_22A_SCDPT5!$C$15</definedName>
    <definedName name="SCDPT5_050BEGINNG_10" localSheetId="8">GMICNC_22A_SCDPT5!$L$15</definedName>
    <definedName name="SCDPT5_050BEGINNG_11" localSheetId="8">GMICNC_22A_SCDPT5!$M$15</definedName>
    <definedName name="SCDPT5_050BEGINNG_12" localSheetId="8">GMICNC_22A_SCDPT5!$N$15</definedName>
    <definedName name="SCDPT5_050BEGINNG_13" localSheetId="8">GMICNC_22A_SCDPT5!$O$15</definedName>
    <definedName name="SCDPT5_050BEGINNG_14" localSheetId="8">GMICNC_22A_SCDPT5!$P$15</definedName>
    <definedName name="SCDPT5_050BEGINNG_15" localSheetId="8">GMICNC_22A_SCDPT5!$Q$15</definedName>
    <definedName name="SCDPT5_050BEGINNG_16" localSheetId="8">GMICNC_22A_SCDPT5!$R$15</definedName>
    <definedName name="SCDPT5_050BEGINNG_17" localSheetId="8">GMICNC_22A_SCDPT5!$S$15</definedName>
    <definedName name="SCDPT5_050BEGINNG_18" localSheetId="8">GMICNC_22A_SCDPT5!$T$15</definedName>
    <definedName name="SCDPT5_050BEGINNG_19" localSheetId="8">GMICNC_22A_SCDPT5!$U$15</definedName>
    <definedName name="SCDPT5_050BEGINNG_2" localSheetId="8">GMICNC_22A_SCDPT5!$D$15</definedName>
    <definedName name="SCDPT5_050BEGINNG_20" localSheetId="8">GMICNC_22A_SCDPT5!$V$15</definedName>
    <definedName name="SCDPT5_050BEGINNG_21" localSheetId="8">GMICNC_22A_SCDPT5!$W$15</definedName>
    <definedName name="SCDPT5_050BEGINNG_22" localSheetId="8">GMICNC_22A_SCDPT5!$X$15</definedName>
    <definedName name="SCDPT5_050BEGINNG_23" localSheetId="8">GMICNC_22A_SCDPT5!$Y$15</definedName>
    <definedName name="SCDPT5_050BEGINNG_24" localSheetId="8">GMICNC_22A_SCDPT5!$Z$15</definedName>
    <definedName name="SCDPT5_050BEGINNG_25" localSheetId="8">GMICNC_22A_SCDPT5!$AA$15</definedName>
    <definedName name="SCDPT5_050BEGINNG_26" localSheetId="8">GMICNC_22A_SCDPT5!$AB$15</definedName>
    <definedName name="SCDPT5_050BEGINNG_27" localSheetId="8">GMICNC_22A_SCDPT5!$AC$15</definedName>
    <definedName name="SCDPT5_050BEGINNG_3" localSheetId="8">GMICNC_22A_SCDPT5!$E$15</definedName>
    <definedName name="SCDPT5_050BEGINNG_4" localSheetId="8">GMICNC_22A_SCDPT5!$F$15</definedName>
    <definedName name="SCDPT5_050BEGINNG_5" localSheetId="8">GMICNC_22A_SCDPT5!$G$15</definedName>
    <definedName name="SCDPT5_050BEGINNG_6" localSheetId="8">GMICNC_22A_SCDPT5!$H$15</definedName>
    <definedName name="SCDPT5_050BEGINNG_7" localSheetId="8">GMICNC_22A_SCDPT5!$I$15</definedName>
    <definedName name="SCDPT5_050BEGINNG_8" localSheetId="8">GMICNC_22A_SCDPT5!$J$15</definedName>
    <definedName name="SCDPT5_050BEGINNG_9" localSheetId="8">GMICNC_22A_SCDPT5!$K$15</definedName>
    <definedName name="SCDPT5_050ENDINGG_10" localSheetId="8">GMICNC_22A_SCDPT5!$L$17</definedName>
    <definedName name="SCDPT5_050ENDINGG_11" localSheetId="8">GMICNC_22A_SCDPT5!$M$17</definedName>
    <definedName name="SCDPT5_050ENDINGG_12" localSheetId="8">GMICNC_22A_SCDPT5!$N$17</definedName>
    <definedName name="SCDPT5_050ENDINGG_13" localSheetId="8">GMICNC_22A_SCDPT5!$O$17</definedName>
    <definedName name="SCDPT5_050ENDINGG_14" localSheetId="8">GMICNC_22A_SCDPT5!$P$17</definedName>
    <definedName name="SCDPT5_050ENDINGG_15" localSheetId="8">GMICNC_22A_SCDPT5!$Q$17</definedName>
    <definedName name="SCDPT5_050ENDINGG_16" localSheetId="8">GMICNC_22A_SCDPT5!$R$17</definedName>
    <definedName name="SCDPT5_050ENDINGG_17" localSheetId="8">GMICNC_22A_SCDPT5!$S$17</definedName>
    <definedName name="SCDPT5_050ENDINGG_18" localSheetId="8">GMICNC_22A_SCDPT5!$T$17</definedName>
    <definedName name="SCDPT5_050ENDINGG_19" localSheetId="8">GMICNC_22A_SCDPT5!$U$17</definedName>
    <definedName name="SCDPT5_050ENDINGG_2" localSheetId="8">GMICNC_22A_SCDPT5!$D$17</definedName>
    <definedName name="SCDPT5_050ENDINGG_20" localSheetId="8">GMICNC_22A_SCDPT5!$V$17</definedName>
    <definedName name="SCDPT5_050ENDINGG_21" localSheetId="8">GMICNC_22A_SCDPT5!$W$17</definedName>
    <definedName name="SCDPT5_050ENDINGG_22" localSheetId="8">GMICNC_22A_SCDPT5!$X$17</definedName>
    <definedName name="SCDPT5_050ENDINGG_23" localSheetId="8">GMICNC_22A_SCDPT5!$Y$17</definedName>
    <definedName name="SCDPT5_050ENDINGG_24" localSheetId="8">GMICNC_22A_SCDPT5!$Z$17</definedName>
    <definedName name="SCDPT5_050ENDINGG_25" localSheetId="8">GMICNC_22A_SCDPT5!$AA$17</definedName>
    <definedName name="SCDPT5_050ENDINGG_26" localSheetId="8">GMICNC_22A_SCDPT5!$AB$17</definedName>
    <definedName name="SCDPT5_050ENDINGG_27" localSheetId="8">GMICNC_22A_SCDPT5!$AC$17</definedName>
    <definedName name="SCDPT5_050ENDINGG_3" localSheetId="8">GMICNC_22A_SCDPT5!$E$17</definedName>
    <definedName name="SCDPT5_050ENDINGG_4" localSheetId="8">GMICNC_22A_SCDPT5!$F$17</definedName>
    <definedName name="SCDPT5_050ENDINGG_5" localSheetId="8">GMICNC_22A_SCDPT5!$G$17</definedName>
    <definedName name="SCDPT5_050ENDINGG_6" localSheetId="8">GMICNC_22A_SCDPT5!$H$17</definedName>
    <definedName name="SCDPT5_050ENDINGG_7" localSheetId="8">GMICNC_22A_SCDPT5!$I$17</definedName>
    <definedName name="SCDPT5_050ENDINGG_8" localSheetId="8">GMICNC_22A_SCDPT5!$J$17</definedName>
    <definedName name="SCDPT5_050ENDINGG_9" localSheetId="8">GMICNC_22A_SCDPT5!$K$17</definedName>
    <definedName name="SCDPT5_0700000000_Range" localSheetId="8">GMICNC_22A_SCDPT5!$B$19:$AC$21</definedName>
    <definedName name="SCDPT5_0709999999_10" localSheetId="8">GMICNC_22A_SCDPT5!$L$22</definedName>
    <definedName name="SCDPT5_0709999999_11" localSheetId="8">GMICNC_22A_SCDPT5!$M$22</definedName>
    <definedName name="SCDPT5_0709999999_12" localSheetId="8">GMICNC_22A_SCDPT5!$N$22</definedName>
    <definedName name="SCDPT5_0709999999_13" localSheetId="8">GMICNC_22A_SCDPT5!$O$22</definedName>
    <definedName name="SCDPT5_0709999999_14" localSheetId="8">GMICNC_22A_SCDPT5!$P$22</definedName>
    <definedName name="SCDPT5_0709999999_15" localSheetId="8">GMICNC_22A_SCDPT5!$Q$22</definedName>
    <definedName name="SCDPT5_0709999999_16" localSheetId="8">GMICNC_22A_SCDPT5!$R$22</definedName>
    <definedName name="SCDPT5_0709999999_17" localSheetId="8">GMICNC_22A_SCDPT5!$S$22</definedName>
    <definedName name="SCDPT5_0709999999_18" localSheetId="8">GMICNC_22A_SCDPT5!$T$22</definedName>
    <definedName name="SCDPT5_0709999999_19" localSheetId="8">GMICNC_22A_SCDPT5!$U$22</definedName>
    <definedName name="SCDPT5_0709999999_20" localSheetId="8">GMICNC_22A_SCDPT5!$V$22</definedName>
    <definedName name="SCDPT5_0709999999_21" localSheetId="8">GMICNC_22A_SCDPT5!$W$22</definedName>
    <definedName name="SCDPT5_0709999999_8" localSheetId="8">GMICNC_22A_SCDPT5!$J$22</definedName>
    <definedName name="SCDPT5_0709999999_9" localSheetId="8">GMICNC_22A_SCDPT5!$K$22</definedName>
    <definedName name="SCDPT5_070BEGINNG_1" localSheetId="8">GMICNC_22A_SCDPT5!$C$19</definedName>
    <definedName name="SCDPT5_070BEGINNG_10" localSheetId="8">GMICNC_22A_SCDPT5!$L$19</definedName>
    <definedName name="SCDPT5_070BEGINNG_11" localSheetId="8">GMICNC_22A_SCDPT5!$M$19</definedName>
    <definedName name="SCDPT5_070BEGINNG_12" localSheetId="8">GMICNC_22A_SCDPT5!$N$19</definedName>
    <definedName name="SCDPT5_070BEGINNG_13" localSheetId="8">GMICNC_22A_SCDPT5!$O$19</definedName>
    <definedName name="SCDPT5_070BEGINNG_14" localSheetId="8">GMICNC_22A_SCDPT5!$P$19</definedName>
    <definedName name="SCDPT5_070BEGINNG_15" localSheetId="8">GMICNC_22A_SCDPT5!$Q$19</definedName>
    <definedName name="SCDPT5_070BEGINNG_16" localSheetId="8">GMICNC_22A_SCDPT5!$R$19</definedName>
    <definedName name="SCDPT5_070BEGINNG_17" localSheetId="8">GMICNC_22A_SCDPT5!$S$19</definedName>
    <definedName name="SCDPT5_070BEGINNG_18" localSheetId="8">GMICNC_22A_SCDPT5!$T$19</definedName>
    <definedName name="SCDPT5_070BEGINNG_19" localSheetId="8">GMICNC_22A_SCDPT5!$U$19</definedName>
    <definedName name="SCDPT5_070BEGINNG_2" localSheetId="8">GMICNC_22A_SCDPT5!$D$19</definedName>
    <definedName name="SCDPT5_070BEGINNG_20" localSheetId="8">GMICNC_22A_SCDPT5!$V$19</definedName>
    <definedName name="SCDPT5_070BEGINNG_21" localSheetId="8">GMICNC_22A_SCDPT5!$W$19</definedName>
    <definedName name="SCDPT5_070BEGINNG_22" localSheetId="8">GMICNC_22A_SCDPT5!$X$19</definedName>
    <definedName name="SCDPT5_070BEGINNG_23" localSheetId="8">GMICNC_22A_SCDPT5!$Y$19</definedName>
    <definedName name="SCDPT5_070BEGINNG_24" localSheetId="8">GMICNC_22A_SCDPT5!$Z$19</definedName>
    <definedName name="SCDPT5_070BEGINNG_25" localSheetId="8">GMICNC_22A_SCDPT5!$AA$19</definedName>
    <definedName name="SCDPT5_070BEGINNG_26" localSheetId="8">GMICNC_22A_SCDPT5!$AB$19</definedName>
    <definedName name="SCDPT5_070BEGINNG_27" localSheetId="8">GMICNC_22A_SCDPT5!$AC$19</definedName>
    <definedName name="SCDPT5_070BEGINNG_3" localSheetId="8">GMICNC_22A_SCDPT5!$E$19</definedName>
    <definedName name="SCDPT5_070BEGINNG_4" localSheetId="8">GMICNC_22A_SCDPT5!$F$19</definedName>
    <definedName name="SCDPT5_070BEGINNG_5" localSheetId="8">GMICNC_22A_SCDPT5!$G$19</definedName>
    <definedName name="SCDPT5_070BEGINNG_6" localSheetId="8">GMICNC_22A_SCDPT5!$H$19</definedName>
    <definedName name="SCDPT5_070BEGINNG_7" localSheetId="8">GMICNC_22A_SCDPT5!$I$19</definedName>
    <definedName name="SCDPT5_070BEGINNG_8" localSheetId="8">GMICNC_22A_SCDPT5!$J$19</definedName>
    <definedName name="SCDPT5_070BEGINNG_9" localSheetId="8">GMICNC_22A_SCDPT5!$K$19</definedName>
    <definedName name="SCDPT5_070ENDINGG_10" localSheetId="8">GMICNC_22A_SCDPT5!$L$21</definedName>
    <definedName name="SCDPT5_070ENDINGG_11" localSheetId="8">GMICNC_22A_SCDPT5!$M$21</definedName>
    <definedName name="SCDPT5_070ENDINGG_12" localSheetId="8">GMICNC_22A_SCDPT5!$N$21</definedName>
    <definedName name="SCDPT5_070ENDINGG_13" localSheetId="8">GMICNC_22A_SCDPT5!$O$21</definedName>
    <definedName name="SCDPT5_070ENDINGG_14" localSheetId="8">GMICNC_22A_SCDPT5!$P$21</definedName>
    <definedName name="SCDPT5_070ENDINGG_15" localSheetId="8">GMICNC_22A_SCDPT5!$Q$21</definedName>
    <definedName name="SCDPT5_070ENDINGG_16" localSheetId="8">GMICNC_22A_SCDPT5!$R$21</definedName>
    <definedName name="SCDPT5_070ENDINGG_17" localSheetId="8">GMICNC_22A_SCDPT5!$S$21</definedName>
    <definedName name="SCDPT5_070ENDINGG_18" localSheetId="8">GMICNC_22A_SCDPT5!$T$21</definedName>
    <definedName name="SCDPT5_070ENDINGG_19" localSheetId="8">GMICNC_22A_SCDPT5!$U$21</definedName>
    <definedName name="SCDPT5_070ENDINGG_2" localSheetId="8">GMICNC_22A_SCDPT5!$D$21</definedName>
    <definedName name="SCDPT5_070ENDINGG_20" localSheetId="8">GMICNC_22A_SCDPT5!$V$21</definedName>
    <definedName name="SCDPT5_070ENDINGG_21" localSheetId="8">GMICNC_22A_SCDPT5!$W$21</definedName>
    <definedName name="SCDPT5_070ENDINGG_22" localSheetId="8">GMICNC_22A_SCDPT5!$X$21</definedName>
    <definedName name="SCDPT5_070ENDINGG_23" localSheetId="8">GMICNC_22A_SCDPT5!$Y$21</definedName>
    <definedName name="SCDPT5_070ENDINGG_24" localSheetId="8">GMICNC_22A_SCDPT5!$Z$21</definedName>
    <definedName name="SCDPT5_070ENDINGG_25" localSheetId="8">GMICNC_22A_SCDPT5!$AA$21</definedName>
    <definedName name="SCDPT5_070ENDINGG_26" localSheetId="8">GMICNC_22A_SCDPT5!$AB$21</definedName>
    <definedName name="SCDPT5_070ENDINGG_27" localSheetId="8">GMICNC_22A_SCDPT5!$AC$21</definedName>
    <definedName name="SCDPT5_070ENDINGG_3" localSheetId="8">GMICNC_22A_SCDPT5!$E$21</definedName>
    <definedName name="SCDPT5_070ENDINGG_4" localSheetId="8">GMICNC_22A_SCDPT5!$F$21</definedName>
    <definedName name="SCDPT5_070ENDINGG_5" localSheetId="8">GMICNC_22A_SCDPT5!$G$21</definedName>
    <definedName name="SCDPT5_070ENDINGG_6" localSheetId="8">GMICNC_22A_SCDPT5!$H$21</definedName>
    <definedName name="SCDPT5_070ENDINGG_7" localSheetId="8">GMICNC_22A_SCDPT5!$I$21</definedName>
    <definedName name="SCDPT5_070ENDINGG_8" localSheetId="8">GMICNC_22A_SCDPT5!$J$21</definedName>
    <definedName name="SCDPT5_070ENDINGG_9" localSheetId="8">GMICNC_22A_SCDPT5!$K$21</definedName>
    <definedName name="SCDPT5_0900000000_Range" localSheetId="8">GMICNC_22A_SCDPT5!$B$23:$AC$25</definedName>
    <definedName name="SCDPT5_0909999999_10" localSheetId="8">GMICNC_22A_SCDPT5!$L$26</definedName>
    <definedName name="SCDPT5_0909999999_11" localSheetId="8">GMICNC_22A_SCDPT5!$M$26</definedName>
    <definedName name="SCDPT5_0909999999_12" localSheetId="8">GMICNC_22A_SCDPT5!$N$26</definedName>
    <definedName name="SCDPT5_0909999999_13" localSheetId="8">GMICNC_22A_SCDPT5!$O$26</definedName>
    <definedName name="SCDPT5_0909999999_14" localSheetId="8">GMICNC_22A_SCDPT5!$P$26</definedName>
    <definedName name="SCDPT5_0909999999_15" localSheetId="8">GMICNC_22A_SCDPT5!$Q$26</definedName>
    <definedName name="SCDPT5_0909999999_16" localSheetId="8">GMICNC_22A_SCDPT5!$R$26</definedName>
    <definedName name="SCDPT5_0909999999_17" localSheetId="8">GMICNC_22A_SCDPT5!$S$26</definedName>
    <definedName name="SCDPT5_0909999999_18" localSheetId="8">GMICNC_22A_SCDPT5!$T$26</definedName>
    <definedName name="SCDPT5_0909999999_19" localSheetId="8">GMICNC_22A_SCDPT5!$U$26</definedName>
    <definedName name="SCDPT5_0909999999_20" localSheetId="8">GMICNC_22A_SCDPT5!$V$26</definedName>
    <definedName name="SCDPT5_0909999999_21" localSheetId="8">GMICNC_22A_SCDPT5!$W$26</definedName>
    <definedName name="SCDPT5_0909999999_8" localSheetId="8">GMICNC_22A_SCDPT5!$J$26</definedName>
    <definedName name="SCDPT5_0909999999_9" localSheetId="8">GMICNC_22A_SCDPT5!$K$26</definedName>
    <definedName name="SCDPT5_090BEGINNG_1" localSheetId="8">GMICNC_22A_SCDPT5!$C$23</definedName>
    <definedName name="SCDPT5_090BEGINNG_10" localSheetId="8">GMICNC_22A_SCDPT5!$L$23</definedName>
    <definedName name="SCDPT5_090BEGINNG_11" localSheetId="8">GMICNC_22A_SCDPT5!$M$23</definedName>
    <definedName name="SCDPT5_090BEGINNG_12" localSheetId="8">GMICNC_22A_SCDPT5!$N$23</definedName>
    <definedName name="SCDPT5_090BEGINNG_13" localSheetId="8">GMICNC_22A_SCDPT5!$O$23</definedName>
    <definedName name="SCDPT5_090BEGINNG_14" localSheetId="8">GMICNC_22A_SCDPT5!$P$23</definedName>
    <definedName name="SCDPT5_090BEGINNG_15" localSheetId="8">GMICNC_22A_SCDPT5!$Q$23</definedName>
    <definedName name="SCDPT5_090BEGINNG_16" localSheetId="8">GMICNC_22A_SCDPT5!$R$23</definedName>
    <definedName name="SCDPT5_090BEGINNG_17" localSheetId="8">GMICNC_22A_SCDPT5!$S$23</definedName>
    <definedName name="SCDPT5_090BEGINNG_18" localSheetId="8">GMICNC_22A_SCDPT5!$T$23</definedName>
    <definedName name="SCDPT5_090BEGINNG_19" localSheetId="8">GMICNC_22A_SCDPT5!$U$23</definedName>
    <definedName name="SCDPT5_090BEGINNG_2" localSheetId="8">GMICNC_22A_SCDPT5!$D$23</definedName>
    <definedName name="SCDPT5_090BEGINNG_20" localSheetId="8">GMICNC_22A_SCDPT5!$V$23</definedName>
    <definedName name="SCDPT5_090BEGINNG_21" localSheetId="8">GMICNC_22A_SCDPT5!$W$23</definedName>
    <definedName name="SCDPT5_090BEGINNG_22" localSheetId="8">GMICNC_22A_SCDPT5!$X$23</definedName>
    <definedName name="SCDPT5_090BEGINNG_23" localSheetId="8">GMICNC_22A_SCDPT5!$Y$23</definedName>
    <definedName name="SCDPT5_090BEGINNG_24" localSheetId="8">GMICNC_22A_SCDPT5!$Z$23</definedName>
    <definedName name="SCDPT5_090BEGINNG_25" localSheetId="8">GMICNC_22A_SCDPT5!$AA$23</definedName>
    <definedName name="SCDPT5_090BEGINNG_26" localSheetId="8">GMICNC_22A_SCDPT5!$AB$23</definedName>
    <definedName name="SCDPT5_090BEGINNG_27" localSheetId="8">GMICNC_22A_SCDPT5!$AC$23</definedName>
    <definedName name="SCDPT5_090BEGINNG_3" localSheetId="8">GMICNC_22A_SCDPT5!$E$23</definedName>
    <definedName name="SCDPT5_090BEGINNG_4" localSheetId="8">GMICNC_22A_SCDPT5!$F$23</definedName>
    <definedName name="SCDPT5_090BEGINNG_5" localSheetId="8">GMICNC_22A_SCDPT5!$G$23</definedName>
    <definedName name="SCDPT5_090BEGINNG_6" localSheetId="8">GMICNC_22A_SCDPT5!$H$23</definedName>
    <definedName name="SCDPT5_090BEGINNG_7" localSheetId="8">GMICNC_22A_SCDPT5!$I$23</definedName>
    <definedName name="SCDPT5_090BEGINNG_8" localSheetId="8">GMICNC_22A_SCDPT5!$J$23</definedName>
    <definedName name="SCDPT5_090BEGINNG_9" localSheetId="8">GMICNC_22A_SCDPT5!$K$23</definedName>
    <definedName name="SCDPT5_090ENDINGG_10" localSheetId="8">GMICNC_22A_SCDPT5!$L$25</definedName>
    <definedName name="SCDPT5_090ENDINGG_11" localSheetId="8">GMICNC_22A_SCDPT5!$M$25</definedName>
    <definedName name="SCDPT5_090ENDINGG_12" localSheetId="8">GMICNC_22A_SCDPT5!$N$25</definedName>
    <definedName name="SCDPT5_090ENDINGG_13" localSheetId="8">GMICNC_22A_SCDPT5!$O$25</definedName>
    <definedName name="SCDPT5_090ENDINGG_14" localSheetId="8">GMICNC_22A_SCDPT5!$P$25</definedName>
    <definedName name="SCDPT5_090ENDINGG_15" localSheetId="8">GMICNC_22A_SCDPT5!$Q$25</definedName>
    <definedName name="SCDPT5_090ENDINGG_16" localSheetId="8">GMICNC_22A_SCDPT5!$R$25</definedName>
    <definedName name="SCDPT5_090ENDINGG_17" localSheetId="8">GMICNC_22A_SCDPT5!$S$25</definedName>
    <definedName name="SCDPT5_090ENDINGG_18" localSheetId="8">GMICNC_22A_SCDPT5!$T$25</definedName>
    <definedName name="SCDPT5_090ENDINGG_19" localSheetId="8">GMICNC_22A_SCDPT5!$U$25</definedName>
    <definedName name="SCDPT5_090ENDINGG_2" localSheetId="8">GMICNC_22A_SCDPT5!$D$25</definedName>
    <definedName name="SCDPT5_090ENDINGG_20" localSheetId="8">GMICNC_22A_SCDPT5!$V$25</definedName>
    <definedName name="SCDPT5_090ENDINGG_21" localSheetId="8">GMICNC_22A_SCDPT5!$W$25</definedName>
    <definedName name="SCDPT5_090ENDINGG_22" localSheetId="8">GMICNC_22A_SCDPT5!$X$25</definedName>
    <definedName name="SCDPT5_090ENDINGG_23" localSheetId="8">GMICNC_22A_SCDPT5!$Y$25</definedName>
    <definedName name="SCDPT5_090ENDINGG_24" localSheetId="8">GMICNC_22A_SCDPT5!$Z$25</definedName>
    <definedName name="SCDPT5_090ENDINGG_25" localSheetId="8">GMICNC_22A_SCDPT5!$AA$25</definedName>
    <definedName name="SCDPT5_090ENDINGG_26" localSheetId="8">GMICNC_22A_SCDPT5!$AB$25</definedName>
    <definedName name="SCDPT5_090ENDINGG_27" localSheetId="8">GMICNC_22A_SCDPT5!$AC$25</definedName>
    <definedName name="SCDPT5_090ENDINGG_3" localSheetId="8">GMICNC_22A_SCDPT5!$E$25</definedName>
    <definedName name="SCDPT5_090ENDINGG_4" localSheetId="8">GMICNC_22A_SCDPT5!$F$25</definedName>
    <definedName name="SCDPT5_090ENDINGG_5" localSheetId="8">GMICNC_22A_SCDPT5!$G$25</definedName>
    <definedName name="SCDPT5_090ENDINGG_6" localSheetId="8">GMICNC_22A_SCDPT5!$H$25</definedName>
    <definedName name="SCDPT5_090ENDINGG_7" localSheetId="8">GMICNC_22A_SCDPT5!$I$25</definedName>
    <definedName name="SCDPT5_090ENDINGG_8" localSheetId="8">GMICNC_22A_SCDPT5!$J$25</definedName>
    <definedName name="SCDPT5_090ENDINGG_9" localSheetId="8">GMICNC_22A_SCDPT5!$K$25</definedName>
    <definedName name="SCDPT5_1100000000_Range" localSheetId="8">GMICNC_22A_SCDPT5!$B$27:$AC$29</definedName>
    <definedName name="SCDPT5_1109999999_10" localSheetId="8">GMICNC_22A_SCDPT5!$L$30</definedName>
    <definedName name="SCDPT5_1109999999_11" localSheetId="8">GMICNC_22A_SCDPT5!$M$30</definedName>
    <definedName name="SCDPT5_1109999999_12" localSheetId="8">GMICNC_22A_SCDPT5!$N$30</definedName>
    <definedName name="SCDPT5_1109999999_13" localSheetId="8">GMICNC_22A_SCDPT5!$O$30</definedName>
    <definedName name="SCDPT5_1109999999_14" localSheetId="8">GMICNC_22A_SCDPT5!$P$30</definedName>
    <definedName name="SCDPT5_1109999999_15" localSheetId="8">GMICNC_22A_SCDPT5!$Q$30</definedName>
    <definedName name="SCDPT5_1109999999_16" localSheetId="8">GMICNC_22A_SCDPT5!$R$30</definedName>
    <definedName name="SCDPT5_1109999999_17" localSheetId="8">GMICNC_22A_SCDPT5!$S$30</definedName>
    <definedName name="SCDPT5_1109999999_18" localSheetId="8">GMICNC_22A_SCDPT5!$T$30</definedName>
    <definedName name="SCDPT5_1109999999_19" localSheetId="8">GMICNC_22A_SCDPT5!$U$30</definedName>
    <definedName name="SCDPT5_1109999999_20" localSheetId="8">GMICNC_22A_SCDPT5!$V$30</definedName>
    <definedName name="SCDPT5_1109999999_21" localSheetId="8">GMICNC_22A_SCDPT5!$W$30</definedName>
    <definedName name="SCDPT5_1109999999_8" localSheetId="8">GMICNC_22A_SCDPT5!$J$30</definedName>
    <definedName name="SCDPT5_1109999999_9" localSheetId="8">GMICNC_22A_SCDPT5!$K$30</definedName>
    <definedName name="SCDPT5_110BEGINNG_1" localSheetId="8">GMICNC_22A_SCDPT5!$C$27</definedName>
    <definedName name="SCDPT5_110BEGINNG_10" localSheetId="8">GMICNC_22A_SCDPT5!$L$27</definedName>
    <definedName name="SCDPT5_110BEGINNG_11" localSheetId="8">GMICNC_22A_SCDPT5!$M$27</definedName>
    <definedName name="SCDPT5_110BEGINNG_12" localSheetId="8">GMICNC_22A_SCDPT5!$N$27</definedName>
    <definedName name="SCDPT5_110BEGINNG_13" localSheetId="8">GMICNC_22A_SCDPT5!$O$27</definedName>
    <definedName name="SCDPT5_110BEGINNG_14" localSheetId="8">GMICNC_22A_SCDPT5!$P$27</definedName>
    <definedName name="SCDPT5_110BEGINNG_15" localSheetId="8">GMICNC_22A_SCDPT5!$Q$27</definedName>
    <definedName name="SCDPT5_110BEGINNG_16" localSheetId="8">GMICNC_22A_SCDPT5!$R$27</definedName>
    <definedName name="SCDPT5_110BEGINNG_17" localSheetId="8">GMICNC_22A_SCDPT5!$S$27</definedName>
    <definedName name="SCDPT5_110BEGINNG_18" localSheetId="8">GMICNC_22A_SCDPT5!$T$27</definedName>
    <definedName name="SCDPT5_110BEGINNG_19" localSheetId="8">GMICNC_22A_SCDPT5!$U$27</definedName>
    <definedName name="SCDPT5_110BEGINNG_2" localSheetId="8">GMICNC_22A_SCDPT5!$D$27</definedName>
    <definedName name="SCDPT5_110BEGINNG_20" localSheetId="8">GMICNC_22A_SCDPT5!$V$27</definedName>
    <definedName name="SCDPT5_110BEGINNG_21" localSheetId="8">GMICNC_22A_SCDPT5!$W$27</definedName>
    <definedName name="SCDPT5_110BEGINNG_22" localSheetId="8">GMICNC_22A_SCDPT5!$X$27</definedName>
    <definedName name="SCDPT5_110BEGINNG_23" localSheetId="8">GMICNC_22A_SCDPT5!$Y$27</definedName>
    <definedName name="SCDPT5_110BEGINNG_24" localSheetId="8">GMICNC_22A_SCDPT5!$Z$27</definedName>
    <definedName name="SCDPT5_110BEGINNG_25" localSheetId="8">GMICNC_22A_SCDPT5!$AA$27</definedName>
    <definedName name="SCDPT5_110BEGINNG_26" localSheetId="8">GMICNC_22A_SCDPT5!$AB$27</definedName>
    <definedName name="SCDPT5_110BEGINNG_27" localSheetId="8">GMICNC_22A_SCDPT5!$AC$27</definedName>
    <definedName name="SCDPT5_110BEGINNG_3" localSheetId="8">GMICNC_22A_SCDPT5!$E$27</definedName>
    <definedName name="SCDPT5_110BEGINNG_4" localSheetId="8">GMICNC_22A_SCDPT5!$F$27</definedName>
    <definedName name="SCDPT5_110BEGINNG_5" localSheetId="8">GMICNC_22A_SCDPT5!$G$27</definedName>
    <definedName name="SCDPT5_110BEGINNG_6" localSheetId="8">GMICNC_22A_SCDPT5!$H$27</definedName>
    <definedName name="SCDPT5_110BEGINNG_7" localSheetId="8">GMICNC_22A_SCDPT5!$I$27</definedName>
    <definedName name="SCDPT5_110BEGINNG_8" localSheetId="8">GMICNC_22A_SCDPT5!$J$27</definedName>
    <definedName name="SCDPT5_110BEGINNG_9" localSheetId="8">GMICNC_22A_SCDPT5!$K$27</definedName>
    <definedName name="SCDPT5_110ENDINGG_10" localSheetId="8">GMICNC_22A_SCDPT5!$L$29</definedName>
    <definedName name="SCDPT5_110ENDINGG_11" localSheetId="8">GMICNC_22A_SCDPT5!$M$29</definedName>
    <definedName name="SCDPT5_110ENDINGG_12" localSheetId="8">GMICNC_22A_SCDPT5!$N$29</definedName>
    <definedName name="SCDPT5_110ENDINGG_13" localSheetId="8">GMICNC_22A_SCDPT5!$O$29</definedName>
    <definedName name="SCDPT5_110ENDINGG_14" localSheetId="8">GMICNC_22A_SCDPT5!$P$29</definedName>
    <definedName name="SCDPT5_110ENDINGG_15" localSheetId="8">GMICNC_22A_SCDPT5!$Q$29</definedName>
    <definedName name="SCDPT5_110ENDINGG_16" localSheetId="8">GMICNC_22A_SCDPT5!$R$29</definedName>
    <definedName name="SCDPT5_110ENDINGG_17" localSheetId="8">GMICNC_22A_SCDPT5!$S$29</definedName>
    <definedName name="SCDPT5_110ENDINGG_18" localSheetId="8">GMICNC_22A_SCDPT5!$T$29</definedName>
    <definedName name="SCDPT5_110ENDINGG_19" localSheetId="8">GMICNC_22A_SCDPT5!$U$29</definedName>
    <definedName name="SCDPT5_110ENDINGG_2" localSheetId="8">GMICNC_22A_SCDPT5!$D$29</definedName>
    <definedName name="SCDPT5_110ENDINGG_20" localSheetId="8">GMICNC_22A_SCDPT5!$V$29</definedName>
    <definedName name="SCDPT5_110ENDINGG_21" localSheetId="8">GMICNC_22A_SCDPT5!$W$29</definedName>
    <definedName name="SCDPT5_110ENDINGG_22" localSheetId="8">GMICNC_22A_SCDPT5!$X$29</definedName>
    <definedName name="SCDPT5_110ENDINGG_23" localSheetId="8">GMICNC_22A_SCDPT5!$Y$29</definedName>
    <definedName name="SCDPT5_110ENDINGG_24" localSheetId="8">GMICNC_22A_SCDPT5!$Z$29</definedName>
    <definedName name="SCDPT5_110ENDINGG_25" localSheetId="8">GMICNC_22A_SCDPT5!$AA$29</definedName>
    <definedName name="SCDPT5_110ENDINGG_26" localSheetId="8">GMICNC_22A_SCDPT5!$AB$29</definedName>
    <definedName name="SCDPT5_110ENDINGG_27" localSheetId="8">GMICNC_22A_SCDPT5!$AC$29</definedName>
    <definedName name="SCDPT5_110ENDINGG_3" localSheetId="8">GMICNC_22A_SCDPT5!$E$29</definedName>
    <definedName name="SCDPT5_110ENDINGG_4" localSheetId="8">GMICNC_22A_SCDPT5!$F$29</definedName>
    <definedName name="SCDPT5_110ENDINGG_5" localSheetId="8">GMICNC_22A_SCDPT5!$G$29</definedName>
    <definedName name="SCDPT5_110ENDINGG_6" localSheetId="8">GMICNC_22A_SCDPT5!$H$29</definedName>
    <definedName name="SCDPT5_110ENDINGG_7" localSheetId="8">GMICNC_22A_SCDPT5!$I$29</definedName>
    <definedName name="SCDPT5_110ENDINGG_8" localSheetId="8">GMICNC_22A_SCDPT5!$J$29</definedName>
    <definedName name="SCDPT5_110ENDINGG_9" localSheetId="8">GMICNC_22A_SCDPT5!$K$29</definedName>
    <definedName name="SCDPT5_1300000000_Range" localSheetId="8">GMICNC_22A_SCDPT5!$B$31:$AC$33</definedName>
    <definedName name="SCDPT5_1309999999_10" localSheetId="8">GMICNC_22A_SCDPT5!$L$34</definedName>
    <definedName name="SCDPT5_1309999999_11" localSheetId="8">GMICNC_22A_SCDPT5!$M$34</definedName>
    <definedName name="SCDPT5_1309999999_12" localSheetId="8">GMICNC_22A_SCDPT5!$N$34</definedName>
    <definedName name="SCDPT5_1309999999_13" localSheetId="8">GMICNC_22A_SCDPT5!$O$34</definedName>
    <definedName name="SCDPT5_1309999999_14" localSheetId="8">GMICNC_22A_SCDPT5!$P$34</definedName>
    <definedName name="SCDPT5_1309999999_15" localSheetId="8">GMICNC_22A_SCDPT5!$Q$34</definedName>
    <definedName name="SCDPT5_1309999999_16" localSheetId="8">GMICNC_22A_SCDPT5!$R$34</definedName>
    <definedName name="SCDPT5_1309999999_17" localSheetId="8">GMICNC_22A_SCDPT5!$S$34</definedName>
    <definedName name="SCDPT5_1309999999_18" localSheetId="8">GMICNC_22A_SCDPT5!$T$34</definedName>
    <definedName name="SCDPT5_1309999999_19" localSheetId="8">GMICNC_22A_SCDPT5!$U$34</definedName>
    <definedName name="SCDPT5_1309999999_20" localSheetId="8">GMICNC_22A_SCDPT5!$V$34</definedName>
    <definedName name="SCDPT5_1309999999_21" localSheetId="8">GMICNC_22A_SCDPT5!$W$34</definedName>
    <definedName name="SCDPT5_1309999999_8" localSheetId="8">GMICNC_22A_SCDPT5!$J$34</definedName>
    <definedName name="SCDPT5_1309999999_9" localSheetId="8">GMICNC_22A_SCDPT5!$K$34</definedName>
    <definedName name="SCDPT5_130BEGINNG_1" localSheetId="8">GMICNC_22A_SCDPT5!$C$31</definedName>
    <definedName name="SCDPT5_130BEGINNG_10" localSheetId="8">GMICNC_22A_SCDPT5!$L$31</definedName>
    <definedName name="SCDPT5_130BEGINNG_11" localSheetId="8">GMICNC_22A_SCDPT5!$M$31</definedName>
    <definedName name="SCDPT5_130BEGINNG_12" localSheetId="8">GMICNC_22A_SCDPT5!$N$31</definedName>
    <definedName name="SCDPT5_130BEGINNG_13" localSheetId="8">GMICNC_22A_SCDPT5!$O$31</definedName>
    <definedName name="SCDPT5_130BEGINNG_14" localSheetId="8">GMICNC_22A_SCDPT5!$P$31</definedName>
    <definedName name="SCDPT5_130BEGINNG_15" localSheetId="8">GMICNC_22A_SCDPT5!$Q$31</definedName>
    <definedName name="SCDPT5_130BEGINNG_16" localSheetId="8">GMICNC_22A_SCDPT5!$R$31</definedName>
    <definedName name="SCDPT5_130BEGINNG_17" localSheetId="8">GMICNC_22A_SCDPT5!$S$31</definedName>
    <definedName name="SCDPT5_130BEGINNG_18" localSheetId="8">GMICNC_22A_SCDPT5!$T$31</definedName>
    <definedName name="SCDPT5_130BEGINNG_19" localSheetId="8">GMICNC_22A_SCDPT5!$U$31</definedName>
    <definedName name="SCDPT5_130BEGINNG_2" localSheetId="8">GMICNC_22A_SCDPT5!$D$31</definedName>
    <definedName name="SCDPT5_130BEGINNG_20" localSheetId="8">GMICNC_22A_SCDPT5!$V$31</definedName>
    <definedName name="SCDPT5_130BEGINNG_21" localSheetId="8">GMICNC_22A_SCDPT5!$W$31</definedName>
    <definedName name="SCDPT5_130BEGINNG_22" localSheetId="8">GMICNC_22A_SCDPT5!$X$31</definedName>
    <definedName name="SCDPT5_130BEGINNG_23" localSheetId="8">GMICNC_22A_SCDPT5!$Y$31</definedName>
    <definedName name="SCDPT5_130BEGINNG_24" localSheetId="8">GMICNC_22A_SCDPT5!$Z$31</definedName>
    <definedName name="SCDPT5_130BEGINNG_25" localSheetId="8">GMICNC_22A_SCDPT5!$AA$31</definedName>
    <definedName name="SCDPT5_130BEGINNG_26" localSheetId="8">GMICNC_22A_SCDPT5!$AB$31</definedName>
    <definedName name="SCDPT5_130BEGINNG_27" localSheetId="8">GMICNC_22A_SCDPT5!$AC$31</definedName>
    <definedName name="SCDPT5_130BEGINNG_3" localSheetId="8">GMICNC_22A_SCDPT5!$E$31</definedName>
    <definedName name="SCDPT5_130BEGINNG_4" localSheetId="8">GMICNC_22A_SCDPT5!$F$31</definedName>
    <definedName name="SCDPT5_130BEGINNG_5" localSheetId="8">GMICNC_22A_SCDPT5!$G$31</definedName>
    <definedName name="SCDPT5_130BEGINNG_6" localSheetId="8">GMICNC_22A_SCDPT5!$H$31</definedName>
    <definedName name="SCDPT5_130BEGINNG_7" localSheetId="8">GMICNC_22A_SCDPT5!$I$31</definedName>
    <definedName name="SCDPT5_130BEGINNG_8" localSheetId="8">GMICNC_22A_SCDPT5!$J$31</definedName>
    <definedName name="SCDPT5_130BEGINNG_9" localSheetId="8">GMICNC_22A_SCDPT5!$K$31</definedName>
    <definedName name="SCDPT5_130ENDINGG_10" localSheetId="8">GMICNC_22A_SCDPT5!$L$33</definedName>
    <definedName name="SCDPT5_130ENDINGG_11" localSheetId="8">GMICNC_22A_SCDPT5!$M$33</definedName>
    <definedName name="SCDPT5_130ENDINGG_12" localSheetId="8">GMICNC_22A_SCDPT5!$N$33</definedName>
    <definedName name="SCDPT5_130ENDINGG_13" localSheetId="8">GMICNC_22A_SCDPT5!$O$33</definedName>
    <definedName name="SCDPT5_130ENDINGG_14" localSheetId="8">GMICNC_22A_SCDPT5!$P$33</definedName>
    <definedName name="SCDPT5_130ENDINGG_15" localSheetId="8">GMICNC_22A_SCDPT5!$Q$33</definedName>
    <definedName name="SCDPT5_130ENDINGG_16" localSheetId="8">GMICNC_22A_SCDPT5!$R$33</definedName>
    <definedName name="SCDPT5_130ENDINGG_17" localSheetId="8">GMICNC_22A_SCDPT5!$S$33</definedName>
    <definedName name="SCDPT5_130ENDINGG_18" localSheetId="8">GMICNC_22A_SCDPT5!$T$33</definedName>
    <definedName name="SCDPT5_130ENDINGG_19" localSheetId="8">GMICNC_22A_SCDPT5!$U$33</definedName>
    <definedName name="SCDPT5_130ENDINGG_2" localSheetId="8">GMICNC_22A_SCDPT5!$D$33</definedName>
    <definedName name="SCDPT5_130ENDINGG_20" localSheetId="8">GMICNC_22A_SCDPT5!$V$33</definedName>
    <definedName name="SCDPT5_130ENDINGG_21" localSheetId="8">GMICNC_22A_SCDPT5!$W$33</definedName>
    <definedName name="SCDPT5_130ENDINGG_22" localSheetId="8">GMICNC_22A_SCDPT5!$X$33</definedName>
    <definedName name="SCDPT5_130ENDINGG_23" localSheetId="8">GMICNC_22A_SCDPT5!$Y$33</definedName>
    <definedName name="SCDPT5_130ENDINGG_24" localSheetId="8">GMICNC_22A_SCDPT5!$Z$33</definedName>
    <definedName name="SCDPT5_130ENDINGG_25" localSheetId="8">GMICNC_22A_SCDPT5!$AA$33</definedName>
    <definedName name="SCDPT5_130ENDINGG_26" localSheetId="8">GMICNC_22A_SCDPT5!$AB$33</definedName>
    <definedName name="SCDPT5_130ENDINGG_27" localSheetId="8">GMICNC_22A_SCDPT5!$AC$33</definedName>
    <definedName name="SCDPT5_130ENDINGG_3" localSheetId="8">GMICNC_22A_SCDPT5!$E$33</definedName>
    <definedName name="SCDPT5_130ENDINGG_4" localSheetId="8">GMICNC_22A_SCDPT5!$F$33</definedName>
    <definedName name="SCDPT5_130ENDINGG_5" localSheetId="8">GMICNC_22A_SCDPT5!$G$33</definedName>
    <definedName name="SCDPT5_130ENDINGG_6" localSheetId="8">GMICNC_22A_SCDPT5!$H$33</definedName>
    <definedName name="SCDPT5_130ENDINGG_7" localSheetId="8">GMICNC_22A_SCDPT5!$I$33</definedName>
    <definedName name="SCDPT5_130ENDINGG_8" localSheetId="8">GMICNC_22A_SCDPT5!$J$33</definedName>
    <definedName name="SCDPT5_130ENDINGG_9" localSheetId="8">GMICNC_22A_SCDPT5!$K$33</definedName>
    <definedName name="SCDPT5_1500000000_Range" localSheetId="8">GMICNC_22A_SCDPT5!$B$35:$AC$37</definedName>
    <definedName name="SCDPT5_1509999999_10" localSheetId="8">GMICNC_22A_SCDPT5!$L$38</definedName>
    <definedName name="SCDPT5_1509999999_11" localSheetId="8">GMICNC_22A_SCDPT5!$M$38</definedName>
    <definedName name="SCDPT5_1509999999_12" localSheetId="8">GMICNC_22A_SCDPT5!$N$38</definedName>
    <definedName name="SCDPT5_1509999999_13" localSheetId="8">GMICNC_22A_SCDPT5!$O$38</definedName>
    <definedName name="SCDPT5_1509999999_14" localSheetId="8">GMICNC_22A_SCDPT5!$P$38</definedName>
    <definedName name="SCDPT5_1509999999_15" localSheetId="8">GMICNC_22A_SCDPT5!$Q$38</definedName>
    <definedName name="SCDPT5_1509999999_16" localSheetId="8">GMICNC_22A_SCDPT5!$R$38</definedName>
    <definedName name="SCDPT5_1509999999_17" localSheetId="8">GMICNC_22A_SCDPT5!$S$38</definedName>
    <definedName name="SCDPT5_1509999999_18" localSheetId="8">GMICNC_22A_SCDPT5!$T$38</definedName>
    <definedName name="SCDPT5_1509999999_19" localSheetId="8">GMICNC_22A_SCDPT5!$U$38</definedName>
    <definedName name="SCDPT5_1509999999_20" localSheetId="8">GMICNC_22A_SCDPT5!$V$38</definedName>
    <definedName name="SCDPT5_1509999999_21" localSheetId="8">GMICNC_22A_SCDPT5!$W$38</definedName>
    <definedName name="SCDPT5_1509999999_8" localSheetId="8">GMICNC_22A_SCDPT5!$J$38</definedName>
    <definedName name="SCDPT5_1509999999_9" localSheetId="8">GMICNC_22A_SCDPT5!$K$38</definedName>
    <definedName name="SCDPT5_150BEGINNG_1" localSheetId="8">GMICNC_22A_SCDPT5!$C$35</definedName>
    <definedName name="SCDPT5_150BEGINNG_10" localSheetId="8">GMICNC_22A_SCDPT5!$L$35</definedName>
    <definedName name="SCDPT5_150BEGINNG_11" localSheetId="8">GMICNC_22A_SCDPT5!$M$35</definedName>
    <definedName name="SCDPT5_150BEGINNG_12" localSheetId="8">GMICNC_22A_SCDPT5!$N$35</definedName>
    <definedName name="SCDPT5_150BEGINNG_13" localSheetId="8">GMICNC_22A_SCDPT5!$O$35</definedName>
    <definedName name="SCDPT5_150BEGINNG_14" localSheetId="8">GMICNC_22A_SCDPT5!$P$35</definedName>
    <definedName name="SCDPT5_150BEGINNG_15" localSheetId="8">GMICNC_22A_SCDPT5!$Q$35</definedName>
    <definedName name="SCDPT5_150BEGINNG_16" localSheetId="8">GMICNC_22A_SCDPT5!$R$35</definedName>
    <definedName name="SCDPT5_150BEGINNG_17" localSheetId="8">GMICNC_22A_SCDPT5!$S$35</definedName>
    <definedName name="SCDPT5_150BEGINNG_18" localSheetId="8">GMICNC_22A_SCDPT5!$T$35</definedName>
    <definedName name="SCDPT5_150BEGINNG_19" localSheetId="8">GMICNC_22A_SCDPT5!$U$35</definedName>
    <definedName name="SCDPT5_150BEGINNG_2" localSheetId="8">GMICNC_22A_SCDPT5!$D$35</definedName>
    <definedName name="SCDPT5_150BEGINNG_20" localSheetId="8">GMICNC_22A_SCDPT5!$V$35</definedName>
    <definedName name="SCDPT5_150BEGINNG_21" localSheetId="8">GMICNC_22A_SCDPT5!$W$35</definedName>
    <definedName name="SCDPT5_150BEGINNG_22" localSheetId="8">GMICNC_22A_SCDPT5!$X$35</definedName>
    <definedName name="SCDPT5_150BEGINNG_23" localSheetId="8">GMICNC_22A_SCDPT5!$Y$35</definedName>
    <definedName name="SCDPT5_150BEGINNG_24" localSheetId="8">GMICNC_22A_SCDPT5!$Z$35</definedName>
    <definedName name="SCDPT5_150BEGINNG_25" localSheetId="8">GMICNC_22A_SCDPT5!$AA$35</definedName>
    <definedName name="SCDPT5_150BEGINNG_26" localSheetId="8">GMICNC_22A_SCDPT5!$AB$35</definedName>
    <definedName name="SCDPT5_150BEGINNG_27" localSheetId="8">GMICNC_22A_SCDPT5!$AC$35</definedName>
    <definedName name="SCDPT5_150BEGINNG_3" localSheetId="8">GMICNC_22A_SCDPT5!$E$35</definedName>
    <definedName name="SCDPT5_150BEGINNG_4" localSheetId="8">GMICNC_22A_SCDPT5!$F$35</definedName>
    <definedName name="SCDPT5_150BEGINNG_5" localSheetId="8">GMICNC_22A_SCDPT5!$G$35</definedName>
    <definedName name="SCDPT5_150BEGINNG_6" localSheetId="8">GMICNC_22A_SCDPT5!$H$35</definedName>
    <definedName name="SCDPT5_150BEGINNG_7" localSheetId="8">GMICNC_22A_SCDPT5!$I$35</definedName>
    <definedName name="SCDPT5_150BEGINNG_8" localSheetId="8">GMICNC_22A_SCDPT5!$J$35</definedName>
    <definedName name="SCDPT5_150BEGINNG_9" localSheetId="8">GMICNC_22A_SCDPT5!$K$35</definedName>
    <definedName name="SCDPT5_150ENDINGG_10" localSheetId="8">GMICNC_22A_SCDPT5!$L$37</definedName>
    <definedName name="SCDPT5_150ENDINGG_11" localSheetId="8">GMICNC_22A_SCDPT5!$M$37</definedName>
    <definedName name="SCDPT5_150ENDINGG_12" localSheetId="8">GMICNC_22A_SCDPT5!$N$37</definedName>
    <definedName name="SCDPT5_150ENDINGG_13" localSheetId="8">GMICNC_22A_SCDPT5!$O$37</definedName>
    <definedName name="SCDPT5_150ENDINGG_14" localSheetId="8">GMICNC_22A_SCDPT5!$P$37</definedName>
    <definedName name="SCDPT5_150ENDINGG_15" localSheetId="8">GMICNC_22A_SCDPT5!$Q$37</definedName>
    <definedName name="SCDPT5_150ENDINGG_16" localSheetId="8">GMICNC_22A_SCDPT5!$R$37</definedName>
    <definedName name="SCDPT5_150ENDINGG_17" localSheetId="8">GMICNC_22A_SCDPT5!$S$37</definedName>
    <definedName name="SCDPT5_150ENDINGG_18" localSheetId="8">GMICNC_22A_SCDPT5!$T$37</definedName>
    <definedName name="SCDPT5_150ENDINGG_19" localSheetId="8">GMICNC_22A_SCDPT5!$U$37</definedName>
    <definedName name="SCDPT5_150ENDINGG_2" localSheetId="8">GMICNC_22A_SCDPT5!$D$37</definedName>
    <definedName name="SCDPT5_150ENDINGG_20" localSheetId="8">GMICNC_22A_SCDPT5!$V$37</definedName>
    <definedName name="SCDPT5_150ENDINGG_21" localSheetId="8">GMICNC_22A_SCDPT5!$W$37</definedName>
    <definedName name="SCDPT5_150ENDINGG_22" localSheetId="8">GMICNC_22A_SCDPT5!$X$37</definedName>
    <definedName name="SCDPT5_150ENDINGG_23" localSheetId="8">GMICNC_22A_SCDPT5!$Y$37</definedName>
    <definedName name="SCDPT5_150ENDINGG_24" localSheetId="8">GMICNC_22A_SCDPT5!$Z$37</definedName>
    <definedName name="SCDPT5_150ENDINGG_25" localSheetId="8">GMICNC_22A_SCDPT5!$AA$37</definedName>
    <definedName name="SCDPT5_150ENDINGG_26" localSheetId="8">GMICNC_22A_SCDPT5!$AB$37</definedName>
    <definedName name="SCDPT5_150ENDINGG_27" localSheetId="8">GMICNC_22A_SCDPT5!$AC$37</definedName>
    <definedName name="SCDPT5_150ENDINGG_3" localSheetId="8">GMICNC_22A_SCDPT5!$E$37</definedName>
    <definedName name="SCDPT5_150ENDINGG_4" localSheetId="8">GMICNC_22A_SCDPT5!$F$37</definedName>
    <definedName name="SCDPT5_150ENDINGG_5" localSheetId="8">GMICNC_22A_SCDPT5!$G$37</definedName>
    <definedName name="SCDPT5_150ENDINGG_6" localSheetId="8">GMICNC_22A_SCDPT5!$H$37</definedName>
    <definedName name="SCDPT5_150ENDINGG_7" localSheetId="8">GMICNC_22A_SCDPT5!$I$37</definedName>
    <definedName name="SCDPT5_150ENDINGG_8" localSheetId="8">GMICNC_22A_SCDPT5!$J$37</definedName>
    <definedName name="SCDPT5_150ENDINGG_9" localSheetId="8">GMICNC_22A_SCDPT5!$K$37</definedName>
    <definedName name="SCDPT5_1610000000_Range" localSheetId="8">GMICNC_22A_SCDPT5!$B$39:$AC$41</definedName>
    <definedName name="SCDPT5_1619999999_10" localSheetId="8">GMICNC_22A_SCDPT5!$L$42</definedName>
    <definedName name="SCDPT5_1619999999_11" localSheetId="8">GMICNC_22A_SCDPT5!$M$42</definedName>
    <definedName name="SCDPT5_1619999999_12" localSheetId="8">GMICNC_22A_SCDPT5!$N$42</definedName>
    <definedName name="SCDPT5_1619999999_13" localSheetId="8">GMICNC_22A_SCDPT5!$O$42</definedName>
    <definedName name="SCDPT5_1619999999_14" localSheetId="8">GMICNC_22A_SCDPT5!$P$42</definedName>
    <definedName name="SCDPT5_1619999999_15" localSheetId="8">GMICNC_22A_SCDPT5!$Q$42</definedName>
    <definedName name="SCDPT5_1619999999_16" localSheetId="8">GMICNC_22A_SCDPT5!$R$42</definedName>
    <definedName name="SCDPT5_1619999999_17" localSheetId="8">GMICNC_22A_SCDPT5!$S$42</definedName>
    <definedName name="SCDPT5_1619999999_18" localSheetId="8">GMICNC_22A_SCDPT5!$T$42</definedName>
    <definedName name="SCDPT5_1619999999_19" localSheetId="8">GMICNC_22A_SCDPT5!$U$42</definedName>
    <definedName name="SCDPT5_1619999999_20" localSheetId="8">GMICNC_22A_SCDPT5!$V$42</definedName>
    <definedName name="SCDPT5_1619999999_21" localSheetId="8">GMICNC_22A_SCDPT5!$W$42</definedName>
    <definedName name="SCDPT5_1619999999_9" localSheetId="8">GMICNC_22A_SCDPT5!$K$42</definedName>
    <definedName name="SCDPT5_161BEGINNG_1" localSheetId="8">GMICNC_22A_SCDPT5!$C$39</definedName>
    <definedName name="SCDPT5_161BEGINNG_10" localSheetId="8">GMICNC_22A_SCDPT5!$L$39</definedName>
    <definedName name="SCDPT5_161BEGINNG_11" localSheetId="8">GMICNC_22A_SCDPT5!$M$39</definedName>
    <definedName name="SCDPT5_161BEGINNG_12" localSheetId="8">GMICNC_22A_SCDPT5!$N$39</definedName>
    <definedName name="SCDPT5_161BEGINNG_13" localSheetId="8">GMICNC_22A_SCDPT5!$O$39</definedName>
    <definedName name="SCDPT5_161BEGINNG_14" localSheetId="8">GMICNC_22A_SCDPT5!$P$39</definedName>
    <definedName name="SCDPT5_161BEGINNG_15" localSheetId="8">GMICNC_22A_SCDPT5!$Q$39</definedName>
    <definedName name="SCDPT5_161BEGINNG_16" localSheetId="8">GMICNC_22A_SCDPT5!$R$39</definedName>
    <definedName name="SCDPT5_161BEGINNG_17" localSheetId="8">GMICNC_22A_SCDPT5!$S$39</definedName>
    <definedName name="SCDPT5_161BEGINNG_18" localSheetId="8">GMICNC_22A_SCDPT5!$T$39</definedName>
    <definedName name="SCDPT5_161BEGINNG_19" localSheetId="8">GMICNC_22A_SCDPT5!$U$39</definedName>
    <definedName name="SCDPT5_161BEGINNG_2" localSheetId="8">GMICNC_22A_SCDPT5!$D$39</definedName>
    <definedName name="SCDPT5_161BEGINNG_20" localSheetId="8">GMICNC_22A_SCDPT5!$V$39</definedName>
    <definedName name="SCDPT5_161BEGINNG_21" localSheetId="8">GMICNC_22A_SCDPT5!$W$39</definedName>
    <definedName name="SCDPT5_161BEGINNG_22" localSheetId="8">GMICNC_22A_SCDPT5!$X$39</definedName>
    <definedName name="SCDPT5_161BEGINNG_23" localSheetId="8">GMICNC_22A_SCDPT5!$Y$39</definedName>
    <definedName name="SCDPT5_161BEGINNG_24" localSheetId="8">GMICNC_22A_SCDPT5!$Z$39</definedName>
    <definedName name="SCDPT5_161BEGINNG_25" localSheetId="8">GMICNC_22A_SCDPT5!$AA$39</definedName>
    <definedName name="SCDPT5_161BEGINNG_26" localSheetId="8">GMICNC_22A_SCDPT5!$AB$39</definedName>
    <definedName name="SCDPT5_161BEGINNG_27" localSheetId="8">GMICNC_22A_SCDPT5!$AC$39</definedName>
    <definedName name="SCDPT5_161BEGINNG_3" localSheetId="8">GMICNC_22A_SCDPT5!$E$39</definedName>
    <definedName name="SCDPT5_161BEGINNG_4" localSheetId="8">GMICNC_22A_SCDPT5!$F$39</definedName>
    <definedName name="SCDPT5_161BEGINNG_5" localSheetId="8">GMICNC_22A_SCDPT5!$G$39</definedName>
    <definedName name="SCDPT5_161BEGINNG_6" localSheetId="8">GMICNC_22A_SCDPT5!$H$39</definedName>
    <definedName name="SCDPT5_161BEGINNG_7" localSheetId="8">GMICNC_22A_SCDPT5!$I$39</definedName>
    <definedName name="SCDPT5_161BEGINNG_8" localSheetId="8">GMICNC_22A_SCDPT5!$J$39</definedName>
    <definedName name="SCDPT5_161BEGINNG_9" localSheetId="8">GMICNC_22A_SCDPT5!$K$39</definedName>
    <definedName name="SCDPT5_161ENDINGG_10" localSheetId="8">GMICNC_22A_SCDPT5!$L$41</definedName>
    <definedName name="SCDPT5_161ENDINGG_11" localSheetId="8">GMICNC_22A_SCDPT5!$M$41</definedName>
    <definedName name="SCDPT5_161ENDINGG_12" localSheetId="8">GMICNC_22A_SCDPT5!$N$41</definedName>
    <definedName name="SCDPT5_161ENDINGG_13" localSheetId="8">GMICNC_22A_SCDPT5!$O$41</definedName>
    <definedName name="SCDPT5_161ENDINGG_14" localSheetId="8">GMICNC_22A_SCDPT5!$P$41</definedName>
    <definedName name="SCDPT5_161ENDINGG_15" localSheetId="8">GMICNC_22A_SCDPT5!$Q$41</definedName>
    <definedName name="SCDPT5_161ENDINGG_16" localSheetId="8">GMICNC_22A_SCDPT5!$R$41</definedName>
    <definedName name="SCDPT5_161ENDINGG_17" localSheetId="8">GMICNC_22A_SCDPT5!$S$41</definedName>
    <definedName name="SCDPT5_161ENDINGG_18" localSheetId="8">GMICNC_22A_SCDPT5!$T$41</definedName>
    <definedName name="SCDPT5_161ENDINGG_19" localSheetId="8">GMICNC_22A_SCDPT5!$U$41</definedName>
    <definedName name="SCDPT5_161ENDINGG_2" localSheetId="8">GMICNC_22A_SCDPT5!$D$41</definedName>
    <definedName name="SCDPT5_161ENDINGG_20" localSheetId="8">GMICNC_22A_SCDPT5!$V$41</definedName>
    <definedName name="SCDPT5_161ENDINGG_21" localSheetId="8">GMICNC_22A_SCDPT5!$W$41</definedName>
    <definedName name="SCDPT5_161ENDINGG_22" localSheetId="8">GMICNC_22A_SCDPT5!$X$41</definedName>
    <definedName name="SCDPT5_161ENDINGG_23" localSheetId="8">GMICNC_22A_SCDPT5!$Y$41</definedName>
    <definedName name="SCDPT5_161ENDINGG_24" localSheetId="8">GMICNC_22A_SCDPT5!$Z$41</definedName>
    <definedName name="SCDPT5_161ENDINGG_25" localSheetId="8">GMICNC_22A_SCDPT5!$AA$41</definedName>
    <definedName name="SCDPT5_161ENDINGG_26" localSheetId="8">GMICNC_22A_SCDPT5!$AB$41</definedName>
    <definedName name="SCDPT5_161ENDINGG_27" localSheetId="8">GMICNC_22A_SCDPT5!$AC$41</definedName>
    <definedName name="SCDPT5_161ENDINGG_3" localSheetId="8">GMICNC_22A_SCDPT5!$E$41</definedName>
    <definedName name="SCDPT5_161ENDINGG_4" localSheetId="8">GMICNC_22A_SCDPT5!$F$41</definedName>
    <definedName name="SCDPT5_161ENDINGG_5" localSheetId="8">GMICNC_22A_SCDPT5!$G$41</definedName>
    <definedName name="SCDPT5_161ENDINGG_6" localSheetId="8">GMICNC_22A_SCDPT5!$H$41</definedName>
    <definedName name="SCDPT5_161ENDINGG_7" localSheetId="8">GMICNC_22A_SCDPT5!$I$41</definedName>
    <definedName name="SCDPT5_161ENDINGG_8" localSheetId="8">GMICNC_22A_SCDPT5!$J$41</definedName>
    <definedName name="SCDPT5_161ENDINGG_9" localSheetId="8">GMICNC_22A_SCDPT5!$K$41</definedName>
    <definedName name="SCDPT5_1900000000_Range" localSheetId="8">GMICNC_22A_SCDPT5!$B$43:$AC$45</definedName>
    <definedName name="SCDPT5_1909999999_10" localSheetId="8">GMICNC_22A_SCDPT5!$L$46</definedName>
    <definedName name="SCDPT5_1909999999_11" localSheetId="8">GMICNC_22A_SCDPT5!$M$46</definedName>
    <definedName name="SCDPT5_1909999999_12" localSheetId="8">GMICNC_22A_SCDPT5!$N$46</definedName>
    <definedName name="SCDPT5_1909999999_13" localSheetId="8">GMICNC_22A_SCDPT5!$O$46</definedName>
    <definedName name="SCDPT5_1909999999_14" localSheetId="8">GMICNC_22A_SCDPT5!$P$46</definedName>
    <definedName name="SCDPT5_1909999999_15" localSheetId="8">GMICNC_22A_SCDPT5!$Q$46</definedName>
    <definedName name="SCDPT5_1909999999_16" localSheetId="8">GMICNC_22A_SCDPT5!$R$46</definedName>
    <definedName name="SCDPT5_1909999999_17" localSheetId="8">GMICNC_22A_SCDPT5!$S$46</definedName>
    <definedName name="SCDPT5_1909999999_18" localSheetId="8">GMICNC_22A_SCDPT5!$T$46</definedName>
    <definedName name="SCDPT5_1909999999_19" localSheetId="8">GMICNC_22A_SCDPT5!$U$46</definedName>
    <definedName name="SCDPT5_1909999999_20" localSheetId="8">GMICNC_22A_SCDPT5!$V$46</definedName>
    <definedName name="SCDPT5_1909999999_21" localSheetId="8">GMICNC_22A_SCDPT5!$W$46</definedName>
    <definedName name="SCDPT5_1909999999_8" localSheetId="8">GMICNC_22A_SCDPT5!$J$46</definedName>
    <definedName name="SCDPT5_1909999999_9" localSheetId="8">GMICNC_22A_SCDPT5!$K$46</definedName>
    <definedName name="SCDPT5_190BEGINNG_1" localSheetId="8">GMICNC_22A_SCDPT5!$C$43</definedName>
    <definedName name="SCDPT5_190BEGINNG_10" localSheetId="8">GMICNC_22A_SCDPT5!$L$43</definedName>
    <definedName name="SCDPT5_190BEGINNG_11" localSheetId="8">GMICNC_22A_SCDPT5!$M$43</definedName>
    <definedName name="SCDPT5_190BEGINNG_12" localSheetId="8">GMICNC_22A_SCDPT5!$N$43</definedName>
    <definedName name="SCDPT5_190BEGINNG_13" localSheetId="8">GMICNC_22A_SCDPT5!$O$43</definedName>
    <definedName name="SCDPT5_190BEGINNG_14" localSheetId="8">GMICNC_22A_SCDPT5!$P$43</definedName>
    <definedName name="SCDPT5_190BEGINNG_15" localSheetId="8">GMICNC_22A_SCDPT5!$Q$43</definedName>
    <definedName name="SCDPT5_190BEGINNG_16" localSheetId="8">GMICNC_22A_SCDPT5!$R$43</definedName>
    <definedName name="SCDPT5_190BEGINNG_17" localSheetId="8">GMICNC_22A_SCDPT5!$S$43</definedName>
    <definedName name="SCDPT5_190BEGINNG_18" localSheetId="8">GMICNC_22A_SCDPT5!$T$43</definedName>
    <definedName name="SCDPT5_190BEGINNG_19" localSheetId="8">GMICNC_22A_SCDPT5!$U$43</definedName>
    <definedName name="SCDPT5_190BEGINNG_2" localSheetId="8">GMICNC_22A_SCDPT5!$D$43</definedName>
    <definedName name="SCDPT5_190BEGINNG_20" localSheetId="8">GMICNC_22A_SCDPT5!$V$43</definedName>
    <definedName name="SCDPT5_190BEGINNG_21" localSheetId="8">GMICNC_22A_SCDPT5!$W$43</definedName>
    <definedName name="SCDPT5_190BEGINNG_22" localSheetId="8">GMICNC_22A_SCDPT5!$X$43</definedName>
    <definedName name="SCDPT5_190BEGINNG_23" localSheetId="8">GMICNC_22A_SCDPT5!$Y$43</definedName>
    <definedName name="SCDPT5_190BEGINNG_24" localSheetId="8">GMICNC_22A_SCDPT5!$Z$43</definedName>
    <definedName name="SCDPT5_190BEGINNG_25" localSheetId="8">GMICNC_22A_SCDPT5!$AA$43</definedName>
    <definedName name="SCDPT5_190BEGINNG_26" localSheetId="8">GMICNC_22A_SCDPT5!$AB$43</definedName>
    <definedName name="SCDPT5_190BEGINNG_27" localSheetId="8">GMICNC_22A_SCDPT5!$AC$43</definedName>
    <definedName name="SCDPT5_190BEGINNG_3" localSheetId="8">GMICNC_22A_SCDPT5!$E$43</definedName>
    <definedName name="SCDPT5_190BEGINNG_4" localSheetId="8">GMICNC_22A_SCDPT5!$F$43</definedName>
    <definedName name="SCDPT5_190BEGINNG_5" localSheetId="8">GMICNC_22A_SCDPT5!$G$43</definedName>
    <definedName name="SCDPT5_190BEGINNG_6" localSheetId="8">GMICNC_22A_SCDPT5!$H$43</definedName>
    <definedName name="SCDPT5_190BEGINNG_7" localSheetId="8">GMICNC_22A_SCDPT5!$I$43</definedName>
    <definedName name="SCDPT5_190BEGINNG_8" localSheetId="8">GMICNC_22A_SCDPT5!$J$43</definedName>
    <definedName name="SCDPT5_190BEGINNG_9" localSheetId="8">GMICNC_22A_SCDPT5!$K$43</definedName>
    <definedName name="SCDPT5_190ENDINGG_10" localSheetId="8">GMICNC_22A_SCDPT5!$L$45</definedName>
    <definedName name="SCDPT5_190ENDINGG_11" localSheetId="8">GMICNC_22A_SCDPT5!$M$45</definedName>
    <definedName name="SCDPT5_190ENDINGG_12" localSheetId="8">GMICNC_22A_SCDPT5!$N$45</definedName>
    <definedName name="SCDPT5_190ENDINGG_13" localSheetId="8">GMICNC_22A_SCDPT5!$O$45</definedName>
    <definedName name="SCDPT5_190ENDINGG_14" localSheetId="8">GMICNC_22A_SCDPT5!$P$45</definedName>
    <definedName name="SCDPT5_190ENDINGG_15" localSheetId="8">GMICNC_22A_SCDPT5!$Q$45</definedName>
    <definedName name="SCDPT5_190ENDINGG_16" localSheetId="8">GMICNC_22A_SCDPT5!$R$45</definedName>
    <definedName name="SCDPT5_190ENDINGG_17" localSheetId="8">GMICNC_22A_SCDPT5!$S$45</definedName>
    <definedName name="SCDPT5_190ENDINGG_18" localSheetId="8">GMICNC_22A_SCDPT5!$T$45</definedName>
    <definedName name="SCDPT5_190ENDINGG_19" localSheetId="8">GMICNC_22A_SCDPT5!$U$45</definedName>
    <definedName name="SCDPT5_190ENDINGG_2" localSheetId="8">GMICNC_22A_SCDPT5!$D$45</definedName>
    <definedName name="SCDPT5_190ENDINGG_20" localSheetId="8">GMICNC_22A_SCDPT5!$V$45</definedName>
    <definedName name="SCDPT5_190ENDINGG_21" localSheetId="8">GMICNC_22A_SCDPT5!$W$45</definedName>
    <definedName name="SCDPT5_190ENDINGG_22" localSheetId="8">GMICNC_22A_SCDPT5!$X$45</definedName>
    <definedName name="SCDPT5_190ENDINGG_23" localSheetId="8">GMICNC_22A_SCDPT5!$Y$45</definedName>
    <definedName name="SCDPT5_190ENDINGG_24" localSheetId="8">GMICNC_22A_SCDPT5!$Z$45</definedName>
    <definedName name="SCDPT5_190ENDINGG_25" localSheetId="8">GMICNC_22A_SCDPT5!$AA$45</definedName>
    <definedName name="SCDPT5_190ENDINGG_26" localSheetId="8">GMICNC_22A_SCDPT5!$AB$45</definedName>
    <definedName name="SCDPT5_190ENDINGG_27" localSheetId="8">GMICNC_22A_SCDPT5!$AC$45</definedName>
    <definedName name="SCDPT5_190ENDINGG_3" localSheetId="8">GMICNC_22A_SCDPT5!$E$45</definedName>
    <definedName name="SCDPT5_190ENDINGG_4" localSheetId="8">GMICNC_22A_SCDPT5!$F$45</definedName>
    <definedName name="SCDPT5_190ENDINGG_5" localSheetId="8">GMICNC_22A_SCDPT5!$G$45</definedName>
    <definedName name="SCDPT5_190ENDINGG_6" localSheetId="8">GMICNC_22A_SCDPT5!$H$45</definedName>
    <definedName name="SCDPT5_190ENDINGG_7" localSheetId="8">GMICNC_22A_SCDPT5!$I$45</definedName>
    <definedName name="SCDPT5_190ENDINGG_8" localSheetId="8">GMICNC_22A_SCDPT5!$J$45</definedName>
    <definedName name="SCDPT5_190ENDINGG_9" localSheetId="8">GMICNC_22A_SCDPT5!$K$45</definedName>
    <definedName name="SCDPT5_2010000000_Range" localSheetId="8">GMICNC_22A_SCDPT5!$B$47:$AC$49</definedName>
    <definedName name="SCDPT5_2019999999_10" localSheetId="8">GMICNC_22A_SCDPT5!$L$50</definedName>
    <definedName name="SCDPT5_2019999999_11" localSheetId="8">GMICNC_22A_SCDPT5!$M$50</definedName>
    <definedName name="SCDPT5_2019999999_12" localSheetId="8">GMICNC_22A_SCDPT5!$N$50</definedName>
    <definedName name="SCDPT5_2019999999_13" localSheetId="8">GMICNC_22A_SCDPT5!$O$50</definedName>
    <definedName name="SCDPT5_2019999999_14" localSheetId="8">GMICNC_22A_SCDPT5!$P$50</definedName>
    <definedName name="SCDPT5_2019999999_15" localSheetId="8">GMICNC_22A_SCDPT5!$Q$50</definedName>
    <definedName name="SCDPT5_2019999999_16" localSheetId="8">GMICNC_22A_SCDPT5!$R$50</definedName>
    <definedName name="SCDPT5_2019999999_17" localSheetId="8">GMICNC_22A_SCDPT5!$S$50</definedName>
    <definedName name="SCDPT5_2019999999_18" localSheetId="8">GMICNC_22A_SCDPT5!$T$50</definedName>
    <definedName name="SCDPT5_2019999999_19" localSheetId="8">GMICNC_22A_SCDPT5!$U$50</definedName>
    <definedName name="SCDPT5_2019999999_20" localSheetId="8">GMICNC_22A_SCDPT5!$V$50</definedName>
    <definedName name="SCDPT5_2019999999_21" localSheetId="8">GMICNC_22A_SCDPT5!$W$50</definedName>
    <definedName name="SCDPT5_2019999999_8" localSheetId="8">GMICNC_22A_SCDPT5!$J$50</definedName>
    <definedName name="SCDPT5_2019999999_9" localSheetId="8">GMICNC_22A_SCDPT5!$K$50</definedName>
    <definedName name="SCDPT5_201BEGINNG_1" localSheetId="8">GMICNC_22A_SCDPT5!$C$47</definedName>
    <definedName name="SCDPT5_201BEGINNG_10" localSheetId="8">GMICNC_22A_SCDPT5!$L$47</definedName>
    <definedName name="SCDPT5_201BEGINNG_11" localSheetId="8">GMICNC_22A_SCDPT5!$M$47</definedName>
    <definedName name="SCDPT5_201BEGINNG_12" localSheetId="8">GMICNC_22A_SCDPT5!$N$47</definedName>
    <definedName name="SCDPT5_201BEGINNG_13" localSheetId="8">GMICNC_22A_SCDPT5!$O$47</definedName>
    <definedName name="SCDPT5_201BEGINNG_14" localSheetId="8">GMICNC_22A_SCDPT5!$P$47</definedName>
    <definedName name="SCDPT5_201BEGINNG_15" localSheetId="8">GMICNC_22A_SCDPT5!$Q$47</definedName>
    <definedName name="SCDPT5_201BEGINNG_16" localSheetId="8">GMICNC_22A_SCDPT5!$R$47</definedName>
    <definedName name="SCDPT5_201BEGINNG_17" localSheetId="8">GMICNC_22A_SCDPT5!$S$47</definedName>
    <definedName name="SCDPT5_201BEGINNG_18" localSheetId="8">GMICNC_22A_SCDPT5!$T$47</definedName>
    <definedName name="SCDPT5_201BEGINNG_19" localSheetId="8">GMICNC_22A_SCDPT5!$U$47</definedName>
    <definedName name="SCDPT5_201BEGINNG_2" localSheetId="8">GMICNC_22A_SCDPT5!$D$47</definedName>
    <definedName name="SCDPT5_201BEGINNG_20" localSheetId="8">GMICNC_22A_SCDPT5!$V$47</definedName>
    <definedName name="SCDPT5_201BEGINNG_21" localSheetId="8">GMICNC_22A_SCDPT5!$W$47</definedName>
    <definedName name="SCDPT5_201BEGINNG_22" localSheetId="8">GMICNC_22A_SCDPT5!$X$47</definedName>
    <definedName name="SCDPT5_201BEGINNG_23" localSheetId="8">GMICNC_22A_SCDPT5!$Y$47</definedName>
    <definedName name="SCDPT5_201BEGINNG_24" localSheetId="8">GMICNC_22A_SCDPT5!$Z$47</definedName>
    <definedName name="SCDPT5_201BEGINNG_25" localSheetId="8">GMICNC_22A_SCDPT5!$AA$47</definedName>
    <definedName name="SCDPT5_201BEGINNG_26" localSheetId="8">GMICNC_22A_SCDPT5!$AB$47</definedName>
    <definedName name="SCDPT5_201BEGINNG_27" localSheetId="8">GMICNC_22A_SCDPT5!$AC$47</definedName>
    <definedName name="SCDPT5_201BEGINNG_3" localSheetId="8">GMICNC_22A_SCDPT5!$E$47</definedName>
    <definedName name="SCDPT5_201BEGINNG_4" localSheetId="8">GMICNC_22A_SCDPT5!$F$47</definedName>
    <definedName name="SCDPT5_201BEGINNG_5" localSheetId="8">GMICNC_22A_SCDPT5!$G$47</definedName>
    <definedName name="SCDPT5_201BEGINNG_6" localSheetId="8">GMICNC_22A_SCDPT5!$H$47</definedName>
    <definedName name="SCDPT5_201BEGINNG_7" localSheetId="8">GMICNC_22A_SCDPT5!$I$47</definedName>
    <definedName name="SCDPT5_201BEGINNG_8" localSheetId="8">GMICNC_22A_SCDPT5!$J$47</definedName>
    <definedName name="SCDPT5_201BEGINNG_9" localSheetId="8">GMICNC_22A_SCDPT5!$K$47</definedName>
    <definedName name="SCDPT5_201ENDINGG_10" localSheetId="8">GMICNC_22A_SCDPT5!$L$49</definedName>
    <definedName name="SCDPT5_201ENDINGG_11" localSheetId="8">GMICNC_22A_SCDPT5!$M$49</definedName>
    <definedName name="SCDPT5_201ENDINGG_12" localSheetId="8">GMICNC_22A_SCDPT5!$N$49</definedName>
    <definedName name="SCDPT5_201ENDINGG_13" localSheetId="8">GMICNC_22A_SCDPT5!$O$49</definedName>
    <definedName name="SCDPT5_201ENDINGG_14" localSheetId="8">GMICNC_22A_SCDPT5!$P$49</definedName>
    <definedName name="SCDPT5_201ENDINGG_15" localSheetId="8">GMICNC_22A_SCDPT5!$Q$49</definedName>
    <definedName name="SCDPT5_201ENDINGG_16" localSheetId="8">GMICNC_22A_SCDPT5!$R$49</definedName>
    <definedName name="SCDPT5_201ENDINGG_17" localSheetId="8">GMICNC_22A_SCDPT5!$S$49</definedName>
    <definedName name="SCDPT5_201ENDINGG_18" localSheetId="8">GMICNC_22A_SCDPT5!$T$49</definedName>
    <definedName name="SCDPT5_201ENDINGG_19" localSheetId="8">GMICNC_22A_SCDPT5!$U$49</definedName>
    <definedName name="SCDPT5_201ENDINGG_2" localSheetId="8">GMICNC_22A_SCDPT5!$D$49</definedName>
    <definedName name="SCDPT5_201ENDINGG_20" localSheetId="8">GMICNC_22A_SCDPT5!$V$49</definedName>
    <definedName name="SCDPT5_201ENDINGG_21" localSheetId="8">GMICNC_22A_SCDPT5!$W$49</definedName>
    <definedName name="SCDPT5_201ENDINGG_22" localSheetId="8">GMICNC_22A_SCDPT5!$X$49</definedName>
    <definedName name="SCDPT5_201ENDINGG_23" localSheetId="8">GMICNC_22A_SCDPT5!$Y$49</definedName>
    <definedName name="SCDPT5_201ENDINGG_24" localSheetId="8">GMICNC_22A_SCDPT5!$Z$49</definedName>
    <definedName name="SCDPT5_201ENDINGG_25" localSheetId="8">GMICNC_22A_SCDPT5!$AA$49</definedName>
    <definedName name="SCDPT5_201ENDINGG_26" localSheetId="8">GMICNC_22A_SCDPT5!$AB$49</definedName>
    <definedName name="SCDPT5_201ENDINGG_27" localSheetId="8">GMICNC_22A_SCDPT5!$AC$49</definedName>
    <definedName name="SCDPT5_201ENDINGG_3" localSheetId="8">GMICNC_22A_SCDPT5!$E$49</definedName>
    <definedName name="SCDPT5_201ENDINGG_4" localSheetId="8">GMICNC_22A_SCDPT5!$F$49</definedName>
    <definedName name="SCDPT5_201ENDINGG_5" localSheetId="8">GMICNC_22A_SCDPT5!$G$49</definedName>
    <definedName name="SCDPT5_201ENDINGG_6" localSheetId="8">GMICNC_22A_SCDPT5!$H$49</definedName>
    <definedName name="SCDPT5_201ENDINGG_7" localSheetId="8">GMICNC_22A_SCDPT5!$I$49</definedName>
    <definedName name="SCDPT5_201ENDINGG_8" localSheetId="8">GMICNC_22A_SCDPT5!$J$49</definedName>
    <definedName name="SCDPT5_201ENDINGG_9" localSheetId="8">GMICNC_22A_SCDPT5!$K$49</definedName>
    <definedName name="SCDPT5_2509999998_10" localSheetId="8">GMICNC_22A_SCDPT5!$L$51</definedName>
    <definedName name="SCDPT5_2509999998_11" localSheetId="8">GMICNC_22A_SCDPT5!$M$51</definedName>
    <definedName name="SCDPT5_2509999998_12" localSheetId="8">GMICNC_22A_SCDPT5!$N$51</definedName>
    <definedName name="SCDPT5_2509999998_13" localSheetId="8">GMICNC_22A_SCDPT5!$O$51</definedName>
    <definedName name="SCDPT5_2509999998_14" localSheetId="8">GMICNC_22A_SCDPT5!$P$51</definedName>
    <definedName name="SCDPT5_2509999998_15" localSheetId="8">GMICNC_22A_SCDPT5!$Q$51</definedName>
    <definedName name="SCDPT5_2509999998_16" localSheetId="8">GMICNC_22A_SCDPT5!$R$51</definedName>
    <definedName name="SCDPT5_2509999998_17" localSheetId="8">GMICNC_22A_SCDPT5!$S$51</definedName>
    <definedName name="SCDPT5_2509999998_18" localSheetId="8">GMICNC_22A_SCDPT5!$T$51</definedName>
    <definedName name="SCDPT5_2509999998_19" localSheetId="8">GMICNC_22A_SCDPT5!$U$51</definedName>
    <definedName name="SCDPT5_2509999998_20" localSheetId="8">GMICNC_22A_SCDPT5!$V$51</definedName>
    <definedName name="SCDPT5_2509999998_21" localSheetId="8">GMICNC_22A_SCDPT5!$W$51</definedName>
    <definedName name="SCDPT5_2509999998_8" localSheetId="8">GMICNC_22A_SCDPT5!$J$51</definedName>
    <definedName name="SCDPT5_2509999998_9" localSheetId="8">GMICNC_22A_SCDPT5!$K$51</definedName>
    <definedName name="SCDPT5_4010000000_Range" localSheetId="8">GMICNC_22A_SCDPT5!$B$52:$AC$54</definedName>
    <definedName name="SCDPT5_4019999999_10" localSheetId="8">GMICNC_22A_SCDPT5!$L$55</definedName>
    <definedName name="SCDPT5_4019999999_11" localSheetId="8">GMICNC_22A_SCDPT5!$M$55</definedName>
    <definedName name="SCDPT5_4019999999_12" localSheetId="8">GMICNC_22A_SCDPT5!$N$55</definedName>
    <definedName name="SCDPT5_4019999999_13" localSheetId="8">GMICNC_22A_SCDPT5!$O$55</definedName>
    <definedName name="SCDPT5_4019999999_14" localSheetId="8">GMICNC_22A_SCDPT5!$P$55</definedName>
    <definedName name="SCDPT5_4019999999_15" localSheetId="8">GMICNC_22A_SCDPT5!$Q$55</definedName>
    <definedName name="SCDPT5_4019999999_16" localSheetId="8">GMICNC_22A_SCDPT5!$R$55</definedName>
    <definedName name="SCDPT5_4019999999_17" localSheetId="8">GMICNC_22A_SCDPT5!$S$55</definedName>
    <definedName name="SCDPT5_4019999999_18" localSheetId="8">GMICNC_22A_SCDPT5!$T$55</definedName>
    <definedName name="SCDPT5_4019999999_19" localSheetId="8">GMICNC_22A_SCDPT5!$U$55</definedName>
    <definedName name="SCDPT5_4019999999_20" localSheetId="8">GMICNC_22A_SCDPT5!$V$55</definedName>
    <definedName name="SCDPT5_4019999999_21" localSheetId="8">GMICNC_22A_SCDPT5!$W$55</definedName>
    <definedName name="SCDPT5_4019999999_9" localSheetId="8">GMICNC_22A_SCDPT5!$K$55</definedName>
    <definedName name="SCDPT5_401BEGINNG_1" localSheetId="8">GMICNC_22A_SCDPT5!$C$52</definedName>
    <definedName name="SCDPT5_401BEGINNG_10" localSheetId="8">GMICNC_22A_SCDPT5!$L$52</definedName>
    <definedName name="SCDPT5_401BEGINNG_11" localSheetId="8">GMICNC_22A_SCDPT5!$M$52</definedName>
    <definedName name="SCDPT5_401BEGINNG_12" localSheetId="8">GMICNC_22A_SCDPT5!$N$52</definedName>
    <definedName name="SCDPT5_401BEGINNG_13" localSheetId="8">GMICNC_22A_SCDPT5!$O$52</definedName>
    <definedName name="SCDPT5_401BEGINNG_14" localSheetId="8">GMICNC_22A_SCDPT5!$P$52</definedName>
    <definedName name="SCDPT5_401BEGINNG_15" localSheetId="8">GMICNC_22A_SCDPT5!$Q$52</definedName>
    <definedName name="SCDPT5_401BEGINNG_16" localSheetId="8">GMICNC_22A_SCDPT5!$R$52</definedName>
    <definedName name="SCDPT5_401BEGINNG_17" localSheetId="8">GMICNC_22A_SCDPT5!$S$52</definedName>
    <definedName name="SCDPT5_401BEGINNG_18" localSheetId="8">GMICNC_22A_SCDPT5!$T$52</definedName>
    <definedName name="SCDPT5_401BEGINNG_19" localSheetId="8">GMICNC_22A_SCDPT5!$U$52</definedName>
    <definedName name="SCDPT5_401BEGINNG_2" localSheetId="8">GMICNC_22A_SCDPT5!$D$52</definedName>
    <definedName name="SCDPT5_401BEGINNG_20" localSheetId="8">GMICNC_22A_SCDPT5!$V$52</definedName>
    <definedName name="SCDPT5_401BEGINNG_21" localSheetId="8">GMICNC_22A_SCDPT5!$W$52</definedName>
    <definedName name="SCDPT5_401BEGINNG_22" localSheetId="8">GMICNC_22A_SCDPT5!$X$52</definedName>
    <definedName name="SCDPT5_401BEGINNG_23" localSheetId="8">GMICNC_22A_SCDPT5!$Y$52</definedName>
    <definedName name="SCDPT5_401BEGINNG_24" localSheetId="8">GMICNC_22A_SCDPT5!$Z$52</definedName>
    <definedName name="SCDPT5_401BEGINNG_25" localSheetId="8">GMICNC_22A_SCDPT5!$AA$52</definedName>
    <definedName name="SCDPT5_401BEGINNG_26" localSheetId="8">GMICNC_22A_SCDPT5!$AB$52</definedName>
    <definedName name="SCDPT5_401BEGINNG_27" localSheetId="8">GMICNC_22A_SCDPT5!$AC$52</definedName>
    <definedName name="SCDPT5_401BEGINNG_3" localSheetId="8">GMICNC_22A_SCDPT5!$E$52</definedName>
    <definedName name="SCDPT5_401BEGINNG_4" localSheetId="8">GMICNC_22A_SCDPT5!$F$52</definedName>
    <definedName name="SCDPT5_401BEGINNG_5" localSheetId="8">GMICNC_22A_SCDPT5!$G$52</definedName>
    <definedName name="SCDPT5_401BEGINNG_6" localSheetId="8">GMICNC_22A_SCDPT5!$H$52</definedName>
    <definedName name="SCDPT5_401BEGINNG_7" localSheetId="8">GMICNC_22A_SCDPT5!$I$52</definedName>
    <definedName name="SCDPT5_401BEGINNG_8" localSheetId="8">GMICNC_22A_SCDPT5!$J$52</definedName>
    <definedName name="SCDPT5_401BEGINNG_9" localSheetId="8">GMICNC_22A_SCDPT5!$K$52</definedName>
    <definedName name="SCDPT5_401ENDINGG_10" localSheetId="8">GMICNC_22A_SCDPT5!$L$54</definedName>
    <definedName name="SCDPT5_401ENDINGG_11" localSheetId="8">GMICNC_22A_SCDPT5!$M$54</definedName>
    <definedName name="SCDPT5_401ENDINGG_12" localSheetId="8">GMICNC_22A_SCDPT5!$N$54</definedName>
    <definedName name="SCDPT5_401ENDINGG_13" localSheetId="8">GMICNC_22A_SCDPT5!$O$54</definedName>
    <definedName name="SCDPT5_401ENDINGG_14" localSheetId="8">GMICNC_22A_SCDPT5!$P$54</definedName>
    <definedName name="SCDPT5_401ENDINGG_15" localSheetId="8">GMICNC_22A_SCDPT5!$Q$54</definedName>
    <definedName name="SCDPT5_401ENDINGG_16" localSheetId="8">GMICNC_22A_SCDPT5!$R$54</definedName>
    <definedName name="SCDPT5_401ENDINGG_17" localSheetId="8">GMICNC_22A_SCDPT5!$S$54</definedName>
    <definedName name="SCDPT5_401ENDINGG_18" localSheetId="8">GMICNC_22A_SCDPT5!$T$54</definedName>
    <definedName name="SCDPT5_401ENDINGG_19" localSheetId="8">GMICNC_22A_SCDPT5!$U$54</definedName>
    <definedName name="SCDPT5_401ENDINGG_2" localSheetId="8">GMICNC_22A_SCDPT5!$D$54</definedName>
    <definedName name="SCDPT5_401ENDINGG_20" localSheetId="8">GMICNC_22A_SCDPT5!$V$54</definedName>
    <definedName name="SCDPT5_401ENDINGG_21" localSheetId="8">GMICNC_22A_SCDPT5!$W$54</definedName>
    <definedName name="SCDPT5_401ENDINGG_22" localSheetId="8">GMICNC_22A_SCDPT5!$X$54</definedName>
    <definedName name="SCDPT5_401ENDINGG_23" localSheetId="8">GMICNC_22A_SCDPT5!$Y$54</definedName>
    <definedName name="SCDPT5_401ENDINGG_24" localSheetId="8">GMICNC_22A_SCDPT5!$Z$54</definedName>
    <definedName name="SCDPT5_401ENDINGG_25" localSheetId="8">GMICNC_22A_SCDPT5!$AA$54</definedName>
    <definedName name="SCDPT5_401ENDINGG_26" localSheetId="8">GMICNC_22A_SCDPT5!$AB$54</definedName>
    <definedName name="SCDPT5_401ENDINGG_27" localSheetId="8">GMICNC_22A_SCDPT5!$AC$54</definedName>
    <definedName name="SCDPT5_401ENDINGG_3" localSheetId="8">GMICNC_22A_SCDPT5!$E$54</definedName>
    <definedName name="SCDPT5_401ENDINGG_4" localSheetId="8">GMICNC_22A_SCDPT5!$F$54</definedName>
    <definedName name="SCDPT5_401ENDINGG_5" localSheetId="8">GMICNC_22A_SCDPT5!$G$54</definedName>
    <definedName name="SCDPT5_401ENDINGG_6" localSheetId="8">GMICNC_22A_SCDPT5!$H$54</definedName>
    <definedName name="SCDPT5_401ENDINGG_7" localSheetId="8">GMICNC_22A_SCDPT5!$I$54</definedName>
    <definedName name="SCDPT5_401ENDINGG_8" localSheetId="8">GMICNC_22A_SCDPT5!$J$54</definedName>
    <definedName name="SCDPT5_401ENDINGG_9" localSheetId="8">GMICNC_22A_SCDPT5!$K$54</definedName>
    <definedName name="SCDPT5_4020000000_Range" localSheetId="8">GMICNC_22A_SCDPT5!$B$56:$AC$58</definedName>
    <definedName name="SCDPT5_4029999999_10" localSheetId="8">GMICNC_22A_SCDPT5!$L$59</definedName>
    <definedName name="SCDPT5_4029999999_11" localSheetId="8">GMICNC_22A_SCDPT5!$M$59</definedName>
    <definedName name="SCDPT5_4029999999_12" localSheetId="8">GMICNC_22A_SCDPT5!$N$59</definedName>
    <definedName name="SCDPT5_4029999999_13" localSheetId="8">GMICNC_22A_SCDPT5!$O$59</definedName>
    <definedName name="SCDPT5_4029999999_14" localSheetId="8">GMICNC_22A_SCDPT5!$P$59</definedName>
    <definedName name="SCDPT5_4029999999_15" localSheetId="8">GMICNC_22A_SCDPT5!$Q$59</definedName>
    <definedName name="SCDPT5_4029999999_16" localSheetId="8">GMICNC_22A_SCDPT5!$R$59</definedName>
    <definedName name="SCDPT5_4029999999_17" localSheetId="8">GMICNC_22A_SCDPT5!$S$59</definedName>
    <definedName name="SCDPT5_4029999999_18" localSheetId="8">GMICNC_22A_SCDPT5!$T$59</definedName>
    <definedName name="SCDPT5_4029999999_19" localSheetId="8">GMICNC_22A_SCDPT5!$U$59</definedName>
    <definedName name="SCDPT5_4029999999_20" localSheetId="8">GMICNC_22A_SCDPT5!$V$59</definedName>
    <definedName name="SCDPT5_4029999999_21" localSheetId="8">GMICNC_22A_SCDPT5!$W$59</definedName>
    <definedName name="SCDPT5_4029999999_9" localSheetId="8">GMICNC_22A_SCDPT5!$K$59</definedName>
    <definedName name="SCDPT5_402BEGINNG_1" localSheetId="8">GMICNC_22A_SCDPT5!$C$56</definedName>
    <definedName name="SCDPT5_402BEGINNG_10" localSheetId="8">GMICNC_22A_SCDPT5!$L$56</definedName>
    <definedName name="SCDPT5_402BEGINNG_11" localSheetId="8">GMICNC_22A_SCDPT5!$M$56</definedName>
    <definedName name="SCDPT5_402BEGINNG_12" localSheetId="8">GMICNC_22A_SCDPT5!$N$56</definedName>
    <definedName name="SCDPT5_402BEGINNG_13" localSheetId="8">GMICNC_22A_SCDPT5!$O$56</definedName>
    <definedName name="SCDPT5_402BEGINNG_14" localSheetId="8">GMICNC_22A_SCDPT5!$P$56</definedName>
    <definedName name="SCDPT5_402BEGINNG_15" localSheetId="8">GMICNC_22A_SCDPT5!$Q$56</definedName>
    <definedName name="SCDPT5_402BEGINNG_16" localSheetId="8">GMICNC_22A_SCDPT5!$R$56</definedName>
    <definedName name="SCDPT5_402BEGINNG_17" localSheetId="8">GMICNC_22A_SCDPT5!$S$56</definedName>
    <definedName name="SCDPT5_402BEGINNG_18" localSheetId="8">GMICNC_22A_SCDPT5!$T$56</definedName>
    <definedName name="SCDPT5_402BEGINNG_19" localSheetId="8">GMICNC_22A_SCDPT5!$U$56</definedName>
    <definedName name="SCDPT5_402BEGINNG_2" localSheetId="8">GMICNC_22A_SCDPT5!$D$56</definedName>
    <definedName name="SCDPT5_402BEGINNG_20" localSheetId="8">GMICNC_22A_SCDPT5!$V$56</definedName>
    <definedName name="SCDPT5_402BEGINNG_21" localSheetId="8">GMICNC_22A_SCDPT5!$W$56</definedName>
    <definedName name="SCDPT5_402BEGINNG_22" localSheetId="8">GMICNC_22A_SCDPT5!$X$56</definedName>
    <definedName name="SCDPT5_402BEGINNG_23" localSheetId="8">GMICNC_22A_SCDPT5!$Y$56</definedName>
    <definedName name="SCDPT5_402BEGINNG_24" localSheetId="8">GMICNC_22A_SCDPT5!$Z$56</definedName>
    <definedName name="SCDPT5_402BEGINNG_25" localSheetId="8">GMICNC_22A_SCDPT5!$AA$56</definedName>
    <definedName name="SCDPT5_402BEGINNG_26" localSheetId="8">GMICNC_22A_SCDPT5!$AB$56</definedName>
    <definedName name="SCDPT5_402BEGINNG_27" localSheetId="8">GMICNC_22A_SCDPT5!$AC$56</definedName>
    <definedName name="SCDPT5_402BEGINNG_3" localSheetId="8">GMICNC_22A_SCDPT5!$E$56</definedName>
    <definedName name="SCDPT5_402BEGINNG_4" localSheetId="8">GMICNC_22A_SCDPT5!$F$56</definedName>
    <definedName name="SCDPT5_402BEGINNG_5" localSheetId="8">GMICNC_22A_SCDPT5!$G$56</definedName>
    <definedName name="SCDPT5_402BEGINNG_6" localSheetId="8">GMICNC_22A_SCDPT5!$H$56</definedName>
    <definedName name="SCDPT5_402BEGINNG_7" localSheetId="8">GMICNC_22A_SCDPT5!$I$56</definedName>
    <definedName name="SCDPT5_402BEGINNG_8" localSheetId="8">GMICNC_22A_SCDPT5!$J$56</definedName>
    <definedName name="SCDPT5_402BEGINNG_9" localSheetId="8">GMICNC_22A_SCDPT5!$K$56</definedName>
    <definedName name="SCDPT5_402ENDINGG_10" localSheetId="8">GMICNC_22A_SCDPT5!$L$58</definedName>
    <definedName name="SCDPT5_402ENDINGG_11" localSheetId="8">GMICNC_22A_SCDPT5!$M$58</definedName>
    <definedName name="SCDPT5_402ENDINGG_12" localSheetId="8">GMICNC_22A_SCDPT5!$N$58</definedName>
    <definedName name="SCDPT5_402ENDINGG_13" localSheetId="8">GMICNC_22A_SCDPT5!$O$58</definedName>
    <definedName name="SCDPT5_402ENDINGG_14" localSheetId="8">GMICNC_22A_SCDPT5!$P$58</definedName>
    <definedName name="SCDPT5_402ENDINGG_15" localSheetId="8">GMICNC_22A_SCDPT5!$Q$58</definedName>
    <definedName name="SCDPT5_402ENDINGG_16" localSheetId="8">GMICNC_22A_SCDPT5!$R$58</definedName>
    <definedName name="SCDPT5_402ENDINGG_17" localSheetId="8">GMICNC_22A_SCDPT5!$S$58</definedName>
    <definedName name="SCDPT5_402ENDINGG_18" localSheetId="8">GMICNC_22A_SCDPT5!$T$58</definedName>
    <definedName name="SCDPT5_402ENDINGG_19" localSheetId="8">GMICNC_22A_SCDPT5!$U$58</definedName>
    <definedName name="SCDPT5_402ENDINGG_2" localSheetId="8">GMICNC_22A_SCDPT5!$D$58</definedName>
    <definedName name="SCDPT5_402ENDINGG_20" localSheetId="8">GMICNC_22A_SCDPT5!$V$58</definedName>
    <definedName name="SCDPT5_402ENDINGG_21" localSheetId="8">GMICNC_22A_SCDPT5!$W$58</definedName>
    <definedName name="SCDPT5_402ENDINGG_22" localSheetId="8">GMICNC_22A_SCDPT5!$X$58</definedName>
    <definedName name="SCDPT5_402ENDINGG_23" localSheetId="8">GMICNC_22A_SCDPT5!$Y$58</definedName>
    <definedName name="SCDPT5_402ENDINGG_24" localSheetId="8">GMICNC_22A_SCDPT5!$Z$58</definedName>
    <definedName name="SCDPT5_402ENDINGG_25" localSheetId="8">GMICNC_22A_SCDPT5!$AA$58</definedName>
    <definedName name="SCDPT5_402ENDINGG_26" localSheetId="8">GMICNC_22A_SCDPT5!$AB$58</definedName>
    <definedName name="SCDPT5_402ENDINGG_27" localSheetId="8">GMICNC_22A_SCDPT5!$AC$58</definedName>
    <definedName name="SCDPT5_402ENDINGG_3" localSheetId="8">GMICNC_22A_SCDPT5!$E$58</definedName>
    <definedName name="SCDPT5_402ENDINGG_4" localSheetId="8">GMICNC_22A_SCDPT5!$F$58</definedName>
    <definedName name="SCDPT5_402ENDINGG_5" localSheetId="8">GMICNC_22A_SCDPT5!$G$58</definedName>
    <definedName name="SCDPT5_402ENDINGG_6" localSheetId="8">GMICNC_22A_SCDPT5!$H$58</definedName>
    <definedName name="SCDPT5_402ENDINGG_7" localSheetId="8">GMICNC_22A_SCDPT5!$I$58</definedName>
    <definedName name="SCDPT5_402ENDINGG_8" localSheetId="8">GMICNC_22A_SCDPT5!$J$58</definedName>
    <definedName name="SCDPT5_402ENDINGG_9" localSheetId="8">GMICNC_22A_SCDPT5!$K$58</definedName>
    <definedName name="SCDPT5_4310000000_Range" localSheetId="8">GMICNC_22A_SCDPT5!$B$60:$AC$62</definedName>
    <definedName name="SCDPT5_4319999999_10" localSheetId="8">GMICNC_22A_SCDPT5!$L$63</definedName>
    <definedName name="SCDPT5_4319999999_11" localSheetId="8">GMICNC_22A_SCDPT5!$M$63</definedName>
    <definedName name="SCDPT5_4319999999_12" localSheetId="8">GMICNC_22A_SCDPT5!$N$63</definedName>
    <definedName name="SCDPT5_4319999999_13" localSheetId="8">GMICNC_22A_SCDPT5!$O$63</definedName>
    <definedName name="SCDPT5_4319999999_14" localSheetId="8">GMICNC_22A_SCDPT5!$P$63</definedName>
    <definedName name="SCDPT5_4319999999_15" localSheetId="8">GMICNC_22A_SCDPT5!$Q$63</definedName>
    <definedName name="SCDPT5_4319999999_16" localSheetId="8">GMICNC_22A_SCDPT5!$R$63</definedName>
    <definedName name="SCDPT5_4319999999_17" localSheetId="8">GMICNC_22A_SCDPT5!$S$63</definedName>
    <definedName name="SCDPT5_4319999999_18" localSheetId="8">GMICNC_22A_SCDPT5!$T$63</definedName>
    <definedName name="SCDPT5_4319999999_19" localSheetId="8">GMICNC_22A_SCDPT5!$U$63</definedName>
    <definedName name="SCDPT5_4319999999_20" localSheetId="8">GMICNC_22A_SCDPT5!$V$63</definedName>
    <definedName name="SCDPT5_4319999999_21" localSheetId="8">GMICNC_22A_SCDPT5!$W$63</definedName>
    <definedName name="SCDPT5_4319999999_9" localSheetId="8">GMICNC_22A_SCDPT5!$K$63</definedName>
    <definedName name="SCDPT5_431BEGINNG_1" localSheetId="8">GMICNC_22A_SCDPT5!$C$60</definedName>
    <definedName name="SCDPT5_431BEGINNG_10" localSheetId="8">GMICNC_22A_SCDPT5!$L$60</definedName>
    <definedName name="SCDPT5_431BEGINNG_11" localSheetId="8">GMICNC_22A_SCDPT5!$M$60</definedName>
    <definedName name="SCDPT5_431BEGINNG_12" localSheetId="8">GMICNC_22A_SCDPT5!$N$60</definedName>
    <definedName name="SCDPT5_431BEGINNG_13" localSheetId="8">GMICNC_22A_SCDPT5!$O$60</definedName>
    <definedName name="SCDPT5_431BEGINNG_14" localSheetId="8">GMICNC_22A_SCDPT5!$P$60</definedName>
    <definedName name="SCDPT5_431BEGINNG_15" localSheetId="8">GMICNC_22A_SCDPT5!$Q$60</definedName>
    <definedName name="SCDPT5_431BEGINNG_16" localSheetId="8">GMICNC_22A_SCDPT5!$R$60</definedName>
    <definedName name="SCDPT5_431BEGINNG_17" localSheetId="8">GMICNC_22A_SCDPT5!$S$60</definedName>
    <definedName name="SCDPT5_431BEGINNG_18" localSheetId="8">GMICNC_22A_SCDPT5!$T$60</definedName>
    <definedName name="SCDPT5_431BEGINNG_19" localSheetId="8">GMICNC_22A_SCDPT5!$U$60</definedName>
    <definedName name="SCDPT5_431BEGINNG_2" localSheetId="8">GMICNC_22A_SCDPT5!$D$60</definedName>
    <definedName name="SCDPT5_431BEGINNG_20" localSheetId="8">GMICNC_22A_SCDPT5!$V$60</definedName>
    <definedName name="SCDPT5_431BEGINNG_21" localSheetId="8">GMICNC_22A_SCDPT5!$W$60</definedName>
    <definedName name="SCDPT5_431BEGINNG_22" localSheetId="8">GMICNC_22A_SCDPT5!$X$60</definedName>
    <definedName name="SCDPT5_431BEGINNG_23" localSheetId="8">GMICNC_22A_SCDPT5!$Y$60</definedName>
    <definedName name="SCDPT5_431BEGINNG_24" localSheetId="8">GMICNC_22A_SCDPT5!$Z$60</definedName>
    <definedName name="SCDPT5_431BEGINNG_25" localSheetId="8">GMICNC_22A_SCDPT5!$AA$60</definedName>
    <definedName name="SCDPT5_431BEGINNG_26" localSheetId="8">GMICNC_22A_SCDPT5!$AB$60</definedName>
    <definedName name="SCDPT5_431BEGINNG_27" localSheetId="8">GMICNC_22A_SCDPT5!$AC$60</definedName>
    <definedName name="SCDPT5_431BEGINNG_3" localSheetId="8">GMICNC_22A_SCDPT5!$E$60</definedName>
    <definedName name="SCDPT5_431BEGINNG_4" localSheetId="8">GMICNC_22A_SCDPT5!$F$60</definedName>
    <definedName name="SCDPT5_431BEGINNG_5" localSheetId="8">GMICNC_22A_SCDPT5!$G$60</definedName>
    <definedName name="SCDPT5_431BEGINNG_6" localSheetId="8">GMICNC_22A_SCDPT5!$H$60</definedName>
    <definedName name="SCDPT5_431BEGINNG_7" localSheetId="8">GMICNC_22A_SCDPT5!$I$60</definedName>
    <definedName name="SCDPT5_431BEGINNG_8" localSheetId="8">GMICNC_22A_SCDPT5!$J$60</definedName>
    <definedName name="SCDPT5_431BEGINNG_9" localSheetId="8">GMICNC_22A_SCDPT5!$K$60</definedName>
    <definedName name="SCDPT5_431ENDINGG_10" localSheetId="8">GMICNC_22A_SCDPT5!$L$62</definedName>
    <definedName name="SCDPT5_431ENDINGG_11" localSheetId="8">GMICNC_22A_SCDPT5!$M$62</definedName>
    <definedName name="SCDPT5_431ENDINGG_12" localSheetId="8">GMICNC_22A_SCDPT5!$N$62</definedName>
    <definedName name="SCDPT5_431ENDINGG_13" localSheetId="8">GMICNC_22A_SCDPT5!$O$62</definedName>
    <definedName name="SCDPT5_431ENDINGG_14" localSheetId="8">GMICNC_22A_SCDPT5!$P$62</definedName>
    <definedName name="SCDPT5_431ENDINGG_15" localSheetId="8">GMICNC_22A_SCDPT5!$Q$62</definedName>
    <definedName name="SCDPT5_431ENDINGG_16" localSheetId="8">GMICNC_22A_SCDPT5!$R$62</definedName>
    <definedName name="SCDPT5_431ENDINGG_17" localSheetId="8">GMICNC_22A_SCDPT5!$S$62</definedName>
    <definedName name="SCDPT5_431ENDINGG_18" localSheetId="8">GMICNC_22A_SCDPT5!$T$62</definedName>
    <definedName name="SCDPT5_431ENDINGG_19" localSheetId="8">GMICNC_22A_SCDPT5!$U$62</definedName>
    <definedName name="SCDPT5_431ENDINGG_2" localSheetId="8">GMICNC_22A_SCDPT5!$D$62</definedName>
    <definedName name="SCDPT5_431ENDINGG_20" localSheetId="8">GMICNC_22A_SCDPT5!$V$62</definedName>
    <definedName name="SCDPT5_431ENDINGG_21" localSheetId="8">GMICNC_22A_SCDPT5!$W$62</definedName>
    <definedName name="SCDPT5_431ENDINGG_22" localSheetId="8">GMICNC_22A_SCDPT5!$X$62</definedName>
    <definedName name="SCDPT5_431ENDINGG_23" localSheetId="8">GMICNC_22A_SCDPT5!$Y$62</definedName>
    <definedName name="SCDPT5_431ENDINGG_24" localSheetId="8">GMICNC_22A_SCDPT5!$Z$62</definedName>
    <definedName name="SCDPT5_431ENDINGG_25" localSheetId="8">GMICNC_22A_SCDPT5!$AA$62</definedName>
    <definedName name="SCDPT5_431ENDINGG_26" localSheetId="8">GMICNC_22A_SCDPT5!$AB$62</definedName>
    <definedName name="SCDPT5_431ENDINGG_27" localSheetId="8">GMICNC_22A_SCDPT5!$AC$62</definedName>
    <definedName name="SCDPT5_431ENDINGG_3" localSheetId="8">GMICNC_22A_SCDPT5!$E$62</definedName>
    <definedName name="SCDPT5_431ENDINGG_4" localSheetId="8">GMICNC_22A_SCDPT5!$F$62</definedName>
    <definedName name="SCDPT5_431ENDINGG_5" localSheetId="8">GMICNC_22A_SCDPT5!$G$62</definedName>
    <definedName name="SCDPT5_431ENDINGG_6" localSheetId="8">GMICNC_22A_SCDPT5!$H$62</definedName>
    <definedName name="SCDPT5_431ENDINGG_7" localSheetId="8">GMICNC_22A_SCDPT5!$I$62</definedName>
    <definedName name="SCDPT5_431ENDINGG_8" localSheetId="8">GMICNC_22A_SCDPT5!$J$62</definedName>
    <definedName name="SCDPT5_431ENDINGG_9" localSheetId="8">GMICNC_22A_SCDPT5!$K$62</definedName>
    <definedName name="SCDPT5_4320000000_Range" localSheetId="8">GMICNC_22A_SCDPT5!$B$64:$AC$66</definedName>
    <definedName name="SCDPT5_4329999999_10" localSheetId="8">GMICNC_22A_SCDPT5!$L$67</definedName>
    <definedName name="SCDPT5_4329999999_11" localSheetId="8">GMICNC_22A_SCDPT5!$M$67</definedName>
    <definedName name="SCDPT5_4329999999_12" localSheetId="8">GMICNC_22A_SCDPT5!$N$67</definedName>
    <definedName name="SCDPT5_4329999999_13" localSheetId="8">GMICNC_22A_SCDPT5!$O$67</definedName>
    <definedName name="SCDPT5_4329999999_14" localSheetId="8">GMICNC_22A_SCDPT5!$P$67</definedName>
    <definedName name="SCDPT5_4329999999_15" localSheetId="8">GMICNC_22A_SCDPT5!$Q$67</definedName>
    <definedName name="SCDPT5_4329999999_16" localSheetId="8">GMICNC_22A_SCDPT5!$R$67</definedName>
    <definedName name="SCDPT5_4329999999_17" localSheetId="8">GMICNC_22A_SCDPT5!$S$67</definedName>
    <definedName name="SCDPT5_4329999999_18" localSheetId="8">GMICNC_22A_SCDPT5!$T$67</definedName>
    <definedName name="SCDPT5_4329999999_19" localSheetId="8">GMICNC_22A_SCDPT5!$U$67</definedName>
    <definedName name="SCDPT5_4329999999_20" localSheetId="8">GMICNC_22A_SCDPT5!$V$67</definedName>
    <definedName name="SCDPT5_4329999999_21" localSheetId="8">GMICNC_22A_SCDPT5!$W$67</definedName>
    <definedName name="SCDPT5_4329999999_9" localSheetId="8">GMICNC_22A_SCDPT5!$K$67</definedName>
    <definedName name="SCDPT5_432BEGINNG_1" localSheetId="8">GMICNC_22A_SCDPT5!$C$64</definedName>
    <definedName name="SCDPT5_432BEGINNG_10" localSheetId="8">GMICNC_22A_SCDPT5!$L$64</definedName>
    <definedName name="SCDPT5_432BEGINNG_11" localSheetId="8">GMICNC_22A_SCDPT5!$M$64</definedName>
    <definedName name="SCDPT5_432BEGINNG_12" localSheetId="8">GMICNC_22A_SCDPT5!$N$64</definedName>
    <definedName name="SCDPT5_432BEGINNG_13" localSheetId="8">GMICNC_22A_SCDPT5!$O$64</definedName>
    <definedName name="SCDPT5_432BEGINNG_14" localSheetId="8">GMICNC_22A_SCDPT5!$P$64</definedName>
    <definedName name="SCDPT5_432BEGINNG_15" localSheetId="8">GMICNC_22A_SCDPT5!$Q$64</definedName>
    <definedName name="SCDPT5_432BEGINNG_16" localSheetId="8">GMICNC_22A_SCDPT5!$R$64</definedName>
    <definedName name="SCDPT5_432BEGINNG_17" localSheetId="8">GMICNC_22A_SCDPT5!$S$64</definedName>
    <definedName name="SCDPT5_432BEGINNG_18" localSheetId="8">GMICNC_22A_SCDPT5!$T$64</definedName>
    <definedName name="SCDPT5_432BEGINNG_19" localSheetId="8">GMICNC_22A_SCDPT5!$U$64</definedName>
    <definedName name="SCDPT5_432BEGINNG_2" localSheetId="8">GMICNC_22A_SCDPT5!$D$64</definedName>
    <definedName name="SCDPT5_432BEGINNG_20" localSheetId="8">GMICNC_22A_SCDPT5!$V$64</definedName>
    <definedName name="SCDPT5_432BEGINNG_21" localSheetId="8">GMICNC_22A_SCDPT5!$W$64</definedName>
    <definedName name="SCDPT5_432BEGINNG_22" localSheetId="8">GMICNC_22A_SCDPT5!$X$64</definedName>
    <definedName name="SCDPT5_432BEGINNG_23" localSheetId="8">GMICNC_22A_SCDPT5!$Y$64</definedName>
    <definedName name="SCDPT5_432BEGINNG_24" localSheetId="8">GMICNC_22A_SCDPT5!$Z$64</definedName>
    <definedName name="SCDPT5_432BEGINNG_25" localSheetId="8">GMICNC_22A_SCDPT5!$AA$64</definedName>
    <definedName name="SCDPT5_432BEGINNG_26" localSheetId="8">GMICNC_22A_SCDPT5!$AB$64</definedName>
    <definedName name="SCDPT5_432BEGINNG_27" localSheetId="8">GMICNC_22A_SCDPT5!$AC$64</definedName>
    <definedName name="SCDPT5_432BEGINNG_3" localSheetId="8">GMICNC_22A_SCDPT5!$E$64</definedName>
    <definedName name="SCDPT5_432BEGINNG_4" localSheetId="8">GMICNC_22A_SCDPT5!$F$64</definedName>
    <definedName name="SCDPT5_432BEGINNG_5" localSheetId="8">GMICNC_22A_SCDPT5!$G$64</definedName>
    <definedName name="SCDPT5_432BEGINNG_6" localSheetId="8">GMICNC_22A_SCDPT5!$H$64</definedName>
    <definedName name="SCDPT5_432BEGINNG_7" localSheetId="8">GMICNC_22A_SCDPT5!$I$64</definedName>
    <definedName name="SCDPT5_432BEGINNG_8" localSheetId="8">GMICNC_22A_SCDPT5!$J$64</definedName>
    <definedName name="SCDPT5_432BEGINNG_9" localSheetId="8">GMICNC_22A_SCDPT5!$K$64</definedName>
    <definedName name="SCDPT5_432ENDINGG_10" localSheetId="8">GMICNC_22A_SCDPT5!$L$66</definedName>
    <definedName name="SCDPT5_432ENDINGG_11" localSheetId="8">GMICNC_22A_SCDPT5!$M$66</definedName>
    <definedName name="SCDPT5_432ENDINGG_12" localSheetId="8">GMICNC_22A_SCDPT5!$N$66</definedName>
    <definedName name="SCDPT5_432ENDINGG_13" localSheetId="8">GMICNC_22A_SCDPT5!$O$66</definedName>
    <definedName name="SCDPT5_432ENDINGG_14" localSheetId="8">GMICNC_22A_SCDPT5!$P$66</definedName>
    <definedName name="SCDPT5_432ENDINGG_15" localSheetId="8">GMICNC_22A_SCDPT5!$Q$66</definedName>
    <definedName name="SCDPT5_432ENDINGG_16" localSheetId="8">GMICNC_22A_SCDPT5!$R$66</definedName>
    <definedName name="SCDPT5_432ENDINGG_17" localSheetId="8">GMICNC_22A_SCDPT5!$S$66</definedName>
    <definedName name="SCDPT5_432ENDINGG_18" localSheetId="8">GMICNC_22A_SCDPT5!$T$66</definedName>
    <definedName name="SCDPT5_432ENDINGG_19" localSheetId="8">GMICNC_22A_SCDPT5!$U$66</definedName>
    <definedName name="SCDPT5_432ENDINGG_2" localSheetId="8">GMICNC_22A_SCDPT5!$D$66</definedName>
    <definedName name="SCDPT5_432ENDINGG_20" localSheetId="8">GMICNC_22A_SCDPT5!$V$66</definedName>
    <definedName name="SCDPT5_432ENDINGG_21" localSheetId="8">GMICNC_22A_SCDPT5!$W$66</definedName>
    <definedName name="SCDPT5_432ENDINGG_22" localSheetId="8">GMICNC_22A_SCDPT5!$X$66</definedName>
    <definedName name="SCDPT5_432ENDINGG_23" localSheetId="8">GMICNC_22A_SCDPT5!$Y$66</definedName>
    <definedName name="SCDPT5_432ENDINGG_24" localSheetId="8">GMICNC_22A_SCDPT5!$Z$66</definedName>
    <definedName name="SCDPT5_432ENDINGG_25" localSheetId="8">GMICNC_22A_SCDPT5!$AA$66</definedName>
    <definedName name="SCDPT5_432ENDINGG_26" localSheetId="8">GMICNC_22A_SCDPT5!$AB$66</definedName>
    <definedName name="SCDPT5_432ENDINGG_27" localSheetId="8">GMICNC_22A_SCDPT5!$AC$66</definedName>
    <definedName name="SCDPT5_432ENDINGG_3" localSheetId="8">GMICNC_22A_SCDPT5!$E$66</definedName>
    <definedName name="SCDPT5_432ENDINGG_4" localSheetId="8">GMICNC_22A_SCDPT5!$F$66</definedName>
    <definedName name="SCDPT5_432ENDINGG_5" localSheetId="8">GMICNC_22A_SCDPT5!$G$66</definedName>
    <definedName name="SCDPT5_432ENDINGG_6" localSheetId="8">GMICNC_22A_SCDPT5!$H$66</definedName>
    <definedName name="SCDPT5_432ENDINGG_7" localSheetId="8">GMICNC_22A_SCDPT5!$I$66</definedName>
    <definedName name="SCDPT5_432ENDINGG_8" localSheetId="8">GMICNC_22A_SCDPT5!$J$66</definedName>
    <definedName name="SCDPT5_432ENDINGG_9" localSheetId="8">GMICNC_22A_SCDPT5!$K$66</definedName>
    <definedName name="SCDPT5_4509999998_10" localSheetId="8">GMICNC_22A_SCDPT5!$L$68</definedName>
    <definedName name="SCDPT5_4509999998_11" localSheetId="8">GMICNC_22A_SCDPT5!$M$68</definedName>
    <definedName name="SCDPT5_4509999998_12" localSheetId="8">GMICNC_22A_SCDPT5!$N$68</definedName>
    <definedName name="SCDPT5_4509999998_13" localSheetId="8">GMICNC_22A_SCDPT5!$O$68</definedName>
    <definedName name="SCDPT5_4509999998_14" localSheetId="8">GMICNC_22A_SCDPT5!$P$68</definedName>
    <definedName name="SCDPT5_4509999998_15" localSheetId="8">GMICNC_22A_SCDPT5!$Q$68</definedName>
    <definedName name="SCDPT5_4509999998_16" localSheetId="8">GMICNC_22A_SCDPT5!$R$68</definedName>
    <definedName name="SCDPT5_4509999998_17" localSheetId="8">GMICNC_22A_SCDPT5!$S$68</definedName>
    <definedName name="SCDPT5_4509999998_18" localSheetId="8">GMICNC_22A_SCDPT5!$T$68</definedName>
    <definedName name="SCDPT5_4509999998_19" localSheetId="8">GMICNC_22A_SCDPT5!$U$68</definedName>
    <definedName name="SCDPT5_4509999998_20" localSheetId="8">GMICNC_22A_SCDPT5!$V$68</definedName>
    <definedName name="SCDPT5_4509999998_21" localSheetId="8">GMICNC_22A_SCDPT5!$W$68</definedName>
    <definedName name="SCDPT5_4509999998_9" localSheetId="8">GMICNC_22A_SCDPT5!$K$68</definedName>
    <definedName name="SCDPT5_5010000000_Range" localSheetId="8">GMICNC_22A_SCDPT5!$B$69:$AC$71</definedName>
    <definedName name="SCDPT5_5019999999_10" localSheetId="8">GMICNC_22A_SCDPT5!$L$72</definedName>
    <definedName name="SCDPT5_5019999999_11" localSheetId="8">GMICNC_22A_SCDPT5!$M$72</definedName>
    <definedName name="SCDPT5_5019999999_12" localSheetId="8">GMICNC_22A_SCDPT5!$N$72</definedName>
    <definedName name="SCDPT5_5019999999_13" localSheetId="8">GMICNC_22A_SCDPT5!$O$72</definedName>
    <definedName name="SCDPT5_5019999999_14" localSheetId="8">GMICNC_22A_SCDPT5!$P$72</definedName>
    <definedName name="SCDPT5_5019999999_15" localSheetId="8">GMICNC_22A_SCDPT5!$Q$72</definedName>
    <definedName name="SCDPT5_5019999999_16" localSheetId="8">GMICNC_22A_SCDPT5!$R$72</definedName>
    <definedName name="SCDPT5_5019999999_17" localSheetId="8">GMICNC_22A_SCDPT5!$S$72</definedName>
    <definedName name="SCDPT5_5019999999_18" localSheetId="8">GMICNC_22A_SCDPT5!$T$72</definedName>
    <definedName name="SCDPT5_5019999999_19" localSheetId="8">GMICNC_22A_SCDPT5!$U$72</definedName>
    <definedName name="SCDPT5_5019999999_20" localSheetId="8">GMICNC_22A_SCDPT5!$V$72</definedName>
    <definedName name="SCDPT5_5019999999_21" localSheetId="8">GMICNC_22A_SCDPT5!$W$72</definedName>
    <definedName name="SCDPT5_5019999999_9" localSheetId="8">GMICNC_22A_SCDPT5!$K$72</definedName>
    <definedName name="SCDPT5_501BEGINNG_1" localSheetId="8">GMICNC_22A_SCDPT5!$C$69</definedName>
    <definedName name="SCDPT5_501BEGINNG_10" localSheetId="8">GMICNC_22A_SCDPT5!$L$69</definedName>
    <definedName name="SCDPT5_501BEGINNG_11" localSheetId="8">GMICNC_22A_SCDPT5!$M$69</definedName>
    <definedName name="SCDPT5_501BEGINNG_12" localSheetId="8">GMICNC_22A_SCDPT5!$N$69</definedName>
    <definedName name="SCDPT5_501BEGINNG_13" localSheetId="8">GMICNC_22A_SCDPT5!$O$69</definedName>
    <definedName name="SCDPT5_501BEGINNG_14" localSheetId="8">GMICNC_22A_SCDPT5!$P$69</definedName>
    <definedName name="SCDPT5_501BEGINNG_15" localSheetId="8">GMICNC_22A_SCDPT5!$Q$69</definedName>
    <definedName name="SCDPT5_501BEGINNG_16" localSheetId="8">GMICNC_22A_SCDPT5!$R$69</definedName>
    <definedName name="SCDPT5_501BEGINNG_17" localSheetId="8">GMICNC_22A_SCDPT5!$S$69</definedName>
    <definedName name="SCDPT5_501BEGINNG_18" localSheetId="8">GMICNC_22A_SCDPT5!$T$69</definedName>
    <definedName name="SCDPT5_501BEGINNG_19" localSheetId="8">GMICNC_22A_SCDPT5!$U$69</definedName>
    <definedName name="SCDPT5_501BEGINNG_2" localSheetId="8">GMICNC_22A_SCDPT5!$D$69</definedName>
    <definedName name="SCDPT5_501BEGINNG_20" localSheetId="8">GMICNC_22A_SCDPT5!$V$69</definedName>
    <definedName name="SCDPT5_501BEGINNG_21" localSheetId="8">GMICNC_22A_SCDPT5!$W$69</definedName>
    <definedName name="SCDPT5_501BEGINNG_22" localSheetId="8">GMICNC_22A_SCDPT5!$X$69</definedName>
    <definedName name="SCDPT5_501BEGINNG_23" localSheetId="8">GMICNC_22A_SCDPT5!$Y$69</definedName>
    <definedName name="SCDPT5_501BEGINNG_24" localSheetId="8">GMICNC_22A_SCDPT5!$Z$69</definedName>
    <definedName name="SCDPT5_501BEGINNG_25" localSheetId="8">GMICNC_22A_SCDPT5!$AA$69</definedName>
    <definedName name="SCDPT5_501BEGINNG_26" localSheetId="8">GMICNC_22A_SCDPT5!$AB$69</definedName>
    <definedName name="SCDPT5_501BEGINNG_27" localSheetId="8">GMICNC_22A_SCDPT5!$AC$69</definedName>
    <definedName name="SCDPT5_501BEGINNG_3" localSheetId="8">GMICNC_22A_SCDPT5!$E$69</definedName>
    <definedName name="SCDPT5_501BEGINNG_4" localSheetId="8">GMICNC_22A_SCDPT5!$F$69</definedName>
    <definedName name="SCDPT5_501BEGINNG_5" localSheetId="8">GMICNC_22A_SCDPT5!$G$69</definedName>
    <definedName name="SCDPT5_501BEGINNG_6" localSheetId="8">GMICNC_22A_SCDPT5!$H$69</definedName>
    <definedName name="SCDPT5_501BEGINNG_7" localSheetId="8">GMICNC_22A_SCDPT5!$I$69</definedName>
    <definedName name="SCDPT5_501BEGINNG_8" localSheetId="8">GMICNC_22A_SCDPT5!$J$69</definedName>
    <definedName name="SCDPT5_501BEGINNG_9" localSheetId="8">GMICNC_22A_SCDPT5!$K$69</definedName>
    <definedName name="SCDPT5_501ENDINGG_10" localSheetId="8">GMICNC_22A_SCDPT5!$L$71</definedName>
    <definedName name="SCDPT5_501ENDINGG_11" localSheetId="8">GMICNC_22A_SCDPT5!$M$71</definedName>
    <definedName name="SCDPT5_501ENDINGG_12" localSheetId="8">GMICNC_22A_SCDPT5!$N$71</definedName>
    <definedName name="SCDPT5_501ENDINGG_13" localSheetId="8">GMICNC_22A_SCDPT5!$O$71</definedName>
    <definedName name="SCDPT5_501ENDINGG_14" localSheetId="8">GMICNC_22A_SCDPT5!$P$71</definedName>
    <definedName name="SCDPT5_501ENDINGG_15" localSheetId="8">GMICNC_22A_SCDPT5!$Q$71</definedName>
    <definedName name="SCDPT5_501ENDINGG_16" localSheetId="8">GMICNC_22A_SCDPT5!$R$71</definedName>
    <definedName name="SCDPT5_501ENDINGG_17" localSheetId="8">GMICNC_22A_SCDPT5!$S$71</definedName>
    <definedName name="SCDPT5_501ENDINGG_18" localSheetId="8">GMICNC_22A_SCDPT5!$T$71</definedName>
    <definedName name="SCDPT5_501ENDINGG_19" localSheetId="8">GMICNC_22A_SCDPT5!$U$71</definedName>
    <definedName name="SCDPT5_501ENDINGG_2" localSheetId="8">GMICNC_22A_SCDPT5!$D$71</definedName>
    <definedName name="SCDPT5_501ENDINGG_20" localSheetId="8">GMICNC_22A_SCDPT5!$V$71</definedName>
    <definedName name="SCDPT5_501ENDINGG_21" localSheetId="8">GMICNC_22A_SCDPT5!$W$71</definedName>
    <definedName name="SCDPT5_501ENDINGG_22" localSheetId="8">GMICNC_22A_SCDPT5!$X$71</definedName>
    <definedName name="SCDPT5_501ENDINGG_23" localSheetId="8">GMICNC_22A_SCDPT5!$Y$71</definedName>
    <definedName name="SCDPT5_501ENDINGG_24" localSheetId="8">GMICNC_22A_SCDPT5!$Z$71</definedName>
    <definedName name="SCDPT5_501ENDINGG_25" localSheetId="8">GMICNC_22A_SCDPT5!$AA$71</definedName>
    <definedName name="SCDPT5_501ENDINGG_26" localSheetId="8">GMICNC_22A_SCDPT5!$AB$71</definedName>
    <definedName name="SCDPT5_501ENDINGG_27" localSheetId="8">GMICNC_22A_SCDPT5!$AC$71</definedName>
    <definedName name="SCDPT5_501ENDINGG_3" localSheetId="8">GMICNC_22A_SCDPT5!$E$71</definedName>
    <definedName name="SCDPT5_501ENDINGG_4" localSheetId="8">GMICNC_22A_SCDPT5!$F$71</definedName>
    <definedName name="SCDPT5_501ENDINGG_5" localSheetId="8">GMICNC_22A_SCDPT5!$G$71</definedName>
    <definedName name="SCDPT5_501ENDINGG_6" localSheetId="8">GMICNC_22A_SCDPT5!$H$71</definedName>
    <definedName name="SCDPT5_501ENDINGG_7" localSheetId="8">GMICNC_22A_SCDPT5!$I$71</definedName>
    <definedName name="SCDPT5_501ENDINGG_8" localSheetId="8">GMICNC_22A_SCDPT5!$J$71</definedName>
    <definedName name="SCDPT5_501ENDINGG_9" localSheetId="8">GMICNC_22A_SCDPT5!$K$71</definedName>
    <definedName name="SCDPT5_5020000000_Range" localSheetId="8">GMICNC_22A_SCDPT5!$B$73:$AC$75</definedName>
    <definedName name="SCDPT5_5029999999_10" localSheetId="8">GMICNC_22A_SCDPT5!$L$76</definedName>
    <definedName name="SCDPT5_5029999999_11" localSheetId="8">GMICNC_22A_SCDPT5!$M$76</definedName>
    <definedName name="SCDPT5_5029999999_12" localSheetId="8">GMICNC_22A_SCDPT5!$N$76</definedName>
    <definedName name="SCDPT5_5029999999_13" localSheetId="8">GMICNC_22A_SCDPT5!$O$76</definedName>
    <definedName name="SCDPT5_5029999999_14" localSheetId="8">GMICNC_22A_SCDPT5!$P$76</definedName>
    <definedName name="SCDPT5_5029999999_15" localSheetId="8">GMICNC_22A_SCDPT5!$Q$76</definedName>
    <definedName name="SCDPT5_5029999999_16" localSheetId="8">GMICNC_22A_SCDPT5!$R$76</definedName>
    <definedName name="SCDPT5_5029999999_17" localSheetId="8">GMICNC_22A_SCDPT5!$S$76</definedName>
    <definedName name="SCDPT5_5029999999_18" localSheetId="8">GMICNC_22A_SCDPT5!$T$76</definedName>
    <definedName name="SCDPT5_5029999999_19" localSheetId="8">GMICNC_22A_SCDPT5!$U$76</definedName>
    <definedName name="SCDPT5_5029999999_20" localSheetId="8">GMICNC_22A_SCDPT5!$V$76</definedName>
    <definedName name="SCDPT5_5029999999_21" localSheetId="8">GMICNC_22A_SCDPT5!$W$76</definedName>
    <definedName name="SCDPT5_5029999999_9" localSheetId="8">GMICNC_22A_SCDPT5!$K$76</definedName>
    <definedName name="SCDPT5_502BEGINNG_1" localSheetId="8">GMICNC_22A_SCDPT5!$C$73</definedName>
    <definedName name="SCDPT5_502BEGINNG_10" localSheetId="8">GMICNC_22A_SCDPT5!$L$73</definedName>
    <definedName name="SCDPT5_502BEGINNG_11" localSheetId="8">GMICNC_22A_SCDPT5!$M$73</definedName>
    <definedName name="SCDPT5_502BEGINNG_12" localSheetId="8">GMICNC_22A_SCDPT5!$N$73</definedName>
    <definedName name="SCDPT5_502BEGINNG_13" localSheetId="8">GMICNC_22A_SCDPT5!$O$73</definedName>
    <definedName name="SCDPT5_502BEGINNG_14" localSheetId="8">GMICNC_22A_SCDPT5!$P$73</definedName>
    <definedName name="SCDPT5_502BEGINNG_15" localSheetId="8">GMICNC_22A_SCDPT5!$Q$73</definedName>
    <definedName name="SCDPT5_502BEGINNG_16" localSheetId="8">GMICNC_22A_SCDPT5!$R$73</definedName>
    <definedName name="SCDPT5_502BEGINNG_17" localSheetId="8">GMICNC_22A_SCDPT5!$S$73</definedName>
    <definedName name="SCDPT5_502BEGINNG_18" localSheetId="8">GMICNC_22A_SCDPT5!$T$73</definedName>
    <definedName name="SCDPT5_502BEGINNG_19" localSheetId="8">GMICNC_22A_SCDPT5!$U$73</definedName>
    <definedName name="SCDPT5_502BEGINNG_2" localSheetId="8">GMICNC_22A_SCDPT5!$D$73</definedName>
    <definedName name="SCDPT5_502BEGINNG_20" localSheetId="8">GMICNC_22A_SCDPT5!$V$73</definedName>
    <definedName name="SCDPT5_502BEGINNG_21" localSheetId="8">GMICNC_22A_SCDPT5!$W$73</definedName>
    <definedName name="SCDPT5_502BEGINNG_22" localSheetId="8">GMICNC_22A_SCDPT5!$X$73</definedName>
    <definedName name="SCDPT5_502BEGINNG_23" localSheetId="8">GMICNC_22A_SCDPT5!$Y$73</definedName>
    <definedName name="SCDPT5_502BEGINNG_24" localSheetId="8">GMICNC_22A_SCDPT5!$Z$73</definedName>
    <definedName name="SCDPT5_502BEGINNG_25" localSheetId="8">GMICNC_22A_SCDPT5!$AA$73</definedName>
    <definedName name="SCDPT5_502BEGINNG_26" localSheetId="8">GMICNC_22A_SCDPT5!$AB$73</definedName>
    <definedName name="SCDPT5_502BEGINNG_27" localSheetId="8">GMICNC_22A_SCDPT5!$AC$73</definedName>
    <definedName name="SCDPT5_502BEGINNG_3" localSheetId="8">GMICNC_22A_SCDPT5!$E$73</definedName>
    <definedName name="SCDPT5_502BEGINNG_4" localSheetId="8">GMICNC_22A_SCDPT5!$F$73</definedName>
    <definedName name="SCDPT5_502BEGINNG_5" localSheetId="8">GMICNC_22A_SCDPT5!$G$73</definedName>
    <definedName name="SCDPT5_502BEGINNG_6" localSheetId="8">GMICNC_22A_SCDPT5!$H$73</definedName>
    <definedName name="SCDPT5_502BEGINNG_7" localSheetId="8">GMICNC_22A_SCDPT5!$I$73</definedName>
    <definedName name="SCDPT5_502BEGINNG_8" localSheetId="8">GMICNC_22A_SCDPT5!$J$73</definedName>
    <definedName name="SCDPT5_502BEGINNG_9" localSheetId="8">GMICNC_22A_SCDPT5!$K$73</definedName>
    <definedName name="SCDPT5_502ENDINGG_10" localSheetId="8">GMICNC_22A_SCDPT5!$L$75</definedName>
    <definedName name="SCDPT5_502ENDINGG_11" localSheetId="8">GMICNC_22A_SCDPT5!$M$75</definedName>
    <definedName name="SCDPT5_502ENDINGG_12" localSheetId="8">GMICNC_22A_SCDPT5!$N$75</definedName>
    <definedName name="SCDPT5_502ENDINGG_13" localSheetId="8">GMICNC_22A_SCDPT5!$O$75</definedName>
    <definedName name="SCDPT5_502ENDINGG_14" localSheetId="8">GMICNC_22A_SCDPT5!$P$75</definedName>
    <definedName name="SCDPT5_502ENDINGG_15" localSheetId="8">GMICNC_22A_SCDPT5!$Q$75</definedName>
    <definedName name="SCDPT5_502ENDINGG_16" localSheetId="8">GMICNC_22A_SCDPT5!$R$75</definedName>
    <definedName name="SCDPT5_502ENDINGG_17" localSheetId="8">GMICNC_22A_SCDPT5!$S$75</definedName>
    <definedName name="SCDPT5_502ENDINGG_18" localSheetId="8">GMICNC_22A_SCDPT5!$T$75</definedName>
    <definedName name="SCDPT5_502ENDINGG_19" localSheetId="8">GMICNC_22A_SCDPT5!$U$75</definedName>
    <definedName name="SCDPT5_502ENDINGG_2" localSheetId="8">GMICNC_22A_SCDPT5!$D$75</definedName>
    <definedName name="SCDPT5_502ENDINGG_20" localSheetId="8">GMICNC_22A_SCDPT5!$V$75</definedName>
    <definedName name="SCDPT5_502ENDINGG_21" localSheetId="8">GMICNC_22A_SCDPT5!$W$75</definedName>
    <definedName name="SCDPT5_502ENDINGG_22" localSheetId="8">GMICNC_22A_SCDPT5!$X$75</definedName>
    <definedName name="SCDPT5_502ENDINGG_23" localSheetId="8">GMICNC_22A_SCDPT5!$Y$75</definedName>
    <definedName name="SCDPT5_502ENDINGG_24" localSheetId="8">GMICNC_22A_SCDPT5!$Z$75</definedName>
    <definedName name="SCDPT5_502ENDINGG_25" localSheetId="8">GMICNC_22A_SCDPT5!$AA$75</definedName>
    <definedName name="SCDPT5_502ENDINGG_26" localSheetId="8">GMICNC_22A_SCDPT5!$AB$75</definedName>
    <definedName name="SCDPT5_502ENDINGG_27" localSheetId="8">GMICNC_22A_SCDPT5!$AC$75</definedName>
    <definedName name="SCDPT5_502ENDINGG_3" localSheetId="8">GMICNC_22A_SCDPT5!$E$75</definedName>
    <definedName name="SCDPT5_502ENDINGG_4" localSheetId="8">GMICNC_22A_SCDPT5!$F$75</definedName>
    <definedName name="SCDPT5_502ENDINGG_5" localSheetId="8">GMICNC_22A_SCDPT5!$G$75</definedName>
    <definedName name="SCDPT5_502ENDINGG_6" localSheetId="8">GMICNC_22A_SCDPT5!$H$75</definedName>
    <definedName name="SCDPT5_502ENDINGG_7" localSheetId="8">GMICNC_22A_SCDPT5!$I$75</definedName>
    <definedName name="SCDPT5_502ENDINGG_8" localSheetId="8">GMICNC_22A_SCDPT5!$J$75</definedName>
    <definedName name="SCDPT5_502ENDINGG_9" localSheetId="8">GMICNC_22A_SCDPT5!$K$75</definedName>
    <definedName name="SCDPT5_5310000000_Range" localSheetId="8">GMICNC_22A_SCDPT5!$B$77:$AC$79</definedName>
    <definedName name="SCDPT5_5319999999_10" localSheetId="8">GMICNC_22A_SCDPT5!$L$80</definedName>
    <definedName name="SCDPT5_5319999999_11" localSheetId="8">GMICNC_22A_SCDPT5!$M$80</definedName>
    <definedName name="SCDPT5_5319999999_12" localSheetId="8">GMICNC_22A_SCDPT5!$N$80</definedName>
    <definedName name="SCDPT5_5319999999_13" localSheetId="8">GMICNC_22A_SCDPT5!$O$80</definedName>
    <definedName name="SCDPT5_5319999999_14" localSheetId="8">GMICNC_22A_SCDPT5!$P$80</definedName>
    <definedName name="SCDPT5_5319999999_15" localSheetId="8">GMICNC_22A_SCDPT5!$Q$80</definedName>
    <definedName name="SCDPT5_5319999999_16" localSheetId="8">GMICNC_22A_SCDPT5!$R$80</definedName>
    <definedName name="SCDPT5_5319999999_17" localSheetId="8">GMICNC_22A_SCDPT5!$S$80</definedName>
    <definedName name="SCDPT5_5319999999_18" localSheetId="8">GMICNC_22A_SCDPT5!$T$80</definedName>
    <definedName name="SCDPT5_5319999999_19" localSheetId="8">GMICNC_22A_SCDPT5!$U$80</definedName>
    <definedName name="SCDPT5_5319999999_20" localSheetId="8">GMICNC_22A_SCDPT5!$V$80</definedName>
    <definedName name="SCDPT5_5319999999_21" localSheetId="8">GMICNC_22A_SCDPT5!$W$80</definedName>
    <definedName name="SCDPT5_5319999999_9" localSheetId="8">GMICNC_22A_SCDPT5!$K$80</definedName>
    <definedName name="SCDPT5_531BEGINNG_1" localSheetId="8">GMICNC_22A_SCDPT5!$C$77</definedName>
    <definedName name="SCDPT5_531BEGINNG_10" localSheetId="8">GMICNC_22A_SCDPT5!$L$77</definedName>
    <definedName name="SCDPT5_531BEGINNG_11" localSheetId="8">GMICNC_22A_SCDPT5!$M$77</definedName>
    <definedName name="SCDPT5_531BEGINNG_12" localSheetId="8">GMICNC_22A_SCDPT5!$N$77</definedName>
    <definedName name="SCDPT5_531BEGINNG_13" localSheetId="8">GMICNC_22A_SCDPT5!$O$77</definedName>
    <definedName name="SCDPT5_531BEGINNG_14" localSheetId="8">GMICNC_22A_SCDPT5!$P$77</definedName>
    <definedName name="SCDPT5_531BEGINNG_15" localSheetId="8">GMICNC_22A_SCDPT5!$Q$77</definedName>
    <definedName name="SCDPT5_531BEGINNG_16" localSheetId="8">GMICNC_22A_SCDPT5!$R$77</definedName>
    <definedName name="SCDPT5_531BEGINNG_17" localSheetId="8">GMICNC_22A_SCDPT5!$S$77</definedName>
    <definedName name="SCDPT5_531BEGINNG_18" localSheetId="8">GMICNC_22A_SCDPT5!$T$77</definedName>
    <definedName name="SCDPT5_531BEGINNG_19" localSheetId="8">GMICNC_22A_SCDPT5!$U$77</definedName>
    <definedName name="SCDPT5_531BEGINNG_2" localSheetId="8">GMICNC_22A_SCDPT5!$D$77</definedName>
    <definedName name="SCDPT5_531BEGINNG_20" localSheetId="8">GMICNC_22A_SCDPT5!$V$77</definedName>
    <definedName name="SCDPT5_531BEGINNG_21" localSheetId="8">GMICNC_22A_SCDPT5!$W$77</definedName>
    <definedName name="SCDPT5_531BEGINNG_22" localSheetId="8">GMICNC_22A_SCDPT5!$X$77</definedName>
    <definedName name="SCDPT5_531BEGINNG_23" localSheetId="8">GMICNC_22A_SCDPT5!$Y$77</definedName>
    <definedName name="SCDPT5_531BEGINNG_24" localSheetId="8">GMICNC_22A_SCDPT5!$Z$77</definedName>
    <definedName name="SCDPT5_531BEGINNG_25" localSheetId="8">GMICNC_22A_SCDPT5!$AA$77</definedName>
    <definedName name="SCDPT5_531BEGINNG_26" localSheetId="8">GMICNC_22A_SCDPT5!$AB$77</definedName>
    <definedName name="SCDPT5_531BEGINNG_27" localSheetId="8">GMICNC_22A_SCDPT5!$AC$77</definedName>
    <definedName name="SCDPT5_531BEGINNG_3" localSheetId="8">GMICNC_22A_SCDPT5!$E$77</definedName>
    <definedName name="SCDPT5_531BEGINNG_4" localSheetId="8">GMICNC_22A_SCDPT5!$F$77</definedName>
    <definedName name="SCDPT5_531BEGINNG_5" localSheetId="8">GMICNC_22A_SCDPT5!$G$77</definedName>
    <definedName name="SCDPT5_531BEGINNG_6" localSheetId="8">GMICNC_22A_SCDPT5!$H$77</definedName>
    <definedName name="SCDPT5_531BEGINNG_7" localSheetId="8">GMICNC_22A_SCDPT5!$I$77</definedName>
    <definedName name="SCDPT5_531BEGINNG_8" localSheetId="8">GMICNC_22A_SCDPT5!$J$77</definedName>
    <definedName name="SCDPT5_531BEGINNG_9" localSheetId="8">GMICNC_22A_SCDPT5!$K$77</definedName>
    <definedName name="SCDPT5_531ENDINGG_10" localSheetId="8">GMICNC_22A_SCDPT5!$L$79</definedName>
    <definedName name="SCDPT5_531ENDINGG_11" localSheetId="8">GMICNC_22A_SCDPT5!$M$79</definedName>
    <definedName name="SCDPT5_531ENDINGG_12" localSheetId="8">GMICNC_22A_SCDPT5!$N$79</definedName>
    <definedName name="SCDPT5_531ENDINGG_13" localSheetId="8">GMICNC_22A_SCDPT5!$O$79</definedName>
    <definedName name="SCDPT5_531ENDINGG_14" localSheetId="8">GMICNC_22A_SCDPT5!$P$79</definedName>
    <definedName name="SCDPT5_531ENDINGG_15" localSheetId="8">GMICNC_22A_SCDPT5!$Q$79</definedName>
    <definedName name="SCDPT5_531ENDINGG_16" localSheetId="8">GMICNC_22A_SCDPT5!$R$79</definedName>
    <definedName name="SCDPT5_531ENDINGG_17" localSheetId="8">GMICNC_22A_SCDPT5!$S$79</definedName>
    <definedName name="SCDPT5_531ENDINGG_18" localSheetId="8">GMICNC_22A_SCDPT5!$T$79</definedName>
    <definedName name="SCDPT5_531ENDINGG_19" localSheetId="8">GMICNC_22A_SCDPT5!$U$79</definedName>
    <definedName name="SCDPT5_531ENDINGG_2" localSheetId="8">GMICNC_22A_SCDPT5!$D$79</definedName>
    <definedName name="SCDPT5_531ENDINGG_20" localSheetId="8">GMICNC_22A_SCDPT5!$V$79</definedName>
    <definedName name="SCDPT5_531ENDINGG_21" localSheetId="8">GMICNC_22A_SCDPT5!$W$79</definedName>
    <definedName name="SCDPT5_531ENDINGG_22" localSheetId="8">GMICNC_22A_SCDPT5!$X$79</definedName>
    <definedName name="SCDPT5_531ENDINGG_23" localSheetId="8">GMICNC_22A_SCDPT5!$Y$79</definedName>
    <definedName name="SCDPT5_531ENDINGG_24" localSheetId="8">GMICNC_22A_SCDPT5!$Z$79</definedName>
    <definedName name="SCDPT5_531ENDINGG_25" localSheetId="8">GMICNC_22A_SCDPT5!$AA$79</definedName>
    <definedName name="SCDPT5_531ENDINGG_26" localSheetId="8">GMICNC_22A_SCDPT5!$AB$79</definedName>
    <definedName name="SCDPT5_531ENDINGG_27" localSheetId="8">GMICNC_22A_SCDPT5!$AC$79</definedName>
    <definedName name="SCDPT5_531ENDINGG_3" localSheetId="8">GMICNC_22A_SCDPT5!$E$79</definedName>
    <definedName name="SCDPT5_531ENDINGG_4" localSheetId="8">GMICNC_22A_SCDPT5!$F$79</definedName>
    <definedName name="SCDPT5_531ENDINGG_5" localSheetId="8">GMICNC_22A_SCDPT5!$G$79</definedName>
    <definedName name="SCDPT5_531ENDINGG_6" localSheetId="8">GMICNC_22A_SCDPT5!$H$79</definedName>
    <definedName name="SCDPT5_531ENDINGG_7" localSheetId="8">GMICNC_22A_SCDPT5!$I$79</definedName>
    <definedName name="SCDPT5_531ENDINGG_8" localSheetId="8">GMICNC_22A_SCDPT5!$J$79</definedName>
    <definedName name="SCDPT5_531ENDINGG_9" localSheetId="8">GMICNC_22A_SCDPT5!$K$79</definedName>
    <definedName name="SCDPT5_5320000000_Range" localSheetId="8">GMICNC_22A_SCDPT5!$B$81:$AC$83</definedName>
    <definedName name="SCDPT5_5329999999_10" localSheetId="8">GMICNC_22A_SCDPT5!$L$84</definedName>
    <definedName name="SCDPT5_5329999999_11" localSheetId="8">GMICNC_22A_SCDPT5!$M$84</definedName>
    <definedName name="SCDPT5_5329999999_12" localSheetId="8">GMICNC_22A_SCDPT5!$N$84</definedName>
    <definedName name="SCDPT5_5329999999_13" localSheetId="8">GMICNC_22A_SCDPT5!$O$84</definedName>
    <definedName name="SCDPT5_5329999999_14" localSheetId="8">GMICNC_22A_SCDPT5!$P$84</definedName>
    <definedName name="SCDPT5_5329999999_15" localSheetId="8">GMICNC_22A_SCDPT5!$Q$84</definedName>
    <definedName name="SCDPT5_5329999999_16" localSheetId="8">GMICNC_22A_SCDPT5!$R$84</definedName>
    <definedName name="SCDPT5_5329999999_17" localSheetId="8">GMICNC_22A_SCDPT5!$S$84</definedName>
    <definedName name="SCDPT5_5329999999_18" localSheetId="8">GMICNC_22A_SCDPT5!$T$84</definedName>
    <definedName name="SCDPT5_5329999999_19" localSheetId="8">GMICNC_22A_SCDPT5!$U$84</definedName>
    <definedName name="SCDPT5_5329999999_20" localSheetId="8">GMICNC_22A_SCDPT5!$V$84</definedName>
    <definedName name="SCDPT5_5329999999_21" localSheetId="8">GMICNC_22A_SCDPT5!$W$84</definedName>
    <definedName name="SCDPT5_5329999999_9" localSheetId="8">GMICNC_22A_SCDPT5!$K$84</definedName>
    <definedName name="SCDPT5_532BEGINNG_1" localSheetId="8">GMICNC_22A_SCDPT5!$C$81</definedName>
    <definedName name="SCDPT5_532BEGINNG_10" localSheetId="8">GMICNC_22A_SCDPT5!$L$81</definedName>
    <definedName name="SCDPT5_532BEGINNG_11" localSheetId="8">GMICNC_22A_SCDPT5!$M$81</definedName>
    <definedName name="SCDPT5_532BEGINNG_12" localSheetId="8">GMICNC_22A_SCDPT5!$N$81</definedName>
    <definedName name="SCDPT5_532BEGINNG_13" localSheetId="8">GMICNC_22A_SCDPT5!$O$81</definedName>
    <definedName name="SCDPT5_532BEGINNG_14" localSheetId="8">GMICNC_22A_SCDPT5!$P$81</definedName>
    <definedName name="SCDPT5_532BEGINNG_15" localSheetId="8">GMICNC_22A_SCDPT5!$Q$81</definedName>
    <definedName name="SCDPT5_532BEGINNG_16" localSheetId="8">GMICNC_22A_SCDPT5!$R$81</definedName>
    <definedName name="SCDPT5_532BEGINNG_17" localSheetId="8">GMICNC_22A_SCDPT5!$S$81</definedName>
    <definedName name="SCDPT5_532BEGINNG_18" localSheetId="8">GMICNC_22A_SCDPT5!$T$81</definedName>
    <definedName name="SCDPT5_532BEGINNG_19" localSheetId="8">GMICNC_22A_SCDPT5!$U$81</definedName>
    <definedName name="SCDPT5_532BEGINNG_2" localSheetId="8">GMICNC_22A_SCDPT5!$D$81</definedName>
    <definedName name="SCDPT5_532BEGINNG_20" localSheetId="8">GMICNC_22A_SCDPT5!$V$81</definedName>
    <definedName name="SCDPT5_532BEGINNG_21" localSheetId="8">GMICNC_22A_SCDPT5!$W$81</definedName>
    <definedName name="SCDPT5_532BEGINNG_22" localSheetId="8">GMICNC_22A_SCDPT5!$X$81</definedName>
    <definedName name="SCDPT5_532BEGINNG_23" localSheetId="8">GMICNC_22A_SCDPT5!$Y$81</definedName>
    <definedName name="SCDPT5_532BEGINNG_24" localSheetId="8">GMICNC_22A_SCDPT5!$Z$81</definedName>
    <definedName name="SCDPT5_532BEGINNG_25" localSheetId="8">GMICNC_22A_SCDPT5!$AA$81</definedName>
    <definedName name="SCDPT5_532BEGINNG_26" localSheetId="8">GMICNC_22A_SCDPT5!$AB$81</definedName>
    <definedName name="SCDPT5_532BEGINNG_27" localSheetId="8">GMICNC_22A_SCDPT5!$AC$81</definedName>
    <definedName name="SCDPT5_532BEGINNG_3" localSheetId="8">GMICNC_22A_SCDPT5!$E$81</definedName>
    <definedName name="SCDPT5_532BEGINNG_4" localSheetId="8">GMICNC_22A_SCDPT5!$F$81</definedName>
    <definedName name="SCDPT5_532BEGINNG_5" localSheetId="8">GMICNC_22A_SCDPT5!$G$81</definedName>
    <definedName name="SCDPT5_532BEGINNG_6" localSheetId="8">GMICNC_22A_SCDPT5!$H$81</definedName>
    <definedName name="SCDPT5_532BEGINNG_7" localSheetId="8">GMICNC_22A_SCDPT5!$I$81</definedName>
    <definedName name="SCDPT5_532BEGINNG_8" localSheetId="8">GMICNC_22A_SCDPT5!$J$81</definedName>
    <definedName name="SCDPT5_532BEGINNG_9" localSheetId="8">GMICNC_22A_SCDPT5!$K$81</definedName>
    <definedName name="SCDPT5_532ENDINGG_10" localSheetId="8">GMICNC_22A_SCDPT5!$L$83</definedName>
    <definedName name="SCDPT5_532ENDINGG_11" localSheetId="8">GMICNC_22A_SCDPT5!$M$83</definedName>
    <definedName name="SCDPT5_532ENDINGG_12" localSheetId="8">GMICNC_22A_SCDPT5!$N$83</definedName>
    <definedName name="SCDPT5_532ENDINGG_13" localSheetId="8">GMICNC_22A_SCDPT5!$O$83</definedName>
    <definedName name="SCDPT5_532ENDINGG_14" localSheetId="8">GMICNC_22A_SCDPT5!$P$83</definedName>
    <definedName name="SCDPT5_532ENDINGG_15" localSheetId="8">GMICNC_22A_SCDPT5!$Q$83</definedName>
    <definedName name="SCDPT5_532ENDINGG_16" localSheetId="8">GMICNC_22A_SCDPT5!$R$83</definedName>
    <definedName name="SCDPT5_532ENDINGG_17" localSheetId="8">GMICNC_22A_SCDPT5!$S$83</definedName>
    <definedName name="SCDPT5_532ENDINGG_18" localSheetId="8">GMICNC_22A_SCDPT5!$T$83</definedName>
    <definedName name="SCDPT5_532ENDINGG_19" localSheetId="8">GMICNC_22A_SCDPT5!$U$83</definedName>
    <definedName name="SCDPT5_532ENDINGG_2" localSheetId="8">GMICNC_22A_SCDPT5!$D$83</definedName>
    <definedName name="SCDPT5_532ENDINGG_20" localSheetId="8">GMICNC_22A_SCDPT5!$V$83</definedName>
    <definedName name="SCDPT5_532ENDINGG_21" localSheetId="8">GMICNC_22A_SCDPT5!$W$83</definedName>
    <definedName name="SCDPT5_532ENDINGG_22" localSheetId="8">GMICNC_22A_SCDPT5!$X$83</definedName>
    <definedName name="SCDPT5_532ENDINGG_23" localSheetId="8">GMICNC_22A_SCDPT5!$Y$83</definedName>
    <definedName name="SCDPT5_532ENDINGG_24" localSheetId="8">GMICNC_22A_SCDPT5!$Z$83</definedName>
    <definedName name="SCDPT5_532ENDINGG_25" localSheetId="8">GMICNC_22A_SCDPT5!$AA$83</definedName>
    <definedName name="SCDPT5_532ENDINGG_26" localSheetId="8">GMICNC_22A_SCDPT5!$AB$83</definedName>
    <definedName name="SCDPT5_532ENDINGG_27" localSheetId="8">GMICNC_22A_SCDPT5!$AC$83</definedName>
    <definedName name="SCDPT5_532ENDINGG_3" localSheetId="8">GMICNC_22A_SCDPT5!$E$83</definedName>
    <definedName name="SCDPT5_532ENDINGG_4" localSheetId="8">GMICNC_22A_SCDPT5!$F$83</definedName>
    <definedName name="SCDPT5_532ENDINGG_5" localSheetId="8">GMICNC_22A_SCDPT5!$G$83</definedName>
    <definedName name="SCDPT5_532ENDINGG_6" localSheetId="8">GMICNC_22A_SCDPT5!$H$83</definedName>
    <definedName name="SCDPT5_532ENDINGG_7" localSheetId="8">GMICNC_22A_SCDPT5!$I$83</definedName>
    <definedName name="SCDPT5_532ENDINGG_8" localSheetId="8">GMICNC_22A_SCDPT5!$J$83</definedName>
    <definedName name="SCDPT5_532ENDINGG_9" localSheetId="8">GMICNC_22A_SCDPT5!$K$83</definedName>
    <definedName name="SCDPT5_5510000000_Range" localSheetId="8">GMICNC_22A_SCDPT5!$B$85:$AC$87</definedName>
    <definedName name="SCDPT5_5519999999_10" localSheetId="8">GMICNC_22A_SCDPT5!$L$88</definedName>
    <definedName name="SCDPT5_5519999999_11" localSheetId="8">GMICNC_22A_SCDPT5!$M$88</definedName>
    <definedName name="SCDPT5_5519999999_12" localSheetId="8">GMICNC_22A_SCDPT5!$N$88</definedName>
    <definedName name="SCDPT5_5519999999_13" localSheetId="8">GMICNC_22A_SCDPT5!$O$88</definedName>
    <definedName name="SCDPT5_5519999999_14" localSheetId="8">GMICNC_22A_SCDPT5!$P$88</definedName>
    <definedName name="SCDPT5_5519999999_15" localSheetId="8">GMICNC_22A_SCDPT5!$Q$88</definedName>
    <definedName name="SCDPT5_5519999999_16" localSheetId="8">GMICNC_22A_SCDPT5!$R$88</definedName>
    <definedName name="SCDPT5_5519999999_17" localSheetId="8">GMICNC_22A_SCDPT5!$S$88</definedName>
    <definedName name="SCDPT5_5519999999_18" localSheetId="8">GMICNC_22A_SCDPT5!$T$88</definedName>
    <definedName name="SCDPT5_5519999999_19" localSheetId="8">GMICNC_22A_SCDPT5!$U$88</definedName>
    <definedName name="SCDPT5_5519999999_20" localSheetId="8">GMICNC_22A_SCDPT5!$V$88</definedName>
    <definedName name="SCDPT5_5519999999_21" localSheetId="8">GMICNC_22A_SCDPT5!$W$88</definedName>
    <definedName name="SCDPT5_5519999999_9" localSheetId="8">GMICNC_22A_SCDPT5!$K$88</definedName>
    <definedName name="SCDPT5_551BEGINNG_1" localSheetId="8">GMICNC_22A_SCDPT5!$C$85</definedName>
    <definedName name="SCDPT5_551BEGINNG_10" localSheetId="8">GMICNC_22A_SCDPT5!$L$85</definedName>
    <definedName name="SCDPT5_551BEGINNG_11" localSheetId="8">GMICNC_22A_SCDPT5!$M$85</definedName>
    <definedName name="SCDPT5_551BEGINNG_12" localSheetId="8">GMICNC_22A_SCDPT5!$N$85</definedName>
    <definedName name="SCDPT5_551BEGINNG_13" localSheetId="8">GMICNC_22A_SCDPT5!$O$85</definedName>
    <definedName name="SCDPT5_551BEGINNG_14" localSheetId="8">GMICNC_22A_SCDPT5!$P$85</definedName>
    <definedName name="SCDPT5_551BEGINNG_15" localSheetId="8">GMICNC_22A_SCDPT5!$Q$85</definedName>
    <definedName name="SCDPT5_551BEGINNG_16" localSheetId="8">GMICNC_22A_SCDPT5!$R$85</definedName>
    <definedName name="SCDPT5_551BEGINNG_17" localSheetId="8">GMICNC_22A_SCDPT5!$S$85</definedName>
    <definedName name="SCDPT5_551BEGINNG_18" localSheetId="8">GMICNC_22A_SCDPT5!$T$85</definedName>
    <definedName name="SCDPT5_551BEGINNG_19" localSheetId="8">GMICNC_22A_SCDPT5!$U$85</definedName>
    <definedName name="SCDPT5_551BEGINNG_2" localSheetId="8">GMICNC_22A_SCDPT5!$D$85</definedName>
    <definedName name="SCDPT5_551BEGINNG_20" localSheetId="8">GMICNC_22A_SCDPT5!$V$85</definedName>
    <definedName name="SCDPT5_551BEGINNG_21" localSheetId="8">GMICNC_22A_SCDPT5!$W$85</definedName>
    <definedName name="SCDPT5_551BEGINNG_22" localSheetId="8">GMICNC_22A_SCDPT5!$X$85</definedName>
    <definedName name="SCDPT5_551BEGINNG_23" localSheetId="8">GMICNC_22A_SCDPT5!$Y$85</definedName>
    <definedName name="SCDPT5_551BEGINNG_24" localSheetId="8">GMICNC_22A_SCDPT5!$Z$85</definedName>
    <definedName name="SCDPT5_551BEGINNG_25" localSheetId="8">GMICNC_22A_SCDPT5!$AA$85</definedName>
    <definedName name="SCDPT5_551BEGINNG_26" localSheetId="8">GMICNC_22A_SCDPT5!$AB$85</definedName>
    <definedName name="SCDPT5_551BEGINNG_27" localSheetId="8">GMICNC_22A_SCDPT5!$AC$85</definedName>
    <definedName name="SCDPT5_551BEGINNG_3" localSheetId="8">GMICNC_22A_SCDPT5!$E$85</definedName>
    <definedName name="SCDPT5_551BEGINNG_4" localSheetId="8">GMICNC_22A_SCDPT5!$F$85</definedName>
    <definedName name="SCDPT5_551BEGINNG_5" localSheetId="8">GMICNC_22A_SCDPT5!$G$85</definedName>
    <definedName name="SCDPT5_551BEGINNG_6" localSheetId="8">GMICNC_22A_SCDPT5!$H$85</definedName>
    <definedName name="SCDPT5_551BEGINNG_7" localSheetId="8">GMICNC_22A_SCDPT5!$I$85</definedName>
    <definedName name="SCDPT5_551BEGINNG_8" localSheetId="8">GMICNC_22A_SCDPT5!$J$85</definedName>
    <definedName name="SCDPT5_551BEGINNG_9" localSheetId="8">GMICNC_22A_SCDPT5!$K$85</definedName>
    <definedName name="SCDPT5_551ENDINGG_10" localSheetId="8">GMICNC_22A_SCDPT5!$L$87</definedName>
    <definedName name="SCDPT5_551ENDINGG_11" localSheetId="8">GMICNC_22A_SCDPT5!$M$87</definedName>
    <definedName name="SCDPT5_551ENDINGG_12" localSheetId="8">GMICNC_22A_SCDPT5!$N$87</definedName>
    <definedName name="SCDPT5_551ENDINGG_13" localSheetId="8">GMICNC_22A_SCDPT5!$O$87</definedName>
    <definedName name="SCDPT5_551ENDINGG_14" localSheetId="8">GMICNC_22A_SCDPT5!$P$87</definedName>
    <definedName name="SCDPT5_551ENDINGG_15" localSheetId="8">GMICNC_22A_SCDPT5!$Q$87</definedName>
    <definedName name="SCDPT5_551ENDINGG_16" localSheetId="8">GMICNC_22A_SCDPT5!$R$87</definedName>
    <definedName name="SCDPT5_551ENDINGG_17" localSheetId="8">GMICNC_22A_SCDPT5!$S$87</definedName>
    <definedName name="SCDPT5_551ENDINGG_18" localSheetId="8">GMICNC_22A_SCDPT5!$T$87</definedName>
    <definedName name="SCDPT5_551ENDINGG_19" localSheetId="8">GMICNC_22A_SCDPT5!$U$87</definedName>
    <definedName name="SCDPT5_551ENDINGG_2" localSheetId="8">GMICNC_22A_SCDPT5!$D$87</definedName>
    <definedName name="SCDPT5_551ENDINGG_20" localSheetId="8">GMICNC_22A_SCDPT5!$V$87</definedName>
    <definedName name="SCDPT5_551ENDINGG_21" localSheetId="8">GMICNC_22A_SCDPT5!$W$87</definedName>
    <definedName name="SCDPT5_551ENDINGG_22" localSheetId="8">GMICNC_22A_SCDPT5!$X$87</definedName>
    <definedName name="SCDPT5_551ENDINGG_23" localSheetId="8">GMICNC_22A_SCDPT5!$Y$87</definedName>
    <definedName name="SCDPT5_551ENDINGG_24" localSheetId="8">GMICNC_22A_SCDPT5!$Z$87</definedName>
    <definedName name="SCDPT5_551ENDINGG_25" localSheetId="8">GMICNC_22A_SCDPT5!$AA$87</definedName>
    <definedName name="SCDPT5_551ENDINGG_26" localSheetId="8">GMICNC_22A_SCDPT5!$AB$87</definedName>
    <definedName name="SCDPT5_551ENDINGG_27" localSheetId="8">GMICNC_22A_SCDPT5!$AC$87</definedName>
    <definedName name="SCDPT5_551ENDINGG_3" localSheetId="8">GMICNC_22A_SCDPT5!$E$87</definedName>
    <definedName name="SCDPT5_551ENDINGG_4" localSheetId="8">GMICNC_22A_SCDPT5!$F$87</definedName>
    <definedName name="SCDPT5_551ENDINGG_5" localSheetId="8">GMICNC_22A_SCDPT5!$G$87</definedName>
    <definedName name="SCDPT5_551ENDINGG_6" localSheetId="8">GMICNC_22A_SCDPT5!$H$87</definedName>
    <definedName name="SCDPT5_551ENDINGG_7" localSheetId="8">GMICNC_22A_SCDPT5!$I$87</definedName>
    <definedName name="SCDPT5_551ENDINGG_8" localSheetId="8">GMICNC_22A_SCDPT5!$J$87</definedName>
    <definedName name="SCDPT5_551ENDINGG_9" localSheetId="8">GMICNC_22A_SCDPT5!$K$87</definedName>
    <definedName name="SCDPT5_5520000000_Range" localSheetId="8">GMICNC_22A_SCDPT5!$B$89:$AC$91</definedName>
    <definedName name="SCDPT5_5529999999_10" localSheetId="8">GMICNC_22A_SCDPT5!$L$92</definedName>
    <definedName name="SCDPT5_5529999999_11" localSheetId="8">GMICNC_22A_SCDPT5!$M$92</definedName>
    <definedName name="SCDPT5_5529999999_12" localSheetId="8">GMICNC_22A_SCDPT5!$N$92</definedName>
    <definedName name="SCDPT5_5529999999_13" localSheetId="8">GMICNC_22A_SCDPT5!$O$92</definedName>
    <definedName name="SCDPT5_5529999999_14" localSheetId="8">GMICNC_22A_SCDPT5!$P$92</definedName>
    <definedName name="SCDPT5_5529999999_15" localSheetId="8">GMICNC_22A_SCDPT5!$Q$92</definedName>
    <definedName name="SCDPT5_5529999999_16" localSheetId="8">GMICNC_22A_SCDPT5!$R$92</definedName>
    <definedName name="SCDPT5_5529999999_17" localSheetId="8">GMICNC_22A_SCDPT5!$S$92</definedName>
    <definedName name="SCDPT5_5529999999_18" localSheetId="8">GMICNC_22A_SCDPT5!$T$92</definedName>
    <definedName name="SCDPT5_5529999999_19" localSheetId="8">GMICNC_22A_SCDPT5!$U$92</definedName>
    <definedName name="SCDPT5_5529999999_20" localSheetId="8">GMICNC_22A_SCDPT5!$V$92</definedName>
    <definedName name="SCDPT5_5529999999_21" localSheetId="8">GMICNC_22A_SCDPT5!$W$92</definedName>
    <definedName name="SCDPT5_5529999999_9" localSheetId="8">GMICNC_22A_SCDPT5!$K$92</definedName>
    <definedName name="SCDPT5_552BEGINNG_1" localSheetId="8">GMICNC_22A_SCDPT5!$C$89</definedName>
    <definedName name="SCDPT5_552BEGINNG_10" localSheetId="8">GMICNC_22A_SCDPT5!$L$89</definedName>
    <definedName name="SCDPT5_552BEGINNG_11" localSheetId="8">GMICNC_22A_SCDPT5!$M$89</definedName>
    <definedName name="SCDPT5_552BEGINNG_12" localSheetId="8">GMICNC_22A_SCDPT5!$N$89</definedName>
    <definedName name="SCDPT5_552BEGINNG_13" localSheetId="8">GMICNC_22A_SCDPT5!$O$89</definedName>
    <definedName name="SCDPT5_552BEGINNG_14" localSheetId="8">GMICNC_22A_SCDPT5!$P$89</definedName>
    <definedName name="SCDPT5_552BEGINNG_15" localSheetId="8">GMICNC_22A_SCDPT5!$Q$89</definedName>
    <definedName name="SCDPT5_552BEGINNG_16" localSheetId="8">GMICNC_22A_SCDPT5!$R$89</definedName>
    <definedName name="SCDPT5_552BEGINNG_17" localSheetId="8">GMICNC_22A_SCDPT5!$S$89</definedName>
    <definedName name="SCDPT5_552BEGINNG_18" localSheetId="8">GMICNC_22A_SCDPT5!$T$89</definedName>
    <definedName name="SCDPT5_552BEGINNG_19" localSheetId="8">GMICNC_22A_SCDPT5!$U$89</definedName>
    <definedName name="SCDPT5_552BEGINNG_2" localSheetId="8">GMICNC_22A_SCDPT5!$D$89</definedName>
    <definedName name="SCDPT5_552BEGINNG_20" localSheetId="8">GMICNC_22A_SCDPT5!$V$89</definedName>
    <definedName name="SCDPT5_552BEGINNG_21" localSheetId="8">GMICNC_22A_SCDPT5!$W$89</definedName>
    <definedName name="SCDPT5_552BEGINNG_22" localSheetId="8">GMICNC_22A_SCDPT5!$X$89</definedName>
    <definedName name="SCDPT5_552BEGINNG_23" localSheetId="8">GMICNC_22A_SCDPT5!$Y$89</definedName>
    <definedName name="SCDPT5_552BEGINNG_24" localSheetId="8">GMICNC_22A_SCDPT5!$Z$89</definedName>
    <definedName name="SCDPT5_552BEGINNG_25" localSheetId="8">GMICNC_22A_SCDPT5!$AA$89</definedName>
    <definedName name="SCDPT5_552BEGINNG_26" localSheetId="8">GMICNC_22A_SCDPT5!$AB$89</definedName>
    <definedName name="SCDPT5_552BEGINNG_27" localSheetId="8">GMICNC_22A_SCDPT5!$AC$89</definedName>
    <definedName name="SCDPT5_552BEGINNG_3" localSheetId="8">GMICNC_22A_SCDPT5!$E$89</definedName>
    <definedName name="SCDPT5_552BEGINNG_4" localSheetId="8">GMICNC_22A_SCDPT5!$F$89</definedName>
    <definedName name="SCDPT5_552BEGINNG_5" localSheetId="8">GMICNC_22A_SCDPT5!$G$89</definedName>
    <definedName name="SCDPT5_552BEGINNG_6" localSheetId="8">GMICNC_22A_SCDPT5!$H$89</definedName>
    <definedName name="SCDPT5_552BEGINNG_7" localSheetId="8">GMICNC_22A_SCDPT5!$I$89</definedName>
    <definedName name="SCDPT5_552BEGINNG_8" localSheetId="8">GMICNC_22A_SCDPT5!$J$89</definedName>
    <definedName name="SCDPT5_552BEGINNG_9" localSheetId="8">GMICNC_22A_SCDPT5!$K$89</definedName>
    <definedName name="SCDPT5_552ENDINGG_10" localSheetId="8">GMICNC_22A_SCDPT5!$L$91</definedName>
    <definedName name="SCDPT5_552ENDINGG_11" localSheetId="8">GMICNC_22A_SCDPT5!$M$91</definedName>
    <definedName name="SCDPT5_552ENDINGG_12" localSheetId="8">GMICNC_22A_SCDPT5!$N$91</definedName>
    <definedName name="SCDPT5_552ENDINGG_13" localSheetId="8">GMICNC_22A_SCDPT5!$O$91</definedName>
    <definedName name="SCDPT5_552ENDINGG_14" localSheetId="8">GMICNC_22A_SCDPT5!$P$91</definedName>
    <definedName name="SCDPT5_552ENDINGG_15" localSheetId="8">GMICNC_22A_SCDPT5!$Q$91</definedName>
    <definedName name="SCDPT5_552ENDINGG_16" localSheetId="8">GMICNC_22A_SCDPT5!$R$91</definedName>
    <definedName name="SCDPT5_552ENDINGG_17" localSheetId="8">GMICNC_22A_SCDPT5!$S$91</definedName>
    <definedName name="SCDPT5_552ENDINGG_18" localSheetId="8">GMICNC_22A_SCDPT5!$T$91</definedName>
    <definedName name="SCDPT5_552ENDINGG_19" localSheetId="8">GMICNC_22A_SCDPT5!$U$91</definedName>
    <definedName name="SCDPT5_552ENDINGG_2" localSheetId="8">GMICNC_22A_SCDPT5!$D$91</definedName>
    <definedName name="SCDPT5_552ENDINGG_20" localSheetId="8">GMICNC_22A_SCDPT5!$V$91</definedName>
    <definedName name="SCDPT5_552ENDINGG_21" localSheetId="8">GMICNC_22A_SCDPT5!$W$91</definedName>
    <definedName name="SCDPT5_552ENDINGG_22" localSheetId="8">GMICNC_22A_SCDPT5!$X$91</definedName>
    <definedName name="SCDPT5_552ENDINGG_23" localSheetId="8">GMICNC_22A_SCDPT5!$Y$91</definedName>
    <definedName name="SCDPT5_552ENDINGG_24" localSheetId="8">GMICNC_22A_SCDPT5!$Z$91</definedName>
    <definedName name="SCDPT5_552ENDINGG_25" localSheetId="8">GMICNC_22A_SCDPT5!$AA$91</definedName>
    <definedName name="SCDPT5_552ENDINGG_26" localSheetId="8">GMICNC_22A_SCDPT5!$AB$91</definedName>
    <definedName name="SCDPT5_552ENDINGG_27" localSheetId="8">GMICNC_22A_SCDPT5!$AC$91</definedName>
    <definedName name="SCDPT5_552ENDINGG_3" localSheetId="8">GMICNC_22A_SCDPT5!$E$91</definedName>
    <definedName name="SCDPT5_552ENDINGG_4" localSheetId="8">GMICNC_22A_SCDPT5!$F$91</definedName>
    <definedName name="SCDPT5_552ENDINGG_5" localSheetId="8">GMICNC_22A_SCDPT5!$G$91</definedName>
    <definedName name="SCDPT5_552ENDINGG_6" localSheetId="8">GMICNC_22A_SCDPT5!$H$91</definedName>
    <definedName name="SCDPT5_552ENDINGG_7" localSheetId="8">GMICNC_22A_SCDPT5!$I$91</definedName>
    <definedName name="SCDPT5_552ENDINGG_8" localSheetId="8">GMICNC_22A_SCDPT5!$J$91</definedName>
    <definedName name="SCDPT5_552ENDINGG_9" localSheetId="8">GMICNC_22A_SCDPT5!$K$91</definedName>
    <definedName name="SCDPT5_5710000000_Range" localSheetId="8">GMICNC_22A_SCDPT5!$B$93:$AC$95</definedName>
    <definedName name="SCDPT5_5719999999_10" localSheetId="8">GMICNC_22A_SCDPT5!$L$96</definedName>
    <definedName name="SCDPT5_5719999999_11" localSheetId="8">GMICNC_22A_SCDPT5!$M$96</definedName>
    <definedName name="SCDPT5_5719999999_12" localSheetId="8">GMICNC_22A_SCDPT5!$N$96</definedName>
    <definedName name="SCDPT5_5719999999_13" localSheetId="8">GMICNC_22A_SCDPT5!$O$96</definedName>
    <definedName name="SCDPT5_5719999999_14" localSheetId="8">GMICNC_22A_SCDPT5!$P$96</definedName>
    <definedName name="SCDPT5_5719999999_15" localSheetId="8">GMICNC_22A_SCDPT5!$Q$96</definedName>
    <definedName name="SCDPT5_5719999999_16" localSheetId="8">GMICNC_22A_SCDPT5!$R$96</definedName>
    <definedName name="SCDPT5_5719999999_17" localSheetId="8">GMICNC_22A_SCDPT5!$S$96</definedName>
    <definedName name="SCDPT5_5719999999_18" localSheetId="8">GMICNC_22A_SCDPT5!$T$96</definedName>
    <definedName name="SCDPT5_5719999999_19" localSheetId="8">GMICNC_22A_SCDPT5!$U$96</definedName>
    <definedName name="SCDPT5_5719999999_20" localSheetId="8">GMICNC_22A_SCDPT5!$V$96</definedName>
    <definedName name="SCDPT5_5719999999_21" localSheetId="8">GMICNC_22A_SCDPT5!$W$96</definedName>
    <definedName name="SCDPT5_5719999999_9" localSheetId="8">GMICNC_22A_SCDPT5!$K$96</definedName>
    <definedName name="SCDPT5_571BEGINNG_1" localSheetId="8">GMICNC_22A_SCDPT5!$C$93</definedName>
    <definedName name="SCDPT5_571BEGINNG_10" localSheetId="8">GMICNC_22A_SCDPT5!$L$93</definedName>
    <definedName name="SCDPT5_571BEGINNG_11" localSheetId="8">GMICNC_22A_SCDPT5!$M$93</definedName>
    <definedName name="SCDPT5_571BEGINNG_12" localSheetId="8">GMICNC_22A_SCDPT5!$N$93</definedName>
    <definedName name="SCDPT5_571BEGINNG_13" localSheetId="8">GMICNC_22A_SCDPT5!$O$93</definedName>
    <definedName name="SCDPT5_571BEGINNG_14" localSheetId="8">GMICNC_22A_SCDPT5!$P$93</definedName>
    <definedName name="SCDPT5_571BEGINNG_15" localSheetId="8">GMICNC_22A_SCDPT5!$Q$93</definedName>
    <definedName name="SCDPT5_571BEGINNG_16" localSheetId="8">GMICNC_22A_SCDPT5!$R$93</definedName>
    <definedName name="SCDPT5_571BEGINNG_17" localSheetId="8">GMICNC_22A_SCDPT5!$S$93</definedName>
    <definedName name="SCDPT5_571BEGINNG_18" localSheetId="8">GMICNC_22A_SCDPT5!$T$93</definedName>
    <definedName name="SCDPT5_571BEGINNG_19" localSheetId="8">GMICNC_22A_SCDPT5!$U$93</definedName>
    <definedName name="SCDPT5_571BEGINNG_2" localSheetId="8">GMICNC_22A_SCDPT5!$D$93</definedName>
    <definedName name="SCDPT5_571BEGINNG_20" localSheetId="8">GMICNC_22A_SCDPT5!$V$93</definedName>
    <definedName name="SCDPT5_571BEGINNG_21" localSheetId="8">GMICNC_22A_SCDPT5!$W$93</definedName>
    <definedName name="SCDPT5_571BEGINNG_22" localSheetId="8">GMICNC_22A_SCDPT5!$X$93</definedName>
    <definedName name="SCDPT5_571BEGINNG_23" localSheetId="8">GMICNC_22A_SCDPT5!$Y$93</definedName>
    <definedName name="SCDPT5_571BEGINNG_24" localSheetId="8">GMICNC_22A_SCDPT5!$Z$93</definedName>
    <definedName name="SCDPT5_571BEGINNG_25" localSheetId="8">GMICNC_22A_SCDPT5!$AA$93</definedName>
    <definedName name="SCDPT5_571BEGINNG_26" localSheetId="8">GMICNC_22A_SCDPT5!$AB$93</definedName>
    <definedName name="SCDPT5_571BEGINNG_27" localSheetId="8">GMICNC_22A_SCDPT5!$AC$93</definedName>
    <definedName name="SCDPT5_571BEGINNG_3" localSheetId="8">GMICNC_22A_SCDPT5!$E$93</definedName>
    <definedName name="SCDPT5_571BEGINNG_4" localSheetId="8">GMICNC_22A_SCDPT5!$F$93</definedName>
    <definedName name="SCDPT5_571BEGINNG_5" localSheetId="8">GMICNC_22A_SCDPT5!$G$93</definedName>
    <definedName name="SCDPT5_571BEGINNG_6" localSheetId="8">GMICNC_22A_SCDPT5!$H$93</definedName>
    <definedName name="SCDPT5_571BEGINNG_7" localSheetId="8">GMICNC_22A_SCDPT5!$I$93</definedName>
    <definedName name="SCDPT5_571BEGINNG_8" localSheetId="8">GMICNC_22A_SCDPT5!$J$93</definedName>
    <definedName name="SCDPT5_571BEGINNG_9" localSheetId="8">GMICNC_22A_SCDPT5!$K$93</definedName>
    <definedName name="SCDPT5_571ENDINGG_10" localSheetId="8">GMICNC_22A_SCDPT5!$L$95</definedName>
    <definedName name="SCDPT5_571ENDINGG_11" localSheetId="8">GMICNC_22A_SCDPT5!$M$95</definedName>
    <definedName name="SCDPT5_571ENDINGG_12" localSheetId="8">GMICNC_22A_SCDPT5!$N$95</definedName>
    <definedName name="SCDPT5_571ENDINGG_13" localSheetId="8">GMICNC_22A_SCDPT5!$O$95</definedName>
    <definedName name="SCDPT5_571ENDINGG_14" localSheetId="8">GMICNC_22A_SCDPT5!$P$95</definedName>
    <definedName name="SCDPT5_571ENDINGG_15" localSheetId="8">GMICNC_22A_SCDPT5!$Q$95</definedName>
    <definedName name="SCDPT5_571ENDINGG_16" localSheetId="8">GMICNC_22A_SCDPT5!$R$95</definedName>
    <definedName name="SCDPT5_571ENDINGG_17" localSheetId="8">GMICNC_22A_SCDPT5!$S$95</definedName>
    <definedName name="SCDPT5_571ENDINGG_18" localSheetId="8">GMICNC_22A_SCDPT5!$T$95</definedName>
    <definedName name="SCDPT5_571ENDINGG_19" localSheetId="8">GMICNC_22A_SCDPT5!$U$95</definedName>
    <definedName name="SCDPT5_571ENDINGG_2" localSheetId="8">GMICNC_22A_SCDPT5!$D$95</definedName>
    <definedName name="SCDPT5_571ENDINGG_20" localSheetId="8">GMICNC_22A_SCDPT5!$V$95</definedName>
    <definedName name="SCDPT5_571ENDINGG_21" localSheetId="8">GMICNC_22A_SCDPT5!$W$95</definedName>
    <definedName name="SCDPT5_571ENDINGG_22" localSheetId="8">GMICNC_22A_SCDPT5!$X$95</definedName>
    <definedName name="SCDPT5_571ENDINGG_23" localSheetId="8">GMICNC_22A_SCDPT5!$Y$95</definedName>
    <definedName name="SCDPT5_571ENDINGG_24" localSheetId="8">GMICNC_22A_SCDPT5!$Z$95</definedName>
    <definedName name="SCDPT5_571ENDINGG_25" localSheetId="8">GMICNC_22A_SCDPT5!$AA$95</definedName>
    <definedName name="SCDPT5_571ENDINGG_26" localSheetId="8">GMICNC_22A_SCDPT5!$AB$95</definedName>
    <definedName name="SCDPT5_571ENDINGG_27" localSheetId="8">GMICNC_22A_SCDPT5!$AC$95</definedName>
    <definedName name="SCDPT5_571ENDINGG_3" localSheetId="8">GMICNC_22A_SCDPT5!$E$95</definedName>
    <definedName name="SCDPT5_571ENDINGG_4" localSheetId="8">GMICNC_22A_SCDPT5!$F$95</definedName>
    <definedName name="SCDPT5_571ENDINGG_5" localSheetId="8">GMICNC_22A_SCDPT5!$G$95</definedName>
    <definedName name="SCDPT5_571ENDINGG_6" localSheetId="8">GMICNC_22A_SCDPT5!$H$95</definedName>
    <definedName name="SCDPT5_571ENDINGG_7" localSheetId="8">GMICNC_22A_SCDPT5!$I$95</definedName>
    <definedName name="SCDPT5_571ENDINGG_8" localSheetId="8">GMICNC_22A_SCDPT5!$J$95</definedName>
    <definedName name="SCDPT5_571ENDINGG_9" localSheetId="8">GMICNC_22A_SCDPT5!$K$95</definedName>
    <definedName name="SCDPT5_5720000000_Range" localSheetId="8">GMICNC_22A_SCDPT5!$B$97:$AC$99</definedName>
    <definedName name="SCDPT5_5729999999_10" localSheetId="8">GMICNC_22A_SCDPT5!$L$100</definedName>
    <definedName name="SCDPT5_5729999999_11" localSheetId="8">GMICNC_22A_SCDPT5!$M$100</definedName>
    <definedName name="SCDPT5_5729999999_12" localSheetId="8">GMICNC_22A_SCDPT5!$N$100</definedName>
    <definedName name="SCDPT5_5729999999_13" localSheetId="8">GMICNC_22A_SCDPT5!$O$100</definedName>
    <definedName name="SCDPT5_5729999999_14" localSheetId="8">GMICNC_22A_SCDPT5!$P$100</definedName>
    <definedName name="SCDPT5_5729999999_15" localSheetId="8">GMICNC_22A_SCDPT5!$Q$100</definedName>
    <definedName name="SCDPT5_5729999999_16" localSheetId="8">GMICNC_22A_SCDPT5!$R$100</definedName>
    <definedName name="SCDPT5_5729999999_17" localSheetId="8">GMICNC_22A_SCDPT5!$S$100</definedName>
    <definedName name="SCDPT5_5729999999_18" localSheetId="8">GMICNC_22A_SCDPT5!$T$100</definedName>
    <definedName name="SCDPT5_5729999999_19" localSheetId="8">GMICNC_22A_SCDPT5!$U$100</definedName>
    <definedName name="SCDPT5_5729999999_20" localSheetId="8">GMICNC_22A_SCDPT5!$V$100</definedName>
    <definedName name="SCDPT5_5729999999_21" localSheetId="8">GMICNC_22A_SCDPT5!$W$100</definedName>
    <definedName name="SCDPT5_5729999999_9" localSheetId="8">GMICNC_22A_SCDPT5!$K$100</definedName>
    <definedName name="SCDPT5_572BEGINNG_1" localSheetId="8">GMICNC_22A_SCDPT5!$C$97</definedName>
    <definedName name="SCDPT5_572BEGINNG_10" localSheetId="8">GMICNC_22A_SCDPT5!$L$97</definedName>
    <definedName name="SCDPT5_572BEGINNG_11" localSheetId="8">GMICNC_22A_SCDPT5!$M$97</definedName>
    <definedName name="SCDPT5_572BEGINNG_12" localSheetId="8">GMICNC_22A_SCDPT5!$N$97</definedName>
    <definedName name="SCDPT5_572BEGINNG_13" localSheetId="8">GMICNC_22A_SCDPT5!$O$97</definedName>
    <definedName name="SCDPT5_572BEGINNG_14" localSheetId="8">GMICNC_22A_SCDPT5!$P$97</definedName>
    <definedName name="SCDPT5_572BEGINNG_15" localSheetId="8">GMICNC_22A_SCDPT5!$Q$97</definedName>
    <definedName name="SCDPT5_572BEGINNG_16" localSheetId="8">GMICNC_22A_SCDPT5!$R$97</definedName>
    <definedName name="SCDPT5_572BEGINNG_17" localSheetId="8">GMICNC_22A_SCDPT5!$S$97</definedName>
    <definedName name="SCDPT5_572BEGINNG_18" localSheetId="8">GMICNC_22A_SCDPT5!$T$97</definedName>
    <definedName name="SCDPT5_572BEGINNG_19" localSheetId="8">GMICNC_22A_SCDPT5!$U$97</definedName>
    <definedName name="SCDPT5_572BEGINNG_2" localSheetId="8">GMICNC_22A_SCDPT5!$D$97</definedName>
    <definedName name="SCDPT5_572BEGINNG_20" localSheetId="8">GMICNC_22A_SCDPT5!$V$97</definedName>
    <definedName name="SCDPT5_572BEGINNG_21" localSheetId="8">GMICNC_22A_SCDPT5!$W$97</definedName>
    <definedName name="SCDPT5_572BEGINNG_22" localSheetId="8">GMICNC_22A_SCDPT5!$X$97</definedName>
    <definedName name="SCDPT5_572BEGINNG_23" localSheetId="8">GMICNC_22A_SCDPT5!$Y$97</definedName>
    <definedName name="SCDPT5_572BEGINNG_24" localSheetId="8">GMICNC_22A_SCDPT5!$Z$97</definedName>
    <definedName name="SCDPT5_572BEGINNG_25" localSheetId="8">GMICNC_22A_SCDPT5!$AA$97</definedName>
    <definedName name="SCDPT5_572BEGINNG_26" localSheetId="8">GMICNC_22A_SCDPT5!$AB$97</definedName>
    <definedName name="SCDPT5_572BEGINNG_27" localSheetId="8">GMICNC_22A_SCDPT5!$AC$97</definedName>
    <definedName name="SCDPT5_572BEGINNG_3" localSheetId="8">GMICNC_22A_SCDPT5!$E$97</definedName>
    <definedName name="SCDPT5_572BEGINNG_4" localSheetId="8">GMICNC_22A_SCDPT5!$F$97</definedName>
    <definedName name="SCDPT5_572BEGINNG_5" localSheetId="8">GMICNC_22A_SCDPT5!$G$97</definedName>
    <definedName name="SCDPT5_572BEGINNG_6" localSheetId="8">GMICNC_22A_SCDPT5!$H$97</definedName>
    <definedName name="SCDPT5_572BEGINNG_7" localSheetId="8">GMICNC_22A_SCDPT5!$I$97</definedName>
    <definedName name="SCDPT5_572BEGINNG_8" localSheetId="8">GMICNC_22A_SCDPT5!$J$97</definedName>
    <definedName name="SCDPT5_572BEGINNG_9" localSheetId="8">GMICNC_22A_SCDPT5!$K$97</definedName>
    <definedName name="SCDPT5_572ENDINGG_10" localSheetId="8">GMICNC_22A_SCDPT5!$L$99</definedName>
    <definedName name="SCDPT5_572ENDINGG_11" localSheetId="8">GMICNC_22A_SCDPT5!$M$99</definedName>
    <definedName name="SCDPT5_572ENDINGG_12" localSheetId="8">GMICNC_22A_SCDPT5!$N$99</definedName>
    <definedName name="SCDPT5_572ENDINGG_13" localSheetId="8">GMICNC_22A_SCDPT5!$O$99</definedName>
    <definedName name="SCDPT5_572ENDINGG_14" localSheetId="8">GMICNC_22A_SCDPT5!$P$99</definedName>
    <definedName name="SCDPT5_572ENDINGG_15" localSheetId="8">GMICNC_22A_SCDPT5!$Q$99</definedName>
    <definedName name="SCDPT5_572ENDINGG_16" localSheetId="8">GMICNC_22A_SCDPT5!$R$99</definedName>
    <definedName name="SCDPT5_572ENDINGG_17" localSheetId="8">GMICNC_22A_SCDPT5!$S$99</definedName>
    <definedName name="SCDPT5_572ENDINGG_18" localSheetId="8">GMICNC_22A_SCDPT5!$T$99</definedName>
    <definedName name="SCDPT5_572ENDINGG_19" localSheetId="8">GMICNC_22A_SCDPT5!$U$99</definedName>
    <definedName name="SCDPT5_572ENDINGG_2" localSheetId="8">GMICNC_22A_SCDPT5!$D$99</definedName>
    <definedName name="SCDPT5_572ENDINGG_20" localSheetId="8">GMICNC_22A_SCDPT5!$V$99</definedName>
    <definedName name="SCDPT5_572ENDINGG_21" localSheetId="8">GMICNC_22A_SCDPT5!$W$99</definedName>
    <definedName name="SCDPT5_572ENDINGG_22" localSheetId="8">GMICNC_22A_SCDPT5!$X$99</definedName>
    <definedName name="SCDPT5_572ENDINGG_23" localSheetId="8">GMICNC_22A_SCDPT5!$Y$99</definedName>
    <definedName name="SCDPT5_572ENDINGG_24" localSheetId="8">GMICNC_22A_SCDPT5!$Z$99</definedName>
    <definedName name="SCDPT5_572ENDINGG_25" localSheetId="8">GMICNC_22A_SCDPT5!$AA$99</definedName>
    <definedName name="SCDPT5_572ENDINGG_26" localSheetId="8">GMICNC_22A_SCDPT5!$AB$99</definedName>
    <definedName name="SCDPT5_572ENDINGG_27" localSheetId="8">GMICNC_22A_SCDPT5!$AC$99</definedName>
    <definedName name="SCDPT5_572ENDINGG_3" localSheetId="8">GMICNC_22A_SCDPT5!$E$99</definedName>
    <definedName name="SCDPT5_572ENDINGG_4" localSheetId="8">GMICNC_22A_SCDPT5!$F$99</definedName>
    <definedName name="SCDPT5_572ENDINGG_5" localSheetId="8">GMICNC_22A_SCDPT5!$G$99</definedName>
    <definedName name="SCDPT5_572ENDINGG_6" localSheetId="8">GMICNC_22A_SCDPT5!$H$99</definedName>
    <definedName name="SCDPT5_572ENDINGG_7" localSheetId="8">GMICNC_22A_SCDPT5!$I$99</definedName>
    <definedName name="SCDPT5_572ENDINGG_8" localSheetId="8">GMICNC_22A_SCDPT5!$J$99</definedName>
    <definedName name="SCDPT5_572ENDINGG_9" localSheetId="8">GMICNC_22A_SCDPT5!$K$99</definedName>
    <definedName name="SCDPT5_5810000000_Range" localSheetId="8">GMICNC_22A_SCDPT5!$B$101:$AC$103</definedName>
    <definedName name="SCDPT5_5819999999_10" localSheetId="8">GMICNC_22A_SCDPT5!$L$104</definedName>
    <definedName name="SCDPT5_5819999999_11" localSheetId="8">GMICNC_22A_SCDPT5!$M$104</definedName>
    <definedName name="SCDPT5_5819999999_12" localSheetId="8">GMICNC_22A_SCDPT5!$N$104</definedName>
    <definedName name="SCDPT5_5819999999_13" localSheetId="8">GMICNC_22A_SCDPT5!$O$104</definedName>
    <definedName name="SCDPT5_5819999999_14" localSheetId="8">GMICNC_22A_SCDPT5!$P$104</definedName>
    <definedName name="SCDPT5_5819999999_15" localSheetId="8">GMICNC_22A_SCDPT5!$Q$104</definedName>
    <definedName name="SCDPT5_5819999999_16" localSheetId="8">GMICNC_22A_SCDPT5!$R$104</definedName>
    <definedName name="SCDPT5_5819999999_17" localSheetId="8">GMICNC_22A_SCDPT5!$S$104</definedName>
    <definedName name="SCDPT5_5819999999_18" localSheetId="8">GMICNC_22A_SCDPT5!$T$104</definedName>
    <definedName name="SCDPT5_5819999999_19" localSheetId="8">GMICNC_22A_SCDPT5!$U$104</definedName>
    <definedName name="SCDPT5_5819999999_20" localSheetId="8">GMICNC_22A_SCDPT5!$V$104</definedName>
    <definedName name="SCDPT5_5819999999_21" localSheetId="8">GMICNC_22A_SCDPT5!$W$104</definedName>
    <definedName name="SCDPT5_5819999999_9" localSheetId="8">GMICNC_22A_SCDPT5!$K$104</definedName>
    <definedName name="SCDPT5_581BEGINNG_1" localSheetId="8">GMICNC_22A_SCDPT5!$C$101</definedName>
    <definedName name="SCDPT5_581BEGINNG_10" localSheetId="8">GMICNC_22A_SCDPT5!$L$101</definedName>
    <definedName name="SCDPT5_581BEGINNG_11" localSheetId="8">GMICNC_22A_SCDPT5!$M$101</definedName>
    <definedName name="SCDPT5_581BEGINNG_12" localSheetId="8">GMICNC_22A_SCDPT5!$N$101</definedName>
    <definedName name="SCDPT5_581BEGINNG_13" localSheetId="8">GMICNC_22A_SCDPT5!$O$101</definedName>
    <definedName name="SCDPT5_581BEGINNG_14" localSheetId="8">GMICNC_22A_SCDPT5!$P$101</definedName>
    <definedName name="SCDPT5_581BEGINNG_15" localSheetId="8">GMICNC_22A_SCDPT5!$Q$101</definedName>
    <definedName name="SCDPT5_581BEGINNG_16" localSheetId="8">GMICNC_22A_SCDPT5!$R$101</definedName>
    <definedName name="SCDPT5_581BEGINNG_17" localSheetId="8">GMICNC_22A_SCDPT5!$S$101</definedName>
    <definedName name="SCDPT5_581BEGINNG_18" localSheetId="8">GMICNC_22A_SCDPT5!$T$101</definedName>
    <definedName name="SCDPT5_581BEGINNG_19" localSheetId="8">GMICNC_22A_SCDPT5!$U$101</definedName>
    <definedName name="SCDPT5_581BEGINNG_2" localSheetId="8">GMICNC_22A_SCDPT5!$D$101</definedName>
    <definedName name="SCDPT5_581BEGINNG_20" localSheetId="8">GMICNC_22A_SCDPT5!$V$101</definedName>
    <definedName name="SCDPT5_581BEGINNG_21" localSheetId="8">GMICNC_22A_SCDPT5!$W$101</definedName>
    <definedName name="SCDPT5_581BEGINNG_22" localSheetId="8">GMICNC_22A_SCDPT5!$X$101</definedName>
    <definedName name="SCDPT5_581BEGINNG_23" localSheetId="8">GMICNC_22A_SCDPT5!$Y$101</definedName>
    <definedName name="SCDPT5_581BEGINNG_24" localSheetId="8">GMICNC_22A_SCDPT5!$Z$101</definedName>
    <definedName name="SCDPT5_581BEGINNG_25" localSheetId="8">GMICNC_22A_SCDPT5!$AA$101</definedName>
    <definedName name="SCDPT5_581BEGINNG_26" localSheetId="8">GMICNC_22A_SCDPT5!$AB$101</definedName>
    <definedName name="SCDPT5_581BEGINNG_27" localSheetId="8">GMICNC_22A_SCDPT5!$AC$101</definedName>
    <definedName name="SCDPT5_581BEGINNG_3" localSheetId="8">GMICNC_22A_SCDPT5!$E$101</definedName>
    <definedName name="SCDPT5_581BEGINNG_4" localSheetId="8">GMICNC_22A_SCDPT5!$F$101</definedName>
    <definedName name="SCDPT5_581BEGINNG_5" localSheetId="8">GMICNC_22A_SCDPT5!$G$101</definedName>
    <definedName name="SCDPT5_581BEGINNG_6" localSheetId="8">GMICNC_22A_SCDPT5!$H$101</definedName>
    <definedName name="SCDPT5_581BEGINNG_7" localSheetId="8">GMICNC_22A_SCDPT5!$I$101</definedName>
    <definedName name="SCDPT5_581BEGINNG_8" localSheetId="8">GMICNC_22A_SCDPT5!$J$101</definedName>
    <definedName name="SCDPT5_581BEGINNG_9" localSheetId="8">GMICNC_22A_SCDPT5!$K$101</definedName>
    <definedName name="SCDPT5_581ENDINGG_10" localSheetId="8">GMICNC_22A_SCDPT5!$L$103</definedName>
    <definedName name="SCDPT5_581ENDINGG_11" localSheetId="8">GMICNC_22A_SCDPT5!$M$103</definedName>
    <definedName name="SCDPT5_581ENDINGG_12" localSheetId="8">GMICNC_22A_SCDPT5!$N$103</definedName>
    <definedName name="SCDPT5_581ENDINGG_13" localSheetId="8">GMICNC_22A_SCDPT5!$O$103</definedName>
    <definedName name="SCDPT5_581ENDINGG_14" localSheetId="8">GMICNC_22A_SCDPT5!$P$103</definedName>
    <definedName name="SCDPT5_581ENDINGG_15" localSheetId="8">GMICNC_22A_SCDPT5!$Q$103</definedName>
    <definedName name="SCDPT5_581ENDINGG_16" localSheetId="8">GMICNC_22A_SCDPT5!$R$103</definedName>
    <definedName name="SCDPT5_581ENDINGG_17" localSheetId="8">GMICNC_22A_SCDPT5!$S$103</definedName>
    <definedName name="SCDPT5_581ENDINGG_18" localSheetId="8">GMICNC_22A_SCDPT5!$T$103</definedName>
    <definedName name="SCDPT5_581ENDINGG_19" localSheetId="8">GMICNC_22A_SCDPT5!$U$103</definedName>
    <definedName name="SCDPT5_581ENDINGG_2" localSheetId="8">GMICNC_22A_SCDPT5!$D$103</definedName>
    <definedName name="SCDPT5_581ENDINGG_20" localSheetId="8">GMICNC_22A_SCDPT5!$V$103</definedName>
    <definedName name="SCDPT5_581ENDINGG_21" localSheetId="8">GMICNC_22A_SCDPT5!$W$103</definedName>
    <definedName name="SCDPT5_581ENDINGG_22" localSheetId="8">GMICNC_22A_SCDPT5!$X$103</definedName>
    <definedName name="SCDPT5_581ENDINGG_23" localSheetId="8">GMICNC_22A_SCDPT5!$Y$103</definedName>
    <definedName name="SCDPT5_581ENDINGG_24" localSheetId="8">GMICNC_22A_SCDPT5!$Z$103</definedName>
    <definedName name="SCDPT5_581ENDINGG_25" localSheetId="8">GMICNC_22A_SCDPT5!$AA$103</definedName>
    <definedName name="SCDPT5_581ENDINGG_26" localSheetId="8">GMICNC_22A_SCDPT5!$AB$103</definedName>
    <definedName name="SCDPT5_581ENDINGG_27" localSheetId="8">GMICNC_22A_SCDPT5!$AC$103</definedName>
    <definedName name="SCDPT5_581ENDINGG_3" localSheetId="8">GMICNC_22A_SCDPT5!$E$103</definedName>
    <definedName name="SCDPT5_581ENDINGG_4" localSheetId="8">GMICNC_22A_SCDPT5!$F$103</definedName>
    <definedName name="SCDPT5_581ENDINGG_5" localSheetId="8">GMICNC_22A_SCDPT5!$G$103</definedName>
    <definedName name="SCDPT5_581ENDINGG_6" localSheetId="8">GMICNC_22A_SCDPT5!$H$103</definedName>
    <definedName name="SCDPT5_581ENDINGG_7" localSheetId="8">GMICNC_22A_SCDPT5!$I$103</definedName>
    <definedName name="SCDPT5_581ENDINGG_8" localSheetId="8">GMICNC_22A_SCDPT5!$J$103</definedName>
    <definedName name="SCDPT5_581ENDINGG_9" localSheetId="8">GMICNC_22A_SCDPT5!$K$103</definedName>
    <definedName name="SCDPT5_5910000000_Range" localSheetId="8">GMICNC_22A_SCDPT5!$B$105:$AC$107</definedName>
    <definedName name="SCDPT5_5919999999_10" localSheetId="8">GMICNC_22A_SCDPT5!$L$108</definedName>
    <definedName name="SCDPT5_5919999999_11" localSheetId="8">GMICNC_22A_SCDPT5!$M$108</definedName>
    <definedName name="SCDPT5_5919999999_12" localSheetId="8">GMICNC_22A_SCDPT5!$N$108</definedName>
    <definedName name="SCDPT5_5919999999_13" localSheetId="8">GMICNC_22A_SCDPT5!$O$108</definedName>
    <definedName name="SCDPT5_5919999999_14" localSheetId="8">GMICNC_22A_SCDPT5!$P$108</definedName>
    <definedName name="SCDPT5_5919999999_15" localSheetId="8">GMICNC_22A_SCDPT5!$Q$108</definedName>
    <definedName name="SCDPT5_5919999999_16" localSheetId="8">GMICNC_22A_SCDPT5!$R$108</definedName>
    <definedName name="SCDPT5_5919999999_17" localSheetId="8">GMICNC_22A_SCDPT5!$S$108</definedName>
    <definedName name="SCDPT5_5919999999_18" localSheetId="8">GMICNC_22A_SCDPT5!$T$108</definedName>
    <definedName name="SCDPT5_5919999999_19" localSheetId="8">GMICNC_22A_SCDPT5!$U$108</definedName>
    <definedName name="SCDPT5_5919999999_20" localSheetId="8">GMICNC_22A_SCDPT5!$V$108</definedName>
    <definedName name="SCDPT5_5919999999_21" localSheetId="8">GMICNC_22A_SCDPT5!$W$108</definedName>
    <definedName name="SCDPT5_5919999999_9" localSheetId="8">GMICNC_22A_SCDPT5!$K$108</definedName>
    <definedName name="SCDPT5_591BEGINNG_1" localSheetId="8">GMICNC_22A_SCDPT5!$C$105</definedName>
    <definedName name="SCDPT5_591BEGINNG_10" localSheetId="8">GMICNC_22A_SCDPT5!$L$105</definedName>
    <definedName name="SCDPT5_591BEGINNG_11" localSheetId="8">GMICNC_22A_SCDPT5!$M$105</definedName>
    <definedName name="SCDPT5_591BEGINNG_12" localSheetId="8">GMICNC_22A_SCDPT5!$N$105</definedName>
    <definedName name="SCDPT5_591BEGINNG_13" localSheetId="8">GMICNC_22A_SCDPT5!$O$105</definedName>
    <definedName name="SCDPT5_591BEGINNG_14" localSheetId="8">GMICNC_22A_SCDPT5!$P$105</definedName>
    <definedName name="SCDPT5_591BEGINNG_15" localSheetId="8">GMICNC_22A_SCDPT5!$Q$105</definedName>
    <definedName name="SCDPT5_591BEGINNG_16" localSheetId="8">GMICNC_22A_SCDPT5!$R$105</definedName>
    <definedName name="SCDPT5_591BEGINNG_17" localSheetId="8">GMICNC_22A_SCDPT5!$S$105</definedName>
    <definedName name="SCDPT5_591BEGINNG_18" localSheetId="8">GMICNC_22A_SCDPT5!$T$105</definedName>
    <definedName name="SCDPT5_591BEGINNG_19" localSheetId="8">GMICNC_22A_SCDPT5!$U$105</definedName>
    <definedName name="SCDPT5_591BEGINNG_2" localSheetId="8">GMICNC_22A_SCDPT5!$D$105</definedName>
    <definedName name="SCDPT5_591BEGINNG_20" localSheetId="8">GMICNC_22A_SCDPT5!$V$105</definedName>
    <definedName name="SCDPT5_591BEGINNG_21" localSheetId="8">GMICNC_22A_SCDPT5!$W$105</definedName>
    <definedName name="SCDPT5_591BEGINNG_22" localSheetId="8">GMICNC_22A_SCDPT5!$X$105</definedName>
    <definedName name="SCDPT5_591BEGINNG_23" localSheetId="8">GMICNC_22A_SCDPT5!$Y$105</definedName>
    <definedName name="SCDPT5_591BEGINNG_24" localSheetId="8">GMICNC_22A_SCDPT5!$Z$105</definedName>
    <definedName name="SCDPT5_591BEGINNG_25" localSheetId="8">GMICNC_22A_SCDPT5!$AA$105</definedName>
    <definedName name="SCDPT5_591BEGINNG_26" localSheetId="8">GMICNC_22A_SCDPT5!$AB$105</definedName>
    <definedName name="SCDPT5_591BEGINNG_27" localSheetId="8">GMICNC_22A_SCDPT5!$AC$105</definedName>
    <definedName name="SCDPT5_591BEGINNG_3" localSheetId="8">GMICNC_22A_SCDPT5!$E$105</definedName>
    <definedName name="SCDPT5_591BEGINNG_4" localSheetId="8">GMICNC_22A_SCDPT5!$F$105</definedName>
    <definedName name="SCDPT5_591BEGINNG_5" localSheetId="8">GMICNC_22A_SCDPT5!$G$105</definedName>
    <definedName name="SCDPT5_591BEGINNG_6" localSheetId="8">GMICNC_22A_SCDPT5!$H$105</definedName>
    <definedName name="SCDPT5_591BEGINNG_7" localSheetId="8">GMICNC_22A_SCDPT5!$I$105</definedName>
    <definedName name="SCDPT5_591BEGINNG_8" localSheetId="8">GMICNC_22A_SCDPT5!$J$105</definedName>
    <definedName name="SCDPT5_591BEGINNG_9" localSheetId="8">GMICNC_22A_SCDPT5!$K$105</definedName>
    <definedName name="SCDPT5_591ENDINGG_10" localSheetId="8">GMICNC_22A_SCDPT5!$L$107</definedName>
    <definedName name="SCDPT5_591ENDINGG_11" localSheetId="8">GMICNC_22A_SCDPT5!$M$107</definedName>
    <definedName name="SCDPT5_591ENDINGG_12" localSheetId="8">GMICNC_22A_SCDPT5!$N$107</definedName>
    <definedName name="SCDPT5_591ENDINGG_13" localSheetId="8">GMICNC_22A_SCDPT5!$O$107</definedName>
    <definedName name="SCDPT5_591ENDINGG_14" localSheetId="8">GMICNC_22A_SCDPT5!$P$107</definedName>
    <definedName name="SCDPT5_591ENDINGG_15" localSheetId="8">GMICNC_22A_SCDPT5!$Q$107</definedName>
    <definedName name="SCDPT5_591ENDINGG_16" localSheetId="8">GMICNC_22A_SCDPT5!$R$107</definedName>
    <definedName name="SCDPT5_591ENDINGG_17" localSheetId="8">GMICNC_22A_SCDPT5!$S$107</definedName>
    <definedName name="SCDPT5_591ENDINGG_18" localSheetId="8">GMICNC_22A_SCDPT5!$T$107</definedName>
    <definedName name="SCDPT5_591ENDINGG_19" localSheetId="8">GMICNC_22A_SCDPT5!$U$107</definedName>
    <definedName name="SCDPT5_591ENDINGG_2" localSheetId="8">GMICNC_22A_SCDPT5!$D$107</definedName>
    <definedName name="SCDPT5_591ENDINGG_20" localSheetId="8">GMICNC_22A_SCDPT5!$V$107</definedName>
    <definedName name="SCDPT5_591ENDINGG_21" localSheetId="8">GMICNC_22A_SCDPT5!$W$107</definedName>
    <definedName name="SCDPT5_591ENDINGG_22" localSheetId="8">GMICNC_22A_SCDPT5!$X$107</definedName>
    <definedName name="SCDPT5_591ENDINGG_23" localSheetId="8">GMICNC_22A_SCDPT5!$Y$107</definedName>
    <definedName name="SCDPT5_591ENDINGG_24" localSheetId="8">GMICNC_22A_SCDPT5!$Z$107</definedName>
    <definedName name="SCDPT5_591ENDINGG_25" localSheetId="8">GMICNC_22A_SCDPT5!$AA$107</definedName>
    <definedName name="SCDPT5_591ENDINGG_26" localSheetId="8">GMICNC_22A_SCDPT5!$AB$107</definedName>
    <definedName name="SCDPT5_591ENDINGG_27" localSheetId="8">GMICNC_22A_SCDPT5!$AC$107</definedName>
    <definedName name="SCDPT5_591ENDINGG_3" localSheetId="8">GMICNC_22A_SCDPT5!$E$107</definedName>
    <definedName name="SCDPT5_591ENDINGG_4" localSheetId="8">GMICNC_22A_SCDPT5!$F$107</definedName>
    <definedName name="SCDPT5_591ENDINGG_5" localSheetId="8">GMICNC_22A_SCDPT5!$G$107</definedName>
    <definedName name="SCDPT5_591ENDINGG_6" localSheetId="8">GMICNC_22A_SCDPT5!$H$107</definedName>
    <definedName name="SCDPT5_591ENDINGG_7" localSheetId="8">GMICNC_22A_SCDPT5!$I$107</definedName>
    <definedName name="SCDPT5_591ENDINGG_8" localSheetId="8">GMICNC_22A_SCDPT5!$J$107</definedName>
    <definedName name="SCDPT5_591ENDINGG_9" localSheetId="8">GMICNC_22A_SCDPT5!$K$107</definedName>
    <definedName name="SCDPT5_5920000000_Range" localSheetId="8">GMICNC_22A_SCDPT5!$B$109:$AC$111</definedName>
    <definedName name="SCDPT5_5929999999_10" localSheetId="8">GMICNC_22A_SCDPT5!$L$112</definedName>
    <definedName name="SCDPT5_5929999999_11" localSheetId="8">GMICNC_22A_SCDPT5!$M$112</definedName>
    <definedName name="SCDPT5_5929999999_12" localSheetId="8">GMICNC_22A_SCDPT5!$N$112</definedName>
    <definedName name="SCDPT5_5929999999_13" localSheetId="8">GMICNC_22A_SCDPT5!$O$112</definedName>
    <definedName name="SCDPT5_5929999999_14" localSheetId="8">GMICNC_22A_SCDPT5!$P$112</definedName>
    <definedName name="SCDPT5_5929999999_15" localSheetId="8">GMICNC_22A_SCDPT5!$Q$112</definedName>
    <definedName name="SCDPT5_5929999999_16" localSheetId="8">GMICNC_22A_SCDPT5!$R$112</definedName>
    <definedName name="SCDPT5_5929999999_17" localSheetId="8">GMICNC_22A_SCDPT5!$S$112</definedName>
    <definedName name="SCDPT5_5929999999_18" localSheetId="8">GMICNC_22A_SCDPT5!$T$112</definedName>
    <definedName name="SCDPT5_5929999999_19" localSheetId="8">GMICNC_22A_SCDPT5!$U$112</definedName>
    <definedName name="SCDPT5_5929999999_20" localSheetId="8">GMICNC_22A_SCDPT5!$V$112</definedName>
    <definedName name="SCDPT5_5929999999_21" localSheetId="8">GMICNC_22A_SCDPT5!$W$112</definedName>
    <definedName name="SCDPT5_5929999999_9" localSheetId="8">GMICNC_22A_SCDPT5!$K$112</definedName>
    <definedName name="SCDPT5_592BEGINNG_1" localSheetId="8">GMICNC_22A_SCDPT5!$C$109</definedName>
    <definedName name="SCDPT5_592BEGINNG_10" localSheetId="8">GMICNC_22A_SCDPT5!$L$109</definedName>
    <definedName name="SCDPT5_592BEGINNG_11" localSheetId="8">GMICNC_22A_SCDPT5!$M$109</definedName>
    <definedName name="SCDPT5_592BEGINNG_12" localSheetId="8">GMICNC_22A_SCDPT5!$N$109</definedName>
    <definedName name="SCDPT5_592BEGINNG_13" localSheetId="8">GMICNC_22A_SCDPT5!$O$109</definedName>
    <definedName name="SCDPT5_592BEGINNG_14" localSheetId="8">GMICNC_22A_SCDPT5!$P$109</definedName>
    <definedName name="SCDPT5_592BEGINNG_15" localSheetId="8">GMICNC_22A_SCDPT5!$Q$109</definedName>
    <definedName name="SCDPT5_592BEGINNG_16" localSheetId="8">GMICNC_22A_SCDPT5!$R$109</definedName>
    <definedName name="SCDPT5_592BEGINNG_17" localSheetId="8">GMICNC_22A_SCDPT5!$S$109</definedName>
    <definedName name="SCDPT5_592BEGINNG_18" localSheetId="8">GMICNC_22A_SCDPT5!$T$109</definedName>
    <definedName name="SCDPT5_592BEGINNG_19" localSheetId="8">GMICNC_22A_SCDPT5!$U$109</definedName>
    <definedName name="SCDPT5_592BEGINNG_2" localSheetId="8">GMICNC_22A_SCDPT5!$D$109</definedName>
    <definedName name="SCDPT5_592BEGINNG_20" localSheetId="8">GMICNC_22A_SCDPT5!$V$109</definedName>
    <definedName name="SCDPT5_592BEGINNG_21" localSheetId="8">GMICNC_22A_SCDPT5!$W$109</definedName>
    <definedName name="SCDPT5_592BEGINNG_22" localSheetId="8">GMICNC_22A_SCDPT5!$X$109</definedName>
    <definedName name="SCDPT5_592BEGINNG_23" localSheetId="8">GMICNC_22A_SCDPT5!$Y$109</definedName>
    <definedName name="SCDPT5_592BEGINNG_24" localSheetId="8">GMICNC_22A_SCDPT5!$Z$109</definedName>
    <definedName name="SCDPT5_592BEGINNG_25" localSheetId="8">GMICNC_22A_SCDPT5!$AA$109</definedName>
    <definedName name="SCDPT5_592BEGINNG_26" localSheetId="8">GMICNC_22A_SCDPT5!$AB$109</definedName>
    <definedName name="SCDPT5_592BEGINNG_27" localSheetId="8">GMICNC_22A_SCDPT5!$AC$109</definedName>
    <definedName name="SCDPT5_592BEGINNG_3" localSheetId="8">GMICNC_22A_SCDPT5!$E$109</definedName>
    <definedName name="SCDPT5_592BEGINNG_4" localSheetId="8">GMICNC_22A_SCDPT5!$F$109</definedName>
    <definedName name="SCDPT5_592BEGINNG_5" localSheetId="8">GMICNC_22A_SCDPT5!$G$109</definedName>
    <definedName name="SCDPT5_592BEGINNG_6" localSheetId="8">GMICNC_22A_SCDPT5!$H$109</definedName>
    <definedName name="SCDPT5_592BEGINNG_7" localSheetId="8">GMICNC_22A_SCDPT5!$I$109</definedName>
    <definedName name="SCDPT5_592BEGINNG_8" localSheetId="8">GMICNC_22A_SCDPT5!$J$109</definedName>
    <definedName name="SCDPT5_592BEGINNG_9" localSheetId="8">GMICNC_22A_SCDPT5!$K$109</definedName>
    <definedName name="SCDPT5_592ENDINGG_10" localSheetId="8">GMICNC_22A_SCDPT5!$L$111</definedName>
    <definedName name="SCDPT5_592ENDINGG_11" localSheetId="8">GMICNC_22A_SCDPT5!$M$111</definedName>
    <definedName name="SCDPT5_592ENDINGG_12" localSheetId="8">GMICNC_22A_SCDPT5!$N$111</definedName>
    <definedName name="SCDPT5_592ENDINGG_13" localSheetId="8">GMICNC_22A_SCDPT5!$O$111</definedName>
    <definedName name="SCDPT5_592ENDINGG_14" localSheetId="8">GMICNC_22A_SCDPT5!$P$111</definedName>
    <definedName name="SCDPT5_592ENDINGG_15" localSheetId="8">GMICNC_22A_SCDPT5!$Q$111</definedName>
    <definedName name="SCDPT5_592ENDINGG_16" localSheetId="8">GMICNC_22A_SCDPT5!$R$111</definedName>
    <definedName name="SCDPT5_592ENDINGG_17" localSheetId="8">GMICNC_22A_SCDPT5!$S$111</definedName>
    <definedName name="SCDPT5_592ENDINGG_18" localSheetId="8">GMICNC_22A_SCDPT5!$T$111</definedName>
    <definedName name="SCDPT5_592ENDINGG_19" localSheetId="8">GMICNC_22A_SCDPT5!$U$111</definedName>
    <definedName name="SCDPT5_592ENDINGG_2" localSheetId="8">GMICNC_22A_SCDPT5!$D$111</definedName>
    <definedName name="SCDPT5_592ENDINGG_20" localSheetId="8">GMICNC_22A_SCDPT5!$V$111</definedName>
    <definedName name="SCDPT5_592ENDINGG_21" localSheetId="8">GMICNC_22A_SCDPT5!$W$111</definedName>
    <definedName name="SCDPT5_592ENDINGG_22" localSheetId="8">GMICNC_22A_SCDPT5!$X$111</definedName>
    <definedName name="SCDPT5_592ENDINGG_23" localSheetId="8">GMICNC_22A_SCDPT5!$Y$111</definedName>
    <definedName name="SCDPT5_592ENDINGG_24" localSheetId="8">GMICNC_22A_SCDPT5!$Z$111</definedName>
    <definedName name="SCDPT5_592ENDINGG_25" localSheetId="8">GMICNC_22A_SCDPT5!$AA$111</definedName>
    <definedName name="SCDPT5_592ENDINGG_26" localSheetId="8">GMICNC_22A_SCDPT5!$AB$111</definedName>
    <definedName name="SCDPT5_592ENDINGG_27" localSheetId="8">GMICNC_22A_SCDPT5!$AC$111</definedName>
    <definedName name="SCDPT5_592ENDINGG_3" localSheetId="8">GMICNC_22A_SCDPT5!$E$111</definedName>
    <definedName name="SCDPT5_592ENDINGG_4" localSheetId="8">GMICNC_22A_SCDPT5!$F$111</definedName>
    <definedName name="SCDPT5_592ENDINGG_5" localSheetId="8">GMICNC_22A_SCDPT5!$G$111</definedName>
    <definedName name="SCDPT5_592ENDINGG_6" localSheetId="8">GMICNC_22A_SCDPT5!$H$111</definedName>
    <definedName name="SCDPT5_592ENDINGG_7" localSheetId="8">GMICNC_22A_SCDPT5!$I$111</definedName>
    <definedName name="SCDPT5_592ENDINGG_8" localSheetId="8">GMICNC_22A_SCDPT5!$J$111</definedName>
    <definedName name="SCDPT5_592ENDINGG_9" localSheetId="8">GMICNC_22A_SCDPT5!$K$111</definedName>
    <definedName name="SCDPT5_5989999998_10" localSheetId="8">GMICNC_22A_SCDPT5!$L$113</definedName>
    <definedName name="SCDPT5_5989999998_11" localSheetId="8">GMICNC_22A_SCDPT5!$M$113</definedName>
    <definedName name="SCDPT5_5989999998_12" localSheetId="8">GMICNC_22A_SCDPT5!$N$113</definedName>
    <definedName name="SCDPT5_5989999998_13" localSheetId="8">GMICNC_22A_SCDPT5!$O$113</definedName>
    <definedName name="SCDPT5_5989999998_14" localSheetId="8">GMICNC_22A_SCDPT5!$P$113</definedName>
    <definedName name="SCDPT5_5989999998_15" localSheetId="8">GMICNC_22A_SCDPT5!$Q$113</definedName>
    <definedName name="SCDPT5_5989999998_16" localSheetId="8">GMICNC_22A_SCDPT5!$R$113</definedName>
    <definedName name="SCDPT5_5989999998_17" localSheetId="8">GMICNC_22A_SCDPT5!$S$113</definedName>
    <definedName name="SCDPT5_5989999998_18" localSheetId="8">GMICNC_22A_SCDPT5!$T$113</definedName>
    <definedName name="SCDPT5_5989999998_19" localSheetId="8">GMICNC_22A_SCDPT5!$U$113</definedName>
    <definedName name="SCDPT5_5989999998_20" localSheetId="8">GMICNC_22A_SCDPT5!$V$113</definedName>
    <definedName name="SCDPT5_5989999998_21" localSheetId="8">GMICNC_22A_SCDPT5!$W$113</definedName>
    <definedName name="SCDPT5_5989999998_9" localSheetId="8">GMICNC_22A_SCDPT5!$K$113</definedName>
    <definedName name="SCDPT5_5999999999_10" localSheetId="8">GMICNC_22A_SCDPT5!$L$114</definedName>
    <definedName name="SCDPT5_5999999999_11" localSheetId="8">GMICNC_22A_SCDPT5!$M$114</definedName>
    <definedName name="SCDPT5_5999999999_12" localSheetId="8">GMICNC_22A_SCDPT5!$N$114</definedName>
    <definedName name="SCDPT5_5999999999_13" localSheetId="8">GMICNC_22A_SCDPT5!$O$114</definedName>
    <definedName name="SCDPT5_5999999999_14" localSheetId="8">GMICNC_22A_SCDPT5!$P$114</definedName>
    <definedName name="SCDPT5_5999999999_15" localSheetId="8">GMICNC_22A_SCDPT5!$Q$114</definedName>
    <definedName name="SCDPT5_5999999999_16" localSheetId="8">GMICNC_22A_SCDPT5!$R$114</definedName>
    <definedName name="SCDPT5_5999999999_17" localSheetId="8">GMICNC_22A_SCDPT5!$S$114</definedName>
    <definedName name="SCDPT5_5999999999_18" localSheetId="8">GMICNC_22A_SCDPT5!$T$114</definedName>
    <definedName name="SCDPT5_5999999999_19" localSheetId="8">GMICNC_22A_SCDPT5!$U$114</definedName>
    <definedName name="SCDPT5_5999999999_20" localSheetId="8">GMICNC_22A_SCDPT5!$V$114</definedName>
    <definedName name="SCDPT5_5999999999_21" localSheetId="8">GMICNC_22A_SCDPT5!$W$114</definedName>
    <definedName name="SCDPT5_5999999999_9" localSheetId="8">GMICNC_22A_SCDPT5!$K$114</definedName>
    <definedName name="SCDPT5_6009999999_10" localSheetId="8">GMICNC_22A_SCDPT5!$L$115</definedName>
    <definedName name="SCDPT5_6009999999_11" localSheetId="8">GMICNC_22A_SCDPT5!$M$115</definedName>
    <definedName name="SCDPT5_6009999999_12" localSheetId="8">GMICNC_22A_SCDPT5!$N$115</definedName>
    <definedName name="SCDPT5_6009999999_13" localSheetId="8">GMICNC_22A_SCDPT5!$O$115</definedName>
    <definedName name="SCDPT5_6009999999_14" localSheetId="8">GMICNC_22A_SCDPT5!$P$115</definedName>
    <definedName name="SCDPT5_6009999999_15" localSheetId="8">GMICNC_22A_SCDPT5!$Q$115</definedName>
    <definedName name="SCDPT5_6009999999_16" localSheetId="8">GMICNC_22A_SCDPT5!$R$115</definedName>
    <definedName name="SCDPT5_6009999999_17" localSheetId="8">GMICNC_22A_SCDPT5!$S$115</definedName>
    <definedName name="SCDPT5_6009999999_18" localSheetId="8">GMICNC_22A_SCDPT5!$T$115</definedName>
    <definedName name="SCDPT5_6009999999_19" localSheetId="8">GMICNC_22A_SCDPT5!$U$115</definedName>
    <definedName name="SCDPT5_6009999999_20" localSheetId="8">GMICNC_22A_SCDPT5!$V$115</definedName>
    <definedName name="SCDPT5_6009999999_21" localSheetId="8">GMICNC_22A_SCDPT5!$W$115</definedName>
    <definedName name="SCDPT5_6009999999_9" localSheetId="8">GMICNC_22A_SCDPT5!$K$115</definedName>
    <definedName name="Wings_Company_ID" localSheetId="0">GMICNC_22A_SCDPT1!$C$2</definedName>
    <definedName name="Wings_Company_ID" localSheetId="1">GMICNC_22A_SCDPT1F!$C$2</definedName>
    <definedName name="Wings_Company_ID" localSheetId="2">GMICNC_22A_SCDPT2SN1!$C$2</definedName>
    <definedName name="Wings_Company_ID" localSheetId="3">GMICNC_22A_SCDPT2SN1F!$C$2</definedName>
    <definedName name="Wings_Company_ID" localSheetId="4">GMICNC_22A_SCDPT2SN2!$C$2</definedName>
    <definedName name="Wings_Company_ID" localSheetId="5">GMICNC_22A_SCDPT2SN2F!$C$2</definedName>
    <definedName name="Wings_Company_ID" localSheetId="6">GMICNC_22A_SCDPT3!$C$2</definedName>
    <definedName name="Wings_Company_ID" localSheetId="7">GMICNC_22A_SCDPT4!$C$2</definedName>
    <definedName name="Wings_Company_ID" localSheetId="8">GMICNC_22A_SCDPT5!$C$2</definedName>
    <definedName name="WINGS_Identifier_ID" localSheetId="0">GMICNC_22A_SCDPT1!$E$2</definedName>
    <definedName name="WINGS_Identifier_ID" localSheetId="1">GMICNC_22A_SCDPT1F!$E$2</definedName>
    <definedName name="WINGS_Identifier_ID" localSheetId="2">GMICNC_22A_SCDPT2SN1!$E$2</definedName>
    <definedName name="WINGS_Identifier_ID" localSheetId="3">GMICNC_22A_SCDPT2SN1F!$E$2</definedName>
    <definedName name="WINGS_Identifier_ID" localSheetId="4">GMICNC_22A_SCDPT2SN2!$E$2</definedName>
    <definedName name="WINGS_Identifier_ID" localSheetId="5">GMICNC_22A_SCDPT2SN2F!$E$2</definedName>
    <definedName name="WINGS_Identifier_ID" localSheetId="6">GMICNC_22A_SCDPT3!$E$2</definedName>
    <definedName name="WINGS_Identifier_ID" localSheetId="7">GMICNC_22A_SCDPT4!$E$2</definedName>
    <definedName name="WINGS_Identifier_ID" localSheetId="8">GMICNC_22A_SCDPT5!$E$2</definedName>
    <definedName name="Wings_IdentTable_ID" localSheetId="0">GMICNC_22A_SCDPT1!$F$2</definedName>
    <definedName name="Wings_IdentTable_ID" localSheetId="1">GMICNC_22A_SCDPT1F!$F$2</definedName>
    <definedName name="Wings_IdentTable_ID" localSheetId="2">GMICNC_22A_SCDPT2SN1!$F$2</definedName>
    <definedName name="Wings_IdentTable_ID" localSheetId="3">GMICNC_22A_SCDPT2SN1F!$F$2</definedName>
    <definedName name="Wings_IdentTable_ID" localSheetId="4">GMICNC_22A_SCDPT2SN2!$F$2</definedName>
    <definedName name="Wings_IdentTable_ID" localSheetId="5">GMICNC_22A_SCDPT2SN2F!$F$2</definedName>
    <definedName name="Wings_IdentTable_ID" localSheetId="6">GMICNC_22A_SCDPT3!$F$2</definedName>
    <definedName name="Wings_IdentTable_ID" localSheetId="7">GMICNC_22A_SCDPT4!$F$2</definedName>
    <definedName name="Wings_IdentTable_ID" localSheetId="8">GMICNC_22A_SCDPT5!$F$2</definedName>
    <definedName name="Wings_Statement_ID" localSheetId="0">GMICNC_22A_SCDPT1!$D$2</definedName>
    <definedName name="Wings_Statement_ID" localSheetId="1">GMICNC_22A_SCDPT1F!$D$2</definedName>
    <definedName name="Wings_Statement_ID" localSheetId="2">GMICNC_22A_SCDPT2SN1!$D$2</definedName>
    <definedName name="Wings_Statement_ID" localSheetId="3">GMICNC_22A_SCDPT2SN1F!$D$2</definedName>
    <definedName name="Wings_Statement_ID" localSheetId="4">GMICNC_22A_SCDPT2SN2!$D$2</definedName>
    <definedName name="Wings_Statement_ID" localSheetId="5">GMICNC_22A_SCDPT2SN2F!$D$2</definedName>
    <definedName name="Wings_Statement_ID" localSheetId="6">GMICNC_22A_SCDPT3!$D$2</definedName>
    <definedName name="Wings_Statement_ID" localSheetId="7">GMICNC_22A_SCDPT4!$D$2</definedName>
    <definedName name="Wings_Statement_ID" localSheetId="8">GMICNC_22A_SCDPT5!$D$2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2" i="9" l="1"/>
  <c r="V112" i="9"/>
  <c r="U112" i="9"/>
  <c r="T112" i="9"/>
  <c r="S112" i="9"/>
  <c r="R112" i="9"/>
  <c r="Q112" i="9"/>
  <c r="P112" i="9"/>
  <c r="O112" i="9"/>
  <c r="N112" i="9"/>
  <c r="M112" i="9"/>
  <c r="L112" i="9"/>
  <c r="K112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W100" i="9"/>
  <c r="V100" i="9"/>
  <c r="U100" i="9"/>
  <c r="T100" i="9"/>
  <c r="S100" i="9"/>
  <c r="R100" i="9"/>
  <c r="Q100" i="9"/>
  <c r="P100" i="9"/>
  <c r="O100" i="9"/>
  <c r="N100" i="9"/>
  <c r="M100" i="9"/>
  <c r="L100" i="9"/>
  <c r="K100" i="9"/>
  <c r="W96" i="9"/>
  <c r="V96" i="9"/>
  <c r="U96" i="9"/>
  <c r="T96" i="9"/>
  <c r="S96" i="9"/>
  <c r="R96" i="9"/>
  <c r="Q96" i="9"/>
  <c r="P96" i="9"/>
  <c r="O96" i="9"/>
  <c r="N96" i="9"/>
  <c r="M96" i="9"/>
  <c r="L96" i="9"/>
  <c r="K96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W88" i="9"/>
  <c r="V88" i="9"/>
  <c r="U88" i="9"/>
  <c r="T88" i="9"/>
  <c r="S88" i="9"/>
  <c r="R88" i="9"/>
  <c r="Q88" i="9"/>
  <c r="P88" i="9"/>
  <c r="O88" i="9"/>
  <c r="N88" i="9"/>
  <c r="M88" i="9"/>
  <c r="L88" i="9"/>
  <c r="K88" i="9"/>
  <c r="W84" i="9"/>
  <c r="V84" i="9"/>
  <c r="U84" i="9"/>
  <c r="T84" i="9"/>
  <c r="S84" i="9"/>
  <c r="R84" i="9"/>
  <c r="R113" i="9" s="1"/>
  <c r="Q84" i="9"/>
  <c r="P84" i="9"/>
  <c r="O84" i="9"/>
  <c r="N84" i="9"/>
  <c r="M84" i="9"/>
  <c r="L84" i="9"/>
  <c r="K84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W76" i="9"/>
  <c r="V76" i="9"/>
  <c r="U76" i="9"/>
  <c r="T76" i="9"/>
  <c r="T113" i="9" s="1"/>
  <c r="S76" i="9"/>
  <c r="R76" i="9"/>
  <c r="Q76" i="9"/>
  <c r="P76" i="9"/>
  <c r="O76" i="9"/>
  <c r="N76" i="9"/>
  <c r="M76" i="9"/>
  <c r="L76" i="9"/>
  <c r="L113" i="9" s="1"/>
  <c r="K76" i="9"/>
  <c r="W72" i="9"/>
  <c r="W113" i="9" s="1"/>
  <c r="V72" i="9"/>
  <c r="V113" i="9" s="1"/>
  <c r="U72" i="9"/>
  <c r="U113" i="9" s="1"/>
  <c r="T72" i="9"/>
  <c r="S72" i="9"/>
  <c r="S113" i="9" s="1"/>
  <c r="R72" i="9"/>
  <c r="Q72" i="9"/>
  <c r="Q113" i="9" s="1"/>
  <c r="P72" i="9"/>
  <c r="P113" i="9" s="1"/>
  <c r="O72" i="9"/>
  <c r="O113" i="9" s="1"/>
  <c r="N72" i="9"/>
  <c r="N113" i="9" s="1"/>
  <c r="M72" i="9"/>
  <c r="M113" i="9" s="1"/>
  <c r="L72" i="9"/>
  <c r="K72" i="9"/>
  <c r="K113" i="9" s="1"/>
  <c r="V68" i="9"/>
  <c r="N68" i="9"/>
  <c r="N114" i="9" s="1"/>
  <c r="W67" i="9"/>
  <c r="V67" i="9"/>
  <c r="U67" i="9"/>
  <c r="T67" i="9"/>
  <c r="S67" i="9"/>
  <c r="R67" i="9"/>
  <c r="Q67" i="9"/>
  <c r="P67" i="9"/>
  <c r="O67" i="9"/>
  <c r="N67" i="9"/>
  <c r="M67" i="9"/>
  <c r="L67" i="9"/>
  <c r="K67" i="9"/>
  <c r="W63" i="9"/>
  <c r="V63" i="9"/>
  <c r="U63" i="9"/>
  <c r="T63" i="9"/>
  <c r="S63" i="9"/>
  <c r="R63" i="9"/>
  <c r="Q63" i="9"/>
  <c r="P63" i="9"/>
  <c r="P68" i="9" s="1"/>
  <c r="P114" i="9" s="1"/>
  <c r="O63" i="9"/>
  <c r="N63" i="9"/>
  <c r="M63" i="9"/>
  <c r="L63" i="9"/>
  <c r="K63" i="9"/>
  <c r="W59" i="9"/>
  <c r="V59" i="9"/>
  <c r="U59" i="9"/>
  <c r="U68" i="9" s="1"/>
  <c r="U114" i="9" s="1"/>
  <c r="T59" i="9"/>
  <c r="S59" i="9"/>
  <c r="R59" i="9"/>
  <c r="Q59" i="9"/>
  <c r="P59" i="9"/>
  <c r="O59" i="9"/>
  <c r="N59" i="9"/>
  <c r="M59" i="9"/>
  <c r="M68" i="9" s="1"/>
  <c r="M114" i="9" s="1"/>
  <c r="L59" i="9"/>
  <c r="K59" i="9"/>
  <c r="W55" i="9"/>
  <c r="W68" i="9" s="1"/>
  <c r="W114" i="9" s="1"/>
  <c r="V55" i="9"/>
  <c r="U55" i="9"/>
  <c r="T55" i="9"/>
  <c r="T68" i="9" s="1"/>
  <c r="T114" i="9" s="1"/>
  <c r="S55" i="9"/>
  <c r="S68" i="9" s="1"/>
  <c r="R55" i="9"/>
  <c r="R68" i="9" s="1"/>
  <c r="R114" i="9" s="1"/>
  <c r="Q55" i="9"/>
  <c r="Q68" i="9" s="1"/>
  <c r="Q114" i="9" s="1"/>
  <c r="P55" i="9"/>
  <c r="O55" i="9"/>
  <c r="O68" i="9" s="1"/>
  <c r="O114" i="9" s="1"/>
  <c r="N55" i="9"/>
  <c r="M55" i="9"/>
  <c r="L55" i="9"/>
  <c r="L68" i="9" s="1"/>
  <c r="L114" i="9" s="1"/>
  <c r="K55" i="9"/>
  <c r="K68" i="9" s="1"/>
  <c r="W51" i="9"/>
  <c r="W115" i="9" s="1"/>
  <c r="O51" i="9"/>
  <c r="O115" i="9" s="1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W42" i="9"/>
  <c r="V42" i="9"/>
  <c r="U42" i="9"/>
  <c r="T42" i="9"/>
  <c r="S42" i="9"/>
  <c r="R42" i="9"/>
  <c r="Q42" i="9"/>
  <c r="Q51" i="9" s="1"/>
  <c r="P42" i="9"/>
  <c r="O42" i="9"/>
  <c r="N42" i="9"/>
  <c r="M42" i="9"/>
  <c r="L42" i="9"/>
  <c r="K42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W14" i="9"/>
  <c r="V14" i="9"/>
  <c r="V51" i="9" s="1"/>
  <c r="V115" i="9" s="1"/>
  <c r="U14" i="9"/>
  <c r="T14" i="9"/>
  <c r="S14" i="9"/>
  <c r="R14" i="9"/>
  <c r="Q14" i="9"/>
  <c r="P14" i="9"/>
  <c r="O14" i="9"/>
  <c r="N14" i="9"/>
  <c r="N51" i="9" s="1"/>
  <c r="N115" i="9" s="1"/>
  <c r="M14" i="9"/>
  <c r="L14" i="9"/>
  <c r="K14" i="9"/>
  <c r="J14" i="9"/>
  <c r="W10" i="9"/>
  <c r="V10" i="9"/>
  <c r="U10" i="9"/>
  <c r="U51" i="9" s="1"/>
  <c r="T10" i="9"/>
  <c r="T51" i="9" s="1"/>
  <c r="T115" i="9" s="1"/>
  <c r="S10" i="9"/>
  <c r="S51" i="9" s="1"/>
  <c r="S115" i="9" s="1"/>
  <c r="R10" i="9"/>
  <c r="R51" i="9" s="1"/>
  <c r="Q10" i="9"/>
  <c r="P10" i="9"/>
  <c r="P51" i="9" s="1"/>
  <c r="O10" i="9"/>
  <c r="N10" i="9"/>
  <c r="M10" i="9"/>
  <c r="M51" i="9" s="1"/>
  <c r="L10" i="9"/>
  <c r="L51" i="9" s="1"/>
  <c r="L115" i="9" s="1"/>
  <c r="K10" i="9"/>
  <c r="K51" i="9" s="1"/>
  <c r="J10" i="9"/>
  <c r="J51" i="9" s="1"/>
  <c r="D2" i="9"/>
  <c r="C2" i="9"/>
  <c r="V118" i="8"/>
  <c r="U118" i="8"/>
  <c r="T118" i="8"/>
  <c r="S118" i="8"/>
  <c r="R118" i="8"/>
  <c r="Q118" i="8"/>
  <c r="P118" i="8"/>
  <c r="O118" i="8"/>
  <c r="N118" i="8"/>
  <c r="M118" i="8"/>
  <c r="L118" i="8"/>
  <c r="K118" i="8"/>
  <c r="I118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I114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I110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I106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I102" i="8"/>
  <c r="V98" i="8"/>
  <c r="U98" i="8"/>
  <c r="T98" i="8"/>
  <c r="S98" i="8"/>
  <c r="R98" i="8"/>
  <c r="Q98" i="8"/>
  <c r="P98" i="8"/>
  <c r="O98" i="8"/>
  <c r="N98" i="8"/>
  <c r="M98" i="8"/>
  <c r="L98" i="8"/>
  <c r="K98" i="8"/>
  <c r="I98" i="8"/>
  <c r="V94" i="8"/>
  <c r="U94" i="8"/>
  <c r="T94" i="8"/>
  <c r="S94" i="8"/>
  <c r="R94" i="8"/>
  <c r="Q94" i="8"/>
  <c r="P94" i="8"/>
  <c r="O94" i="8"/>
  <c r="N94" i="8"/>
  <c r="M94" i="8"/>
  <c r="L94" i="8"/>
  <c r="K94" i="8"/>
  <c r="I94" i="8"/>
  <c r="V90" i="8"/>
  <c r="V119" i="8" s="1"/>
  <c r="V121" i="8" s="1"/>
  <c r="U90" i="8"/>
  <c r="T90" i="8"/>
  <c r="S90" i="8"/>
  <c r="R90" i="8"/>
  <c r="Q90" i="8"/>
  <c r="P90" i="8"/>
  <c r="O90" i="8"/>
  <c r="N90" i="8"/>
  <c r="N119" i="8" s="1"/>
  <c r="N121" i="8" s="1"/>
  <c r="M90" i="8"/>
  <c r="L90" i="8"/>
  <c r="K90" i="8"/>
  <c r="I90" i="8"/>
  <c r="V86" i="8"/>
  <c r="U86" i="8"/>
  <c r="T86" i="8"/>
  <c r="S86" i="8"/>
  <c r="R86" i="8"/>
  <c r="Q86" i="8"/>
  <c r="P86" i="8"/>
  <c r="O86" i="8"/>
  <c r="N86" i="8"/>
  <c r="M86" i="8"/>
  <c r="L86" i="8"/>
  <c r="K86" i="8"/>
  <c r="I86" i="8"/>
  <c r="V82" i="8"/>
  <c r="U82" i="8"/>
  <c r="T82" i="8"/>
  <c r="S82" i="8"/>
  <c r="R82" i="8"/>
  <c r="Q82" i="8"/>
  <c r="P82" i="8"/>
  <c r="P119" i="8" s="1"/>
  <c r="P121" i="8" s="1"/>
  <c r="O82" i="8"/>
  <c r="N82" i="8"/>
  <c r="M82" i="8"/>
  <c r="L82" i="8"/>
  <c r="K82" i="8"/>
  <c r="I82" i="8"/>
  <c r="V78" i="8"/>
  <c r="U78" i="8"/>
  <c r="U119" i="8" s="1"/>
  <c r="U121" i="8" s="1"/>
  <c r="T78" i="8"/>
  <c r="T119" i="8" s="1"/>
  <c r="T121" i="8" s="1"/>
  <c r="S78" i="8"/>
  <c r="S119" i="8" s="1"/>
  <c r="S121" i="8" s="1"/>
  <c r="R78" i="8"/>
  <c r="R119" i="8" s="1"/>
  <c r="R121" i="8" s="1"/>
  <c r="Q78" i="8"/>
  <c r="Q119" i="8" s="1"/>
  <c r="Q121" i="8" s="1"/>
  <c r="P78" i="8"/>
  <c r="O78" i="8"/>
  <c r="O119" i="8" s="1"/>
  <c r="O121" i="8" s="1"/>
  <c r="N78" i="8"/>
  <c r="M78" i="8"/>
  <c r="M119" i="8" s="1"/>
  <c r="M121" i="8" s="1"/>
  <c r="L78" i="8"/>
  <c r="L119" i="8" s="1"/>
  <c r="L121" i="8" s="1"/>
  <c r="K78" i="8"/>
  <c r="K119" i="8" s="1"/>
  <c r="K121" i="8" s="1"/>
  <c r="I78" i="8"/>
  <c r="I119" i="8" s="1"/>
  <c r="I121" i="8" s="1"/>
  <c r="O72" i="8"/>
  <c r="O74" i="8" s="1"/>
  <c r="O122" i="8" s="1"/>
  <c r="V71" i="8"/>
  <c r="U71" i="8"/>
  <c r="T71" i="8"/>
  <c r="S71" i="8"/>
  <c r="R71" i="8"/>
  <c r="Q71" i="8"/>
  <c r="P71" i="8"/>
  <c r="O71" i="8"/>
  <c r="N71" i="8"/>
  <c r="M71" i="8"/>
  <c r="L71" i="8"/>
  <c r="K71" i="8"/>
  <c r="I71" i="8"/>
  <c r="V67" i="8"/>
  <c r="U67" i="8"/>
  <c r="T67" i="8"/>
  <c r="S67" i="8"/>
  <c r="R67" i="8"/>
  <c r="Q67" i="8"/>
  <c r="Q72" i="8" s="1"/>
  <c r="Q74" i="8" s="1"/>
  <c r="Q122" i="8" s="1"/>
  <c r="P67" i="8"/>
  <c r="O67" i="8"/>
  <c r="N67" i="8"/>
  <c r="M67" i="8"/>
  <c r="L67" i="8"/>
  <c r="K67" i="8"/>
  <c r="I67" i="8"/>
  <c r="V63" i="8"/>
  <c r="V72" i="8" s="1"/>
  <c r="V74" i="8" s="1"/>
  <c r="U63" i="8"/>
  <c r="T63" i="8"/>
  <c r="S63" i="8"/>
  <c r="R63" i="8"/>
  <c r="Q63" i="8"/>
  <c r="P63" i="8"/>
  <c r="O63" i="8"/>
  <c r="N63" i="8"/>
  <c r="N72" i="8" s="1"/>
  <c r="N74" i="8" s="1"/>
  <c r="M63" i="8"/>
  <c r="L63" i="8"/>
  <c r="K63" i="8"/>
  <c r="I63" i="8"/>
  <c r="V59" i="8"/>
  <c r="U59" i="8"/>
  <c r="U72" i="8" s="1"/>
  <c r="U74" i="8" s="1"/>
  <c r="T59" i="8"/>
  <c r="T72" i="8" s="1"/>
  <c r="T74" i="8" s="1"/>
  <c r="S59" i="8"/>
  <c r="S72" i="8" s="1"/>
  <c r="S74" i="8" s="1"/>
  <c r="S122" i="8" s="1"/>
  <c r="R59" i="8"/>
  <c r="R72" i="8" s="1"/>
  <c r="R74" i="8" s="1"/>
  <c r="R122" i="8" s="1"/>
  <c r="Q59" i="8"/>
  <c r="P59" i="8"/>
  <c r="P72" i="8" s="1"/>
  <c r="P74" i="8" s="1"/>
  <c r="O59" i="8"/>
  <c r="N59" i="8"/>
  <c r="M59" i="8"/>
  <c r="M72" i="8" s="1"/>
  <c r="M74" i="8" s="1"/>
  <c r="L59" i="8"/>
  <c r="L72" i="8" s="1"/>
  <c r="L74" i="8" s="1"/>
  <c r="K59" i="8"/>
  <c r="K72" i="8" s="1"/>
  <c r="K74" i="8" s="1"/>
  <c r="K122" i="8" s="1"/>
  <c r="I59" i="8"/>
  <c r="I72" i="8" s="1"/>
  <c r="I74" i="8" s="1"/>
  <c r="I122" i="8" s="1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V32" i="8"/>
  <c r="T32" i="8"/>
  <c r="S32" i="8"/>
  <c r="R32" i="8"/>
  <c r="Q32" i="8"/>
  <c r="O32" i="8"/>
  <c r="N32" i="8"/>
  <c r="M32" i="8"/>
  <c r="L32" i="8"/>
  <c r="K32" i="8"/>
  <c r="J32" i="8"/>
  <c r="I32" i="8"/>
  <c r="U28" i="8"/>
  <c r="U32" i="8" s="1"/>
  <c r="P28" i="8"/>
  <c r="P32" i="8" s="1"/>
  <c r="V26" i="8"/>
  <c r="T26" i="8"/>
  <c r="S26" i="8"/>
  <c r="R26" i="8"/>
  <c r="Q26" i="8"/>
  <c r="O26" i="8"/>
  <c r="N26" i="8"/>
  <c r="M26" i="8"/>
  <c r="L26" i="8"/>
  <c r="K26" i="8"/>
  <c r="J26" i="8"/>
  <c r="I26" i="8"/>
  <c r="U24" i="8"/>
  <c r="U26" i="8" s="1"/>
  <c r="P24" i="8"/>
  <c r="P26" i="8" s="1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V14" i="8"/>
  <c r="V53" i="8" s="1"/>
  <c r="V55" i="8" s="1"/>
  <c r="U14" i="8"/>
  <c r="T14" i="8"/>
  <c r="S14" i="8"/>
  <c r="R14" i="8"/>
  <c r="Q14" i="8"/>
  <c r="P14" i="8"/>
  <c r="O14" i="8"/>
  <c r="N14" i="8"/>
  <c r="N53" i="8" s="1"/>
  <c r="N55" i="8" s="1"/>
  <c r="M14" i="8"/>
  <c r="L14" i="8"/>
  <c r="K14" i="8"/>
  <c r="J14" i="8"/>
  <c r="I14" i="8"/>
  <c r="V10" i="8"/>
  <c r="T10" i="8"/>
  <c r="T53" i="8" s="1"/>
  <c r="T55" i="8" s="1"/>
  <c r="S10" i="8"/>
  <c r="S53" i="8" s="1"/>
  <c r="S55" i="8" s="1"/>
  <c r="S123" i="8" s="1"/>
  <c r="R10" i="8"/>
  <c r="R53" i="8" s="1"/>
  <c r="R55" i="8" s="1"/>
  <c r="R123" i="8" s="1"/>
  <c r="Q10" i="8"/>
  <c r="Q53" i="8" s="1"/>
  <c r="Q55" i="8" s="1"/>
  <c r="Q123" i="8" s="1"/>
  <c r="O10" i="8"/>
  <c r="O53" i="8" s="1"/>
  <c r="O55" i="8" s="1"/>
  <c r="O123" i="8" s="1"/>
  <c r="N10" i="8"/>
  <c r="M10" i="8"/>
  <c r="M53" i="8" s="1"/>
  <c r="M55" i="8" s="1"/>
  <c r="L10" i="8"/>
  <c r="L53" i="8" s="1"/>
  <c r="L55" i="8" s="1"/>
  <c r="K10" i="8"/>
  <c r="K53" i="8" s="1"/>
  <c r="K55" i="8" s="1"/>
  <c r="J10" i="8"/>
  <c r="J53" i="8" s="1"/>
  <c r="J55" i="8" s="1"/>
  <c r="I10" i="8"/>
  <c r="I53" i="8" s="1"/>
  <c r="I55" i="8" s="1"/>
  <c r="I123" i="8" s="1"/>
  <c r="U8" i="8"/>
  <c r="U10" i="8" s="1"/>
  <c r="U53" i="8" s="1"/>
  <c r="U55" i="8" s="1"/>
  <c r="U123" i="8" s="1"/>
  <c r="P8" i="8"/>
  <c r="P10" i="8" s="1"/>
  <c r="P53" i="8" s="1"/>
  <c r="P55" i="8" s="1"/>
  <c r="D2" i="8"/>
  <c r="C2" i="8"/>
  <c r="K130" i="7"/>
  <c r="I130" i="7"/>
  <c r="K126" i="7"/>
  <c r="I126" i="7"/>
  <c r="K122" i="7"/>
  <c r="I122" i="7"/>
  <c r="K118" i="7"/>
  <c r="I118" i="7"/>
  <c r="K114" i="7"/>
  <c r="I114" i="7"/>
  <c r="K110" i="7"/>
  <c r="I110" i="7"/>
  <c r="K106" i="7"/>
  <c r="I106" i="7"/>
  <c r="K102" i="7"/>
  <c r="I102" i="7"/>
  <c r="K98" i="7"/>
  <c r="K131" i="7" s="1"/>
  <c r="K133" i="7" s="1"/>
  <c r="I98" i="7"/>
  <c r="K94" i="7"/>
  <c r="I94" i="7"/>
  <c r="K90" i="7"/>
  <c r="I90" i="7"/>
  <c r="I131" i="7" s="1"/>
  <c r="I133" i="7" s="1"/>
  <c r="K83" i="7"/>
  <c r="I83" i="7"/>
  <c r="K79" i="7"/>
  <c r="I79" i="7"/>
  <c r="K75" i="7"/>
  <c r="I75" i="7"/>
  <c r="K71" i="7"/>
  <c r="K84" i="7" s="1"/>
  <c r="K86" i="7" s="1"/>
  <c r="K134" i="7" s="1"/>
  <c r="I71" i="7"/>
  <c r="I84" i="7" s="1"/>
  <c r="I86" i="7" s="1"/>
  <c r="I134" i="7" s="1"/>
  <c r="K64" i="7"/>
  <c r="J64" i="7"/>
  <c r="I64" i="7"/>
  <c r="K60" i="7"/>
  <c r="J60" i="7"/>
  <c r="I60" i="7"/>
  <c r="K56" i="7"/>
  <c r="J56" i="7"/>
  <c r="I56" i="7"/>
  <c r="K52" i="7"/>
  <c r="J52" i="7"/>
  <c r="I52" i="7"/>
  <c r="K48" i="7"/>
  <c r="J48" i="7"/>
  <c r="I48" i="7"/>
  <c r="K44" i="7"/>
  <c r="J44" i="7"/>
  <c r="I44" i="7"/>
  <c r="K26" i="7"/>
  <c r="J26" i="7"/>
  <c r="I26" i="7"/>
  <c r="K22" i="7"/>
  <c r="J22" i="7"/>
  <c r="J65" i="7" s="1"/>
  <c r="J67" i="7" s="1"/>
  <c r="I22" i="7"/>
  <c r="K18" i="7"/>
  <c r="J18" i="7"/>
  <c r="I18" i="7"/>
  <c r="K14" i="7"/>
  <c r="J14" i="7"/>
  <c r="I14" i="7"/>
  <c r="K10" i="7"/>
  <c r="K65" i="7" s="1"/>
  <c r="K67" i="7" s="1"/>
  <c r="K135" i="7" s="1"/>
  <c r="J10" i="7"/>
  <c r="I10" i="7"/>
  <c r="I65" i="7" s="1"/>
  <c r="I67" i="7" s="1"/>
  <c r="D2" i="7"/>
  <c r="C2" i="7"/>
  <c r="D2" i="6"/>
  <c r="C2" i="6"/>
  <c r="Q55" i="5"/>
  <c r="P55" i="5"/>
  <c r="H55" i="5"/>
  <c r="R54" i="5"/>
  <c r="Q54" i="5"/>
  <c r="P54" i="5"/>
  <c r="O54" i="5"/>
  <c r="N54" i="5"/>
  <c r="M54" i="5"/>
  <c r="L54" i="5"/>
  <c r="K54" i="5"/>
  <c r="K55" i="5" s="1"/>
  <c r="J54" i="5"/>
  <c r="H54" i="5"/>
  <c r="R50" i="5"/>
  <c r="R55" i="5" s="1"/>
  <c r="Q50" i="5"/>
  <c r="P50" i="5"/>
  <c r="O50" i="5"/>
  <c r="O55" i="5" s="1"/>
  <c r="N50" i="5"/>
  <c r="N55" i="5" s="1"/>
  <c r="M50" i="5"/>
  <c r="M55" i="5" s="1"/>
  <c r="L50" i="5"/>
  <c r="L55" i="5" s="1"/>
  <c r="K50" i="5"/>
  <c r="J50" i="5"/>
  <c r="J55" i="5" s="1"/>
  <c r="H50" i="5"/>
  <c r="R46" i="5"/>
  <c r="Q46" i="5"/>
  <c r="P46" i="5"/>
  <c r="O46" i="5"/>
  <c r="N46" i="5"/>
  <c r="M46" i="5"/>
  <c r="L46" i="5"/>
  <c r="K46" i="5"/>
  <c r="J46" i="5"/>
  <c r="H46" i="5"/>
  <c r="Q42" i="5"/>
  <c r="P42" i="5"/>
  <c r="H42" i="5"/>
  <c r="R41" i="5"/>
  <c r="Q41" i="5"/>
  <c r="P41" i="5"/>
  <c r="O41" i="5"/>
  <c r="N41" i="5"/>
  <c r="M41" i="5"/>
  <c r="L41" i="5"/>
  <c r="K41" i="5"/>
  <c r="K42" i="5" s="1"/>
  <c r="J41" i="5"/>
  <c r="H41" i="5"/>
  <c r="R37" i="5"/>
  <c r="R42" i="5" s="1"/>
  <c r="Q37" i="5"/>
  <c r="P37" i="5"/>
  <c r="O37" i="5"/>
  <c r="O42" i="5" s="1"/>
  <c r="N37" i="5"/>
  <c r="N42" i="5" s="1"/>
  <c r="M37" i="5"/>
  <c r="M42" i="5" s="1"/>
  <c r="L37" i="5"/>
  <c r="L42" i="5" s="1"/>
  <c r="K37" i="5"/>
  <c r="J37" i="5"/>
  <c r="J42" i="5" s="1"/>
  <c r="H37" i="5"/>
  <c r="O33" i="5"/>
  <c r="N33" i="5"/>
  <c r="R32" i="5"/>
  <c r="Q32" i="5"/>
  <c r="Q33" i="5" s="1"/>
  <c r="P32" i="5"/>
  <c r="O32" i="5"/>
  <c r="N32" i="5"/>
  <c r="M32" i="5"/>
  <c r="L32" i="5"/>
  <c r="K32" i="5"/>
  <c r="J32" i="5"/>
  <c r="H32" i="5"/>
  <c r="H33" i="5" s="1"/>
  <c r="R28" i="5"/>
  <c r="R33" i="5" s="1"/>
  <c r="Q28" i="5"/>
  <c r="P28" i="5"/>
  <c r="P33" i="5" s="1"/>
  <c r="O28" i="5"/>
  <c r="N28" i="5"/>
  <c r="M28" i="5"/>
  <c r="M33" i="5" s="1"/>
  <c r="L28" i="5"/>
  <c r="L33" i="5" s="1"/>
  <c r="K28" i="5"/>
  <c r="K33" i="5" s="1"/>
  <c r="J28" i="5"/>
  <c r="J33" i="5" s="1"/>
  <c r="H28" i="5"/>
  <c r="M24" i="5"/>
  <c r="L24" i="5"/>
  <c r="R23" i="5"/>
  <c r="Q23" i="5"/>
  <c r="P23" i="5"/>
  <c r="O23" i="5"/>
  <c r="O24" i="5" s="1"/>
  <c r="N23" i="5"/>
  <c r="M23" i="5"/>
  <c r="L23" i="5"/>
  <c r="K23" i="5"/>
  <c r="J23" i="5"/>
  <c r="H23" i="5"/>
  <c r="R19" i="5"/>
  <c r="R24" i="5" s="1"/>
  <c r="Q19" i="5"/>
  <c r="Q24" i="5" s="1"/>
  <c r="P19" i="5"/>
  <c r="P24" i="5" s="1"/>
  <c r="O19" i="5"/>
  <c r="N19" i="5"/>
  <c r="N24" i="5" s="1"/>
  <c r="M19" i="5"/>
  <c r="L19" i="5"/>
  <c r="K19" i="5"/>
  <c r="K24" i="5" s="1"/>
  <c r="J19" i="5"/>
  <c r="J24" i="5" s="1"/>
  <c r="H19" i="5"/>
  <c r="H24" i="5" s="1"/>
  <c r="R15" i="5"/>
  <c r="K15" i="5"/>
  <c r="J15" i="5"/>
  <c r="R14" i="5"/>
  <c r="Q14" i="5"/>
  <c r="P14" i="5"/>
  <c r="O14" i="5"/>
  <c r="N14" i="5"/>
  <c r="M14" i="5"/>
  <c r="M15" i="5" s="1"/>
  <c r="L14" i="5"/>
  <c r="K14" i="5"/>
  <c r="J14" i="5"/>
  <c r="H14" i="5"/>
  <c r="R10" i="5"/>
  <c r="Q10" i="5"/>
  <c r="Q15" i="5" s="1"/>
  <c r="Q56" i="5" s="1"/>
  <c r="P10" i="5"/>
  <c r="P15" i="5" s="1"/>
  <c r="P56" i="5" s="1"/>
  <c r="O10" i="5"/>
  <c r="O15" i="5" s="1"/>
  <c r="N10" i="5"/>
  <c r="N15" i="5" s="1"/>
  <c r="M10" i="5"/>
  <c r="L10" i="5"/>
  <c r="L15" i="5" s="1"/>
  <c r="L56" i="5" s="1"/>
  <c r="K10" i="5"/>
  <c r="J10" i="5"/>
  <c r="H10" i="5"/>
  <c r="H15" i="5" s="1"/>
  <c r="H56" i="5" s="1"/>
  <c r="D2" i="5"/>
  <c r="C2" i="5"/>
  <c r="D2" i="4"/>
  <c r="C2" i="4"/>
  <c r="P25" i="3"/>
  <c r="U24" i="3"/>
  <c r="S24" i="3"/>
  <c r="R24" i="3"/>
  <c r="M24" i="3"/>
  <c r="J24" i="3"/>
  <c r="U23" i="3"/>
  <c r="T23" i="3"/>
  <c r="S23" i="3"/>
  <c r="R23" i="3"/>
  <c r="Q23" i="3"/>
  <c r="P23" i="3"/>
  <c r="O23" i="3"/>
  <c r="N23" i="3"/>
  <c r="M23" i="3"/>
  <c r="L23" i="3"/>
  <c r="J23" i="3"/>
  <c r="U19" i="3"/>
  <c r="T19" i="3"/>
  <c r="T24" i="3" s="1"/>
  <c r="S19" i="3"/>
  <c r="R19" i="3"/>
  <c r="Q19" i="3"/>
  <c r="Q24" i="3" s="1"/>
  <c r="P19" i="3"/>
  <c r="P24" i="3" s="1"/>
  <c r="O19" i="3"/>
  <c r="O24" i="3" s="1"/>
  <c r="N19" i="3"/>
  <c r="N24" i="3" s="1"/>
  <c r="M19" i="3"/>
  <c r="L19" i="3"/>
  <c r="L24" i="3" s="1"/>
  <c r="J19" i="3"/>
  <c r="T15" i="3"/>
  <c r="S15" i="3"/>
  <c r="N15" i="3"/>
  <c r="L15" i="3"/>
  <c r="J15" i="3"/>
  <c r="U14" i="3"/>
  <c r="T14" i="3"/>
  <c r="S14" i="3"/>
  <c r="R14" i="3"/>
  <c r="Q14" i="3"/>
  <c r="P14" i="3"/>
  <c r="O14" i="3"/>
  <c r="N14" i="3"/>
  <c r="M14" i="3"/>
  <c r="L14" i="3"/>
  <c r="J14" i="3"/>
  <c r="U10" i="3"/>
  <c r="U25" i="3" s="1"/>
  <c r="T10" i="3"/>
  <c r="T25" i="3" s="1"/>
  <c r="S10" i="3"/>
  <c r="S25" i="3" s="1"/>
  <c r="R10" i="3"/>
  <c r="R15" i="3" s="1"/>
  <c r="Q10" i="3"/>
  <c r="Q15" i="3" s="1"/>
  <c r="P10" i="3"/>
  <c r="P15" i="3" s="1"/>
  <c r="O10" i="3"/>
  <c r="O25" i="3" s="1"/>
  <c r="N10" i="3"/>
  <c r="N25" i="3" s="1"/>
  <c r="M10" i="3"/>
  <c r="M25" i="3" s="1"/>
  <c r="L10" i="3"/>
  <c r="L25" i="3" s="1"/>
  <c r="J10" i="3"/>
  <c r="J25" i="3" s="1"/>
  <c r="D2" i="3"/>
  <c r="C2" i="3"/>
  <c r="D2" i="2"/>
  <c r="C2" i="2"/>
  <c r="Q227" i="1"/>
  <c r="X222" i="1"/>
  <c r="X230" i="1" s="1"/>
  <c r="W222" i="1"/>
  <c r="W230" i="1" s="1"/>
  <c r="S222" i="1"/>
  <c r="S230" i="1" s="1"/>
  <c r="R222" i="1"/>
  <c r="R230" i="1" s="1"/>
  <c r="Q222" i="1"/>
  <c r="Q230" i="1" s="1"/>
  <c r="P222" i="1"/>
  <c r="P230" i="1" s="1"/>
  <c r="O222" i="1"/>
  <c r="O230" i="1" s="1"/>
  <c r="N222" i="1"/>
  <c r="N230" i="1" s="1"/>
  <c r="M222" i="1"/>
  <c r="M230" i="1" s="1"/>
  <c r="K222" i="1"/>
  <c r="K230" i="1" s="1"/>
  <c r="X218" i="1"/>
  <c r="X229" i="1" s="1"/>
  <c r="M218" i="1"/>
  <c r="M229" i="1" s="1"/>
  <c r="X217" i="1"/>
  <c r="W217" i="1"/>
  <c r="S217" i="1"/>
  <c r="R217" i="1"/>
  <c r="Q217" i="1"/>
  <c r="P217" i="1"/>
  <c r="O217" i="1"/>
  <c r="O218" i="1" s="1"/>
  <c r="O229" i="1" s="1"/>
  <c r="N217" i="1"/>
  <c r="M217" i="1"/>
  <c r="K217" i="1"/>
  <c r="X213" i="1"/>
  <c r="W213" i="1"/>
  <c r="W218" i="1" s="1"/>
  <c r="W229" i="1" s="1"/>
  <c r="S213" i="1"/>
  <c r="S218" i="1" s="1"/>
  <c r="S229" i="1" s="1"/>
  <c r="R213" i="1"/>
  <c r="R218" i="1" s="1"/>
  <c r="R229" i="1" s="1"/>
  <c r="Q213" i="1"/>
  <c r="Q218" i="1" s="1"/>
  <c r="Q229" i="1" s="1"/>
  <c r="P213" i="1"/>
  <c r="P218" i="1" s="1"/>
  <c r="P229" i="1" s="1"/>
  <c r="O213" i="1"/>
  <c r="N213" i="1"/>
  <c r="N218" i="1" s="1"/>
  <c r="N229" i="1" s="1"/>
  <c r="M213" i="1"/>
  <c r="K213" i="1"/>
  <c r="K218" i="1" s="1"/>
  <c r="K229" i="1" s="1"/>
  <c r="X209" i="1"/>
  <c r="X227" i="1" s="1"/>
  <c r="W209" i="1"/>
  <c r="W227" i="1" s="1"/>
  <c r="S209" i="1"/>
  <c r="S227" i="1" s="1"/>
  <c r="R209" i="1"/>
  <c r="R227" i="1" s="1"/>
  <c r="Q209" i="1"/>
  <c r="P209" i="1"/>
  <c r="P227" i="1" s="1"/>
  <c r="O209" i="1"/>
  <c r="O227" i="1" s="1"/>
  <c r="N209" i="1"/>
  <c r="N227" i="1" s="1"/>
  <c r="M209" i="1"/>
  <c r="M227" i="1" s="1"/>
  <c r="K209" i="1"/>
  <c r="K227" i="1" s="1"/>
  <c r="X204" i="1"/>
  <c r="W204" i="1"/>
  <c r="S204" i="1"/>
  <c r="R204" i="1"/>
  <c r="Q204" i="1"/>
  <c r="P204" i="1"/>
  <c r="O204" i="1"/>
  <c r="O228" i="1" s="1"/>
  <c r="N204" i="1"/>
  <c r="M204" i="1"/>
  <c r="K204" i="1"/>
  <c r="X200" i="1"/>
  <c r="X228" i="1" s="1"/>
  <c r="W200" i="1"/>
  <c r="W228" i="1" s="1"/>
  <c r="S200" i="1"/>
  <c r="S228" i="1" s="1"/>
  <c r="R200" i="1"/>
  <c r="R228" i="1" s="1"/>
  <c r="Q200" i="1"/>
  <c r="Q228" i="1" s="1"/>
  <c r="P200" i="1"/>
  <c r="P228" i="1" s="1"/>
  <c r="O200" i="1"/>
  <c r="N200" i="1"/>
  <c r="N228" i="1" s="1"/>
  <c r="M200" i="1"/>
  <c r="M228" i="1" s="1"/>
  <c r="K200" i="1"/>
  <c r="K228" i="1" s="1"/>
  <c r="X196" i="1"/>
  <c r="W196" i="1"/>
  <c r="S196" i="1"/>
  <c r="R196" i="1"/>
  <c r="Q196" i="1"/>
  <c r="P196" i="1"/>
  <c r="O196" i="1"/>
  <c r="N196" i="1"/>
  <c r="M196" i="1"/>
  <c r="K196" i="1"/>
  <c r="X192" i="1"/>
  <c r="X205" i="1" s="1"/>
  <c r="W192" i="1"/>
  <c r="S192" i="1"/>
  <c r="R192" i="1"/>
  <c r="Q192" i="1"/>
  <c r="P192" i="1"/>
  <c r="O192" i="1"/>
  <c r="N192" i="1"/>
  <c r="M192" i="1"/>
  <c r="M205" i="1" s="1"/>
  <c r="K192" i="1"/>
  <c r="X188" i="1"/>
  <c r="W188" i="1"/>
  <c r="S188" i="1"/>
  <c r="R188" i="1"/>
  <c r="Q188" i="1"/>
  <c r="P188" i="1"/>
  <c r="O188" i="1"/>
  <c r="O205" i="1" s="1"/>
  <c r="N188" i="1"/>
  <c r="M188" i="1"/>
  <c r="K188" i="1"/>
  <c r="X184" i="1"/>
  <c r="W184" i="1"/>
  <c r="W205" i="1" s="1"/>
  <c r="S184" i="1"/>
  <c r="S205" i="1" s="1"/>
  <c r="R184" i="1"/>
  <c r="R205" i="1" s="1"/>
  <c r="Q184" i="1"/>
  <c r="Q205" i="1" s="1"/>
  <c r="P184" i="1"/>
  <c r="P205" i="1" s="1"/>
  <c r="O184" i="1"/>
  <c r="N184" i="1"/>
  <c r="N205" i="1" s="1"/>
  <c r="M184" i="1"/>
  <c r="K184" i="1"/>
  <c r="K205" i="1" s="1"/>
  <c r="X179" i="1"/>
  <c r="W179" i="1"/>
  <c r="S179" i="1"/>
  <c r="R179" i="1"/>
  <c r="Q179" i="1"/>
  <c r="P179" i="1"/>
  <c r="O179" i="1"/>
  <c r="N179" i="1"/>
  <c r="M179" i="1"/>
  <c r="K179" i="1"/>
  <c r="X175" i="1"/>
  <c r="W175" i="1"/>
  <c r="S175" i="1"/>
  <c r="R175" i="1"/>
  <c r="Q175" i="1"/>
  <c r="P175" i="1"/>
  <c r="O175" i="1"/>
  <c r="N175" i="1"/>
  <c r="M175" i="1"/>
  <c r="K175" i="1"/>
  <c r="X171" i="1"/>
  <c r="W171" i="1"/>
  <c r="S171" i="1"/>
  <c r="R171" i="1"/>
  <c r="Q171" i="1"/>
  <c r="P171" i="1"/>
  <c r="O171" i="1"/>
  <c r="N171" i="1"/>
  <c r="M171" i="1"/>
  <c r="K171" i="1"/>
  <c r="X167" i="1"/>
  <c r="X180" i="1" s="1"/>
  <c r="W167" i="1"/>
  <c r="W180" i="1" s="1"/>
  <c r="S167" i="1"/>
  <c r="S180" i="1" s="1"/>
  <c r="R167" i="1"/>
  <c r="R180" i="1" s="1"/>
  <c r="Q167" i="1"/>
  <c r="Q180" i="1" s="1"/>
  <c r="P167" i="1"/>
  <c r="P180" i="1" s="1"/>
  <c r="O167" i="1"/>
  <c r="O180" i="1" s="1"/>
  <c r="N167" i="1"/>
  <c r="N180" i="1" s="1"/>
  <c r="M167" i="1"/>
  <c r="M180" i="1" s="1"/>
  <c r="K167" i="1"/>
  <c r="K180" i="1" s="1"/>
  <c r="X162" i="1"/>
  <c r="W162" i="1"/>
  <c r="S162" i="1"/>
  <c r="R162" i="1"/>
  <c r="Q162" i="1"/>
  <c r="P162" i="1"/>
  <c r="O162" i="1"/>
  <c r="N162" i="1"/>
  <c r="M162" i="1"/>
  <c r="K162" i="1"/>
  <c r="X157" i="1"/>
  <c r="W157" i="1"/>
  <c r="S157" i="1"/>
  <c r="R157" i="1"/>
  <c r="Q157" i="1"/>
  <c r="P157" i="1"/>
  <c r="O157" i="1"/>
  <c r="N157" i="1"/>
  <c r="M157" i="1"/>
  <c r="K157" i="1"/>
  <c r="X153" i="1"/>
  <c r="W153" i="1"/>
  <c r="S153" i="1"/>
  <c r="R153" i="1"/>
  <c r="Q153" i="1"/>
  <c r="P153" i="1"/>
  <c r="O153" i="1"/>
  <c r="N153" i="1"/>
  <c r="M153" i="1"/>
  <c r="K153" i="1"/>
  <c r="X149" i="1"/>
  <c r="X163" i="1" s="1"/>
  <c r="W149" i="1"/>
  <c r="W163" i="1" s="1"/>
  <c r="S149" i="1"/>
  <c r="S163" i="1" s="1"/>
  <c r="R149" i="1"/>
  <c r="R163" i="1" s="1"/>
  <c r="Q149" i="1"/>
  <c r="Q163" i="1" s="1"/>
  <c r="P149" i="1"/>
  <c r="P163" i="1" s="1"/>
  <c r="O149" i="1"/>
  <c r="O163" i="1" s="1"/>
  <c r="N149" i="1"/>
  <c r="N163" i="1" s="1"/>
  <c r="M149" i="1"/>
  <c r="M163" i="1" s="1"/>
  <c r="K149" i="1"/>
  <c r="K163" i="1" s="1"/>
  <c r="X100" i="1"/>
  <c r="W100" i="1"/>
  <c r="S100" i="1"/>
  <c r="R100" i="1"/>
  <c r="Q100" i="1"/>
  <c r="P100" i="1"/>
  <c r="O100" i="1"/>
  <c r="N100" i="1"/>
  <c r="M100" i="1"/>
  <c r="K100" i="1"/>
  <c r="X96" i="1"/>
  <c r="W96" i="1"/>
  <c r="S96" i="1"/>
  <c r="R96" i="1"/>
  <c r="Q96" i="1"/>
  <c r="P96" i="1"/>
  <c r="O96" i="1"/>
  <c r="N96" i="1"/>
  <c r="M96" i="1"/>
  <c r="K96" i="1"/>
  <c r="X92" i="1"/>
  <c r="W92" i="1"/>
  <c r="S92" i="1"/>
  <c r="R92" i="1"/>
  <c r="Q92" i="1"/>
  <c r="P92" i="1"/>
  <c r="O92" i="1"/>
  <c r="N92" i="1"/>
  <c r="M92" i="1"/>
  <c r="K92" i="1"/>
  <c r="X88" i="1"/>
  <c r="X101" i="1" s="1"/>
  <c r="W88" i="1"/>
  <c r="W101" i="1" s="1"/>
  <c r="S88" i="1"/>
  <c r="S101" i="1" s="1"/>
  <c r="R88" i="1"/>
  <c r="R101" i="1" s="1"/>
  <c r="Q88" i="1"/>
  <c r="Q101" i="1" s="1"/>
  <c r="P88" i="1"/>
  <c r="P101" i="1" s="1"/>
  <c r="O88" i="1"/>
  <c r="O101" i="1" s="1"/>
  <c r="N88" i="1"/>
  <c r="N101" i="1" s="1"/>
  <c r="M88" i="1"/>
  <c r="M101" i="1" s="1"/>
  <c r="K88" i="1"/>
  <c r="K101" i="1" s="1"/>
  <c r="X83" i="1"/>
  <c r="W83" i="1"/>
  <c r="S83" i="1"/>
  <c r="S226" i="1" s="1"/>
  <c r="R83" i="1"/>
  <c r="Q83" i="1"/>
  <c r="P83" i="1"/>
  <c r="O83" i="1"/>
  <c r="N83" i="1"/>
  <c r="M83" i="1"/>
  <c r="K83" i="1"/>
  <c r="X79" i="1"/>
  <c r="X225" i="1" s="1"/>
  <c r="W79" i="1"/>
  <c r="S79" i="1"/>
  <c r="R79" i="1"/>
  <c r="Q79" i="1"/>
  <c r="P79" i="1"/>
  <c r="O79" i="1"/>
  <c r="N79" i="1"/>
  <c r="M79" i="1"/>
  <c r="M225" i="1" s="1"/>
  <c r="K79" i="1"/>
  <c r="X75" i="1"/>
  <c r="W75" i="1"/>
  <c r="S75" i="1"/>
  <c r="R75" i="1"/>
  <c r="Q75" i="1"/>
  <c r="P75" i="1"/>
  <c r="O75" i="1"/>
  <c r="O224" i="1" s="1"/>
  <c r="N75" i="1"/>
  <c r="M75" i="1"/>
  <c r="K75" i="1"/>
  <c r="X71" i="1"/>
  <c r="X84" i="1" s="1"/>
  <c r="W71" i="1"/>
  <c r="W84" i="1" s="1"/>
  <c r="S71" i="1"/>
  <c r="S84" i="1" s="1"/>
  <c r="R71" i="1"/>
  <c r="R84" i="1" s="1"/>
  <c r="Q71" i="1"/>
  <c r="Q223" i="1" s="1"/>
  <c r="P71" i="1"/>
  <c r="P84" i="1" s="1"/>
  <c r="O71" i="1"/>
  <c r="O84" i="1" s="1"/>
  <c r="N71" i="1"/>
  <c r="N84" i="1" s="1"/>
  <c r="M71" i="1"/>
  <c r="M84" i="1" s="1"/>
  <c r="K71" i="1"/>
  <c r="K84" i="1" s="1"/>
  <c r="X66" i="1"/>
  <c r="X226" i="1" s="1"/>
  <c r="W66" i="1"/>
  <c r="S66" i="1"/>
  <c r="R66" i="1"/>
  <c r="Q66" i="1"/>
  <c r="P66" i="1"/>
  <c r="O66" i="1"/>
  <c r="N66" i="1"/>
  <c r="M66" i="1"/>
  <c r="M226" i="1" s="1"/>
  <c r="K66" i="1"/>
  <c r="X62" i="1"/>
  <c r="W62" i="1"/>
  <c r="S62" i="1"/>
  <c r="R62" i="1"/>
  <c r="Q62" i="1"/>
  <c r="P62" i="1"/>
  <c r="O62" i="1"/>
  <c r="O225" i="1" s="1"/>
  <c r="N62" i="1"/>
  <c r="M62" i="1"/>
  <c r="K62" i="1"/>
  <c r="X58" i="1"/>
  <c r="W58" i="1"/>
  <c r="S58" i="1"/>
  <c r="R58" i="1"/>
  <c r="Q58" i="1"/>
  <c r="Q224" i="1" s="1"/>
  <c r="P58" i="1"/>
  <c r="O58" i="1"/>
  <c r="N58" i="1"/>
  <c r="M58" i="1"/>
  <c r="K58" i="1"/>
  <c r="X54" i="1"/>
  <c r="X67" i="1" s="1"/>
  <c r="W54" i="1"/>
  <c r="W67" i="1" s="1"/>
  <c r="S54" i="1"/>
  <c r="S223" i="1" s="1"/>
  <c r="R54" i="1"/>
  <c r="R67" i="1" s="1"/>
  <c r="Q54" i="1"/>
  <c r="Q67" i="1" s="1"/>
  <c r="P54" i="1"/>
  <c r="P67" i="1" s="1"/>
  <c r="O54" i="1"/>
  <c r="O67" i="1" s="1"/>
  <c r="N54" i="1"/>
  <c r="N67" i="1" s="1"/>
  <c r="M54" i="1"/>
  <c r="M67" i="1" s="1"/>
  <c r="K54" i="1"/>
  <c r="K67" i="1" s="1"/>
  <c r="X49" i="1"/>
  <c r="W49" i="1"/>
  <c r="S49" i="1"/>
  <c r="R49" i="1"/>
  <c r="Q49" i="1"/>
  <c r="P49" i="1"/>
  <c r="O49" i="1"/>
  <c r="N49" i="1"/>
  <c r="M49" i="1"/>
  <c r="K49" i="1"/>
  <c r="X45" i="1"/>
  <c r="W45" i="1"/>
  <c r="S45" i="1"/>
  <c r="R45" i="1"/>
  <c r="Q45" i="1"/>
  <c r="P45" i="1"/>
  <c r="O45" i="1"/>
  <c r="N45" i="1"/>
  <c r="M45" i="1"/>
  <c r="K45" i="1"/>
  <c r="X41" i="1"/>
  <c r="W41" i="1"/>
  <c r="S41" i="1"/>
  <c r="R41" i="1"/>
  <c r="Q41" i="1"/>
  <c r="P41" i="1"/>
  <c r="O41" i="1"/>
  <c r="N41" i="1"/>
  <c r="M41" i="1"/>
  <c r="K41" i="1"/>
  <c r="X37" i="1"/>
  <c r="X50" i="1" s="1"/>
  <c r="W37" i="1"/>
  <c r="W50" i="1" s="1"/>
  <c r="S37" i="1"/>
  <c r="S50" i="1" s="1"/>
  <c r="R37" i="1"/>
  <c r="R50" i="1" s="1"/>
  <c r="Q37" i="1"/>
  <c r="Q50" i="1" s="1"/>
  <c r="P37" i="1"/>
  <c r="P50" i="1" s="1"/>
  <c r="O37" i="1"/>
  <c r="O50" i="1" s="1"/>
  <c r="N37" i="1"/>
  <c r="N50" i="1" s="1"/>
  <c r="M37" i="1"/>
  <c r="M50" i="1" s="1"/>
  <c r="K37" i="1"/>
  <c r="K50" i="1" s="1"/>
  <c r="X32" i="1"/>
  <c r="W32" i="1"/>
  <c r="W226" i="1" s="1"/>
  <c r="S32" i="1"/>
  <c r="R32" i="1"/>
  <c r="R226" i="1" s="1"/>
  <c r="Q32" i="1"/>
  <c r="Q226" i="1" s="1"/>
  <c r="P32" i="1"/>
  <c r="P226" i="1" s="1"/>
  <c r="O32" i="1"/>
  <c r="O226" i="1" s="1"/>
  <c r="N32" i="1"/>
  <c r="N226" i="1" s="1"/>
  <c r="M32" i="1"/>
  <c r="K32" i="1"/>
  <c r="K226" i="1" s="1"/>
  <c r="X28" i="1"/>
  <c r="W28" i="1"/>
  <c r="W225" i="1" s="1"/>
  <c r="S28" i="1"/>
  <c r="S225" i="1" s="1"/>
  <c r="R28" i="1"/>
  <c r="R225" i="1" s="1"/>
  <c r="Q28" i="1"/>
  <c r="Q225" i="1" s="1"/>
  <c r="P28" i="1"/>
  <c r="P225" i="1" s="1"/>
  <c r="O28" i="1"/>
  <c r="N28" i="1"/>
  <c r="N225" i="1" s="1"/>
  <c r="M28" i="1"/>
  <c r="K28" i="1"/>
  <c r="K225" i="1" s="1"/>
  <c r="X24" i="1"/>
  <c r="X224" i="1" s="1"/>
  <c r="W24" i="1"/>
  <c r="W224" i="1" s="1"/>
  <c r="S24" i="1"/>
  <c r="S224" i="1" s="1"/>
  <c r="R24" i="1"/>
  <c r="R224" i="1" s="1"/>
  <c r="Q24" i="1"/>
  <c r="P24" i="1"/>
  <c r="P224" i="1" s="1"/>
  <c r="O24" i="1"/>
  <c r="N24" i="1"/>
  <c r="N224" i="1" s="1"/>
  <c r="M24" i="1"/>
  <c r="M224" i="1" s="1"/>
  <c r="K24" i="1"/>
  <c r="K224" i="1" s="1"/>
  <c r="X20" i="1"/>
  <c r="X33" i="1" s="1"/>
  <c r="X231" i="1" s="1"/>
  <c r="W20" i="1"/>
  <c r="W33" i="1" s="1"/>
  <c r="W231" i="1" s="1"/>
  <c r="S20" i="1"/>
  <c r="S33" i="1" s="1"/>
  <c r="R20" i="1"/>
  <c r="R33" i="1" s="1"/>
  <c r="R231" i="1" s="1"/>
  <c r="Q20" i="1"/>
  <c r="Q33" i="1" s="1"/>
  <c r="P20" i="1"/>
  <c r="P223" i="1" s="1"/>
  <c r="O20" i="1"/>
  <c r="O223" i="1" s="1"/>
  <c r="N20" i="1"/>
  <c r="N33" i="1" s="1"/>
  <c r="M20" i="1"/>
  <c r="M33" i="1" s="1"/>
  <c r="M231" i="1" s="1"/>
  <c r="K20" i="1"/>
  <c r="K33" i="1" s="1"/>
  <c r="K231" i="1" s="1"/>
  <c r="P123" i="8" l="1"/>
  <c r="P122" i="8"/>
  <c r="R115" i="9"/>
  <c r="V114" i="9"/>
  <c r="N123" i="8"/>
  <c r="V123" i="8"/>
  <c r="N122" i="8"/>
  <c r="V122" i="8"/>
  <c r="M115" i="9"/>
  <c r="U115" i="9"/>
  <c r="K114" i="9"/>
  <c r="S114" i="9"/>
  <c r="K115" i="9"/>
  <c r="N231" i="1"/>
  <c r="J56" i="5"/>
  <c r="K123" i="8"/>
  <c r="T123" i="8"/>
  <c r="L122" i="8"/>
  <c r="T122" i="8"/>
  <c r="N56" i="5"/>
  <c r="K56" i="5"/>
  <c r="L123" i="8"/>
  <c r="M122" i="8"/>
  <c r="U122" i="8"/>
  <c r="O56" i="5"/>
  <c r="M56" i="5"/>
  <c r="R56" i="5"/>
  <c r="M123" i="8"/>
  <c r="P115" i="9"/>
  <c r="Q115" i="9"/>
  <c r="I135" i="7"/>
  <c r="O33" i="1"/>
  <c r="O231" i="1" s="1"/>
  <c r="S67" i="1"/>
  <c r="S231" i="1" s="1"/>
  <c r="P33" i="1"/>
  <c r="P231" i="1" s="1"/>
  <c r="R223" i="1"/>
  <c r="M15" i="3"/>
  <c r="U15" i="3"/>
  <c r="Q25" i="3"/>
  <c r="K223" i="1"/>
  <c r="W223" i="1"/>
  <c r="O15" i="3"/>
  <c r="M223" i="1"/>
  <c r="X223" i="1"/>
  <c r="Q84" i="1"/>
  <c r="Q231" i="1" s="1"/>
  <c r="R25" i="3"/>
  <c r="N223" i="1"/>
</calcChain>
</file>

<file path=xl/sharedStrings.xml><?xml version="1.0" encoding="utf-8"?>
<sst xmlns="http://schemas.openxmlformats.org/spreadsheetml/2006/main" count="11274" uniqueCount="686">
  <si>
    <t>Schedule D - Part 1 - Long Term Bonds Owned</t>
  </si>
  <si>
    <t xml:space="preserve">Total Foreign Exchange Change in Book/Adjusted Carrying Value </t>
  </si>
  <si>
    <t/>
  </si>
  <si>
    <t>0020000000</t>
  </si>
  <si>
    <t>0039999999</t>
  </si>
  <si>
    <t>Subtotal - Bonds - All Other Governments - Issuer Obligations</t>
  </si>
  <si>
    <t>Subtotal - Bonds - All Other Governments - Residential Mortgage-Backed Securities</t>
  </si>
  <si>
    <t>Subtotal - Bonds - U.S. Political Subdivisions - Commercial Mortgage-Backed Securities</t>
  </si>
  <si>
    <t>0640000000</t>
  </si>
  <si>
    <t>0709999999</t>
  </si>
  <si>
    <t>IDC (Automated)</t>
  </si>
  <si>
    <t>Subtotal - Bonds - U.S. Special Revenues - Commercial Mortgage-Backed Securities</t>
  </si>
  <si>
    <t>MS</t>
  </si>
  <si>
    <t>AMERICAN TOWER CORP AMERICAN TOWER CORPO</t>
  </si>
  <si>
    <t>AMERICAN TOWER CORP</t>
  </si>
  <si>
    <t>BBVA USA</t>
  </si>
  <si>
    <t>B</t>
  </si>
  <si>
    <t>14448C-AP-9</t>
  </si>
  <si>
    <t>CATERPILLAR FINANCIAL SERVICES CATERPILL</t>
  </si>
  <si>
    <t>361448-BK-8</t>
  </si>
  <si>
    <t>40139L-AF-0</t>
  </si>
  <si>
    <t>KNX4USFCNGPY45LOCE31</t>
  </si>
  <si>
    <t>INTERCONTINENTALEXCHANGE INC</t>
  </si>
  <si>
    <t>4NYF266XZC35SCTGX023</t>
  </si>
  <si>
    <t>549300DJ09SMTO561131</t>
  </si>
  <si>
    <t>SBA TOWER TRUST Series 144A</t>
  </si>
  <si>
    <t>11</t>
  </si>
  <si>
    <t>1430000000</t>
  </si>
  <si>
    <t>1449999999</t>
  </si>
  <si>
    <t>Total - SVO Identified Funds</t>
  </si>
  <si>
    <t xml:space="preserve">NAIC Designation Modifier F Amount </t>
  </si>
  <si>
    <t>000001F</t>
  </si>
  <si>
    <t>P_2022_A_NAIC_SCDPT2SN1</t>
  </si>
  <si>
    <t xml:space="preserve">Rate Per Share </t>
  </si>
  <si>
    <t xml:space="preserve">Dividends: Declared but Unpaid </t>
  </si>
  <si>
    <t>5310000000</t>
  </si>
  <si>
    <t>Subtotal - Common Stocks - Exchange Traded Funds</t>
  </si>
  <si>
    <t>BANC OF AMERICA SECURITIES LLC</t>
  </si>
  <si>
    <t>DUKE ENERGY CORP    4.500% 08/15/32</t>
  </si>
  <si>
    <t>Total - Common Stocks - Part 5</t>
  </si>
  <si>
    <t>Total - Bonds - Part 4</t>
  </si>
  <si>
    <t>Table</t>
  </si>
  <si>
    <t xml:space="preserve">Interest: Amount Received During Year </t>
  </si>
  <si>
    <t xml:space="preserve">Capital Structure Code </t>
  </si>
  <si>
    <t>FA</t>
  </si>
  <si>
    <t>FE</t>
  </si>
  <si>
    <t>0430000000</t>
  </si>
  <si>
    <t>0449999999</t>
  </si>
  <si>
    <t>Total - U.S. Political Subdivisions Bonds</t>
  </si>
  <si>
    <t>Subtotal - Bonds - U.S. Special Revenues - Other Loan-Backed and Structured Securities</t>
  </si>
  <si>
    <t>F</t>
  </si>
  <si>
    <t>R4PP93JZOLY261QX3811</t>
  </si>
  <si>
    <t>549300LO13MQ9HYSTR83</t>
  </si>
  <si>
    <t>21TPXMRRHFKOBHDC8J74</t>
  </si>
  <si>
    <t>DAIMLER FINANCE NORTH AMERICA</t>
  </si>
  <si>
    <t>FISERV INC</t>
  </si>
  <si>
    <t>MPLX LP</t>
  </si>
  <si>
    <t>NATIONAL RURAL UTILITIES COOP NATIONAL R</t>
  </si>
  <si>
    <t>HGVT_19-AA Series 144A</t>
  </si>
  <si>
    <t>MON</t>
  </si>
  <si>
    <t>1040000002</t>
  </si>
  <si>
    <t>78403D-AN-0</t>
  </si>
  <si>
    <t>1220000000</t>
  </si>
  <si>
    <t>1239999999</t>
  </si>
  <si>
    <t>1909999999</t>
  </si>
  <si>
    <t>2010000000</t>
  </si>
  <si>
    <t xml:space="preserve">NAIC Designation Modifier G Amount </t>
  </si>
  <si>
    <t>NAIC Designation 4</t>
  </si>
  <si>
    <t>SCDPT2SN1</t>
  </si>
  <si>
    <t xml:space="preserve">Dividends: Amount Received During Year </t>
  </si>
  <si>
    <t>4310000000</t>
  </si>
  <si>
    <t>Schedule D - Part 2 - Section 2 - Common Stocks Owned</t>
  </si>
  <si>
    <t>5019999999</t>
  </si>
  <si>
    <t>Subtotal - Common Stock - Industrial and Miscellaneous (Unaffiliated) Publicly Traded</t>
  </si>
  <si>
    <t>5329999999</t>
  </si>
  <si>
    <t>5720000000</t>
  </si>
  <si>
    <t>Subtotal - Common Stock - Parent, Subsidiaries and Affiliates Publicly Traded</t>
  </si>
  <si>
    <t>TRUIST FINANCIAL CORP    4.123% 06/06/28</t>
  </si>
  <si>
    <t>Subtotal - Bonds - Industrial and Miscellaneous (Unaffiliated)</t>
  </si>
  <si>
    <t>Subtotal - Bonds - Hybrid Securities</t>
  </si>
  <si>
    <t>Subtotal - Common Stocks - Industrial and Miscellaneous (Unaffiliated) Publicly Traded</t>
  </si>
  <si>
    <t>5989999998</t>
  </si>
  <si>
    <t>Totals</t>
  </si>
  <si>
    <t xml:space="preserve">Total Foreign Exchange Change in Book /Adjusted Carrying Value </t>
  </si>
  <si>
    <t>22A</t>
  </si>
  <si>
    <t xml:space="preserve">SVO Administrative Symbol </t>
  </si>
  <si>
    <t xml:space="preserve">Rate Used to Obtain Fair Value </t>
  </si>
  <si>
    <t xml:space="preserve">State Code </t>
  </si>
  <si>
    <t xml:space="preserve">Issue </t>
  </si>
  <si>
    <t>912828-R6-9</t>
  </si>
  <si>
    <t>912828-V9-8</t>
  </si>
  <si>
    <t>0220000000</t>
  </si>
  <si>
    <t>0239999999</t>
  </si>
  <si>
    <t>Subtotal - Bonds - U.S. States, Territories and Possessions - Commercial Mortgage-Backed Securities</t>
  </si>
  <si>
    <t>0840000000</t>
  </si>
  <si>
    <t>0909999999</t>
  </si>
  <si>
    <t>1010000004</t>
  </si>
  <si>
    <t>BRISTOL-MYERS SQUIBB CO</t>
  </si>
  <si>
    <t>1010000011</t>
  </si>
  <si>
    <t>CELANESE US HOLDINGS LLC</t>
  </si>
  <si>
    <t>2138004JDDA4ZQUPFW65</t>
  </si>
  <si>
    <t>1.G FE</t>
  </si>
  <si>
    <t>1010000015</t>
  </si>
  <si>
    <t>1010000022</t>
  </si>
  <si>
    <t>548661-EG-8</t>
  </si>
  <si>
    <t>1010000033</t>
  </si>
  <si>
    <t>CHARLES SCHWAB CORP CHARLES SCHWAB CORPO</t>
  </si>
  <si>
    <t>1010000040</t>
  </si>
  <si>
    <t>ING GROEP NV</t>
  </si>
  <si>
    <t>1029999999</t>
  </si>
  <si>
    <t>Subtotal - Bonds - Parent, Subsidiaries and Affiliates - Other Loan-Backed and Structured Securities</t>
  </si>
  <si>
    <t>Subtotal - Bonds - Unaffiliated Certificates of Deposit</t>
  </si>
  <si>
    <t>2439999999</t>
  </si>
  <si>
    <t>4019999999</t>
  </si>
  <si>
    <t>4329999999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</si>
  <si>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</si>
  <si>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</si>
  <si>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</si>
  <si>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</si>
  <si>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Subtotal - Bonds - U.S. Special Revenues</t>
  </si>
  <si>
    <t>1100000003</t>
  </si>
  <si>
    <t>1100000007</t>
  </si>
  <si>
    <t>1100000010</t>
  </si>
  <si>
    <t>1100000014</t>
  </si>
  <si>
    <t>4509999997</t>
  </si>
  <si>
    <t>P_2022_A_NAIC_SCDPT4</t>
  </si>
  <si>
    <t>SCDPT4</t>
  </si>
  <si>
    <t xml:space="preserve">Realized Gain (Loss) on Disposal </t>
  </si>
  <si>
    <t xml:space="preserve">Total Gain (Loss) on Disposal </t>
  </si>
  <si>
    <t>Maturity</t>
  </si>
  <si>
    <t xml:space="preserve">Book/Adjusted Carrying Value </t>
  </si>
  <si>
    <t xml:space="preserve">Unrealized Valuation Increase/(Decrease) </t>
  </si>
  <si>
    <t xml:space="preserve">Interest: When Paid </t>
  </si>
  <si>
    <t xml:space="preserve">Stated Contractual Maturity Date </t>
  </si>
  <si>
    <t>0010000004</t>
  </si>
  <si>
    <t>91282C-EW-7</t>
  </si>
  <si>
    <t>0010000011</t>
  </si>
  <si>
    <t>0029999999</t>
  </si>
  <si>
    <t>Subtotal - Bonds - U.S. Governments - Residential Mortgage-Backed Securities</t>
  </si>
  <si>
    <t>Total - All Other Government Bonds</t>
  </si>
  <si>
    <t>0630000000</t>
  </si>
  <si>
    <t>0649999999</t>
  </si>
  <si>
    <t>Subtotal - Bonds - U.S. Political Subdivisions - Other Loan-Backed and Structured Securities</t>
  </si>
  <si>
    <t>Total - U.S. Special Revenues Bonds</t>
  </si>
  <si>
    <t>1.F FE</t>
  </si>
  <si>
    <t>5493006ORUSIL88JOE18</t>
  </si>
  <si>
    <t>2.C FE</t>
  </si>
  <si>
    <t>03740L-AD-4</t>
  </si>
  <si>
    <t>549300EJG376EN5NQE29</t>
  </si>
  <si>
    <t>1010000008</t>
  </si>
  <si>
    <t>14913Q-2V-0</t>
  </si>
  <si>
    <t>DAIMLER FINANCE NORTH AMERICA Series 144</t>
  </si>
  <si>
    <t>Series 144A</t>
  </si>
  <si>
    <t>1010000019</t>
  </si>
  <si>
    <t>GUARDIAN LIFE GLOBAL FUNDING</t>
  </si>
  <si>
    <t>404119-CE-7</t>
  </si>
  <si>
    <t>L3CJ6J7LJ2DX62FTXD46</t>
  </si>
  <si>
    <t>1010000026</t>
  </si>
  <si>
    <t>MORGAN STANLEY</t>
  </si>
  <si>
    <t>IGJSJL3JD5P30I6NJZ34</t>
  </si>
  <si>
    <t>OMNICOM GRP INC.</t>
  </si>
  <si>
    <t>CFGNEKW0P8842LEUIA51</t>
  </si>
  <si>
    <t>PNC FINANCIAL SERVICES GROUP</t>
  </si>
  <si>
    <t>1010000037</t>
  </si>
  <si>
    <t>549300LJXD867XMVE759</t>
  </si>
  <si>
    <t>1010000044</t>
  </si>
  <si>
    <t>1420000000</t>
  </si>
  <si>
    <t>1439999999</t>
  </si>
  <si>
    <t>Total - Parent, Subsidiaries and Affiliates Bonds</t>
  </si>
  <si>
    <t>Subtotal - Bonds - Unaffiliated Bank Loans</t>
  </si>
  <si>
    <t>2489999999</t>
  </si>
  <si>
    <t>SCDPT1F</t>
  </si>
  <si>
    <t>000001C</t>
  </si>
  <si>
    <t xml:space="preserve">Rate Per Share Used to Obtain Fair Value </t>
  </si>
  <si>
    <t>Subtotal - Preferred Stock - Parent, Subsidiaries and Affiliates Redeemable Preferred</t>
  </si>
  <si>
    <t>5529999999</t>
  </si>
  <si>
    <t>Subtotal - Common Stocks - Unit Investment Trusts - Designations Not Assigned by the SVO</t>
  </si>
  <si>
    <t>5920000000</t>
  </si>
  <si>
    <t xml:space="preserve">Name of Vendor </t>
  </si>
  <si>
    <t xml:space="preserve">Paid for Accrued Interest and Dividends </t>
  </si>
  <si>
    <t>MPLX LP    4.950% 09/01/32</t>
  </si>
  <si>
    <t>Suntrust Banks Inc</t>
  </si>
  <si>
    <t>Subtotal - Bonds - Parent, Subsidiaries and Affiliates</t>
  </si>
  <si>
    <t>Subtotal - Preferred Stocks - Parent, Subsidiaries and Affiliates Redeemable Preferred</t>
  </si>
  <si>
    <t>Total - Preferred and Common Stocks</t>
  </si>
  <si>
    <t>6009999999</t>
  </si>
  <si>
    <t>912828-2P-4</t>
  </si>
  <si>
    <t>0900000001</t>
  </si>
  <si>
    <t>485429-Y5-7</t>
  </si>
  <si>
    <t>Statement</t>
  </si>
  <si>
    <t xml:space="preserve">Investments Involving Related Parties </t>
  </si>
  <si>
    <t>0010000008</t>
  </si>
  <si>
    <t>Subtotal - Bonds - U.S. Governments - Commercial Mortgage-Backed Securities</t>
  </si>
  <si>
    <t>Total - U.S. Government Bonds</t>
  </si>
  <si>
    <t>0420000000</t>
  </si>
  <si>
    <t>0439999999</t>
  </si>
  <si>
    <t>C</t>
  </si>
  <si>
    <t>2.B FE</t>
  </si>
  <si>
    <t>70WY0ID1N53Q4254VH70</t>
  </si>
  <si>
    <t>337738-AT-5</t>
  </si>
  <si>
    <t>458140-BQ-2</t>
  </si>
  <si>
    <t>INTEL CORPORATION</t>
  </si>
  <si>
    <t>1.E FE</t>
  </si>
  <si>
    <t>LOWES COMPANIES INC</t>
  </si>
  <si>
    <t>854502-AK-7</t>
  </si>
  <si>
    <t>ING GROEP NV Series 144A</t>
  </si>
  <si>
    <t>Subtotal - Bonds - Industrial and Miscellaneous (Unaffiliated) - Other Loan-Backed and Structured Securities</t>
  </si>
  <si>
    <t>1210000000</t>
  </si>
  <si>
    <t>1229999999</t>
  </si>
  <si>
    <t>2019999999</t>
  </si>
  <si>
    <t>NAIC Designation 1</t>
  </si>
  <si>
    <t>Total - Preferred Stock - Industrial and Miscellaneous (Unaffiliated)</t>
  </si>
  <si>
    <t>Subtotal - Preferred Stock - Parent, Subsidiaries and Affiliates Perpetual Preferred</t>
  </si>
  <si>
    <t>P_2022_A_NAIC_SCDPT2SN2</t>
  </si>
  <si>
    <t xml:space="preserve">Total Change in Book/Adjusted Carrying Value (13 - 14) </t>
  </si>
  <si>
    <t>5319999999</t>
  </si>
  <si>
    <t>Total - Common Stocks - Unit Investment Trusts</t>
  </si>
  <si>
    <t>5710000000</t>
  </si>
  <si>
    <t>Total Common Stocks</t>
  </si>
  <si>
    <t>SCDPT2SN2F</t>
  </si>
  <si>
    <t>CITIGROUP GLOBAL MARKETS</t>
  </si>
  <si>
    <t>2509999997</t>
  </si>
  <si>
    <t>Total - Bonds - Part 5</t>
  </si>
  <si>
    <t xml:space="preserve">Total Change in Book/Adjusted Carrying Value (12 + 13 - 14) </t>
  </si>
  <si>
    <t xml:space="preserve">Actual Cost </t>
  </si>
  <si>
    <t xml:space="preserve">Call Date </t>
  </si>
  <si>
    <t>0210000000</t>
  </si>
  <si>
    <t>0229999999</t>
  </si>
  <si>
    <t>Subtotal - Bonds - U.S. States, Territories and Possessions - Residential Mortgage-Backed Securities</t>
  </si>
  <si>
    <t>0830000000</t>
  </si>
  <si>
    <t>0849999999</t>
  </si>
  <si>
    <t>AMERICAN EXPRESS COMPANY</t>
  </si>
  <si>
    <t>14040H-CN-3</t>
  </si>
  <si>
    <t>G</t>
  </si>
  <si>
    <t>24422E-UX-5</t>
  </si>
  <si>
    <t>INTEL CORP</t>
  </si>
  <si>
    <t>KEYSPAN GAS EAST CORP Series 144A</t>
  </si>
  <si>
    <t>KEYSPAN GAS EAST CORP</t>
  </si>
  <si>
    <t>744573-AN-6</t>
  </si>
  <si>
    <t>WILLIS NORTH AMERICA INC</t>
  </si>
  <si>
    <t>1019999999</t>
  </si>
  <si>
    <t>Subtotal - Bonds - Hybrid Securities - Issuer Obligations</t>
  </si>
  <si>
    <t>Subtotal - Bonds - Hybrid Securities - Commercial Mortgage-Backed Securities</t>
  </si>
  <si>
    <t>2429999999</t>
  </si>
  <si>
    <t>NAIC Designation 5</t>
  </si>
  <si>
    <t xml:space="preserve">Par Value Per Share </t>
  </si>
  <si>
    <t>4319999999</t>
  </si>
  <si>
    <t>SCDPT2SN2</t>
  </si>
  <si>
    <t>5109999999</t>
  </si>
  <si>
    <t>5729999999</t>
  </si>
  <si>
    <t>Total - Common Stocks - Closed-End Funds</t>
  </si>
  <si>
    <t>5810000000</t>
  </si>
  <si>
    <t>Subtotal - Common Stock - Parent, Subsidiaries and Affiliates Other</t>
  </si>
  <si>
    <t>5989999999</t>
  </si>
  <si>
    <t>GOLDMAN SACHS &amp; CO</t>
  </si>
  <si>
    <t>Company</t>
  </si>
  <si>
    <t>GMIC-NC</t>
  </si>
  <si>
    <t>Identifier</t>
  </si>
  <si>
    <t>P_2022_A_NAIC_SCDPT1</t>
  </si>
  <si>
    <t>SCDPT1</t>
  </si>
  <si>
    <t xml:space="preserve">Par Value </t>
  </si>
  <si>
    <t xml:space="preserve">Interest: Effective Rate of </t>
  </si>
  <si>
    <t xml:space="preserve">Fair Value Hierarchy Level and Method Used to Obtain Fair Value Code </t>
  </si>
  <si>
    <t xml:space="preserve">Effective Date of Maturity </t>
  </si>
  <si>
    <t>O</t>
  </si>
  <si>
    <t>0019999999</t>
  </si>
  <si>
    <t>0620000000</t>
  </si>
  <si>
    <t>0639999999</t>
  </si>
  <si>
    <t>UT</t>
  </si>
  <si>
    <t>1.C FE</t>
  </si>
  <si>
    <t>1010000001</t>
  </si>
  <si>
    <t>2.A FE</t>
  </si>
  <si>
    <t>1010000005</t>
  </si>
  <si>
    <t>C90VT034M03BN29IRA40</t>
  </si>
  <si>
    <t>1010000012</t>
  </si>
  <si>
    <t>CITIZENS FINANCIAL GROUP</t>
  </si>
  <si>
    <t>1010000016</t>
  </si>
  <si>
    <t>EOG RESOURCES INC</t>
  </si>
  <si>
    <t>1010000023</t>
  </si>
  <si>
    <t>45866F-AV-6</t>
  </si>
  <si>
    <t>501044-DE-8</t>
  </si>
  <si>
    <t>1010000030</t>
  </si>
  <si>
    <t>5493000CZJ19CK4P3G36</t>
  </si>
  <si>
    <t>1010000041</t>
  </si>
  <si>
    <t>1410000000</t>
  </si>
  <si>
    <t>1429999999</t>
  </si>
  <si>
    <t>Total - Commercial Mortgage-Backed Securities</t>
  </si>
  <si>
    <t>2479999999</t>
  </si>
  <si>
    <t>4109999999</t>
  </si>
  <si>
    <t>5519999999</t>
  </si>
  <si>
    <t>5910000000</t>
  </si>
  <si>
    <t>Total - Common Stocks - Parent, Subsidiaries and Affiliates</t>
  </si>
  <si>
    <t xml:space="preserve">Number of Shares of Stock </t>
  </si>
  <si>
    <t>1100000004</t>
  </si>
  <si>
    <t>PNC CAPITAL MARKETS</t>
  </si>
  <si>
    <t>1100000011</t>
  </si>
  <si>
    <t>1100000015</t>
  </si>
  <si>
    <t>4509999998</t>
  </si>
  <si>
    <t xml:space="preserve">Total Change in Book/ Adjusted Carrying Value (11 + 12 - 13) </t>
  </si>
  <si>
    <t>P_2022_A_NAIC_SCDPT5</t>
  </si>
  <si>
    <t>SCDPT5</t>
  </si>
  <si>
    <t>1100000000</t>
  </si>
  <si>
    <t xml:space="preserve">Description </t>
  </si>
  <si>
    <t xml:space="preserve">Code </t>
  </si>
  <si>
    <t>0010000001</t>
  </si>
  <si>
    <t>912828-2N-9</t>
  </si>
  <si>
    <t>JJ</t>
  </si>
  <si>
    <t>0010000005</t>
  </si>
  <si>
    <t>Subtotal - Bonds - U.S. Governments - Other Loan-Backed and Structured Securities</t>
  </si>
  <si>
    <t>0410000000</t>
  </si>
  <si>
    <t>0429999999</t>
  </si>
  <si>
    <t>Subtotal - Bonds - U.S. Special Revenues - Issuer Obligations</t>
  </si>
  <si>
    <t>AON CORP/AON GLOBAL HOLD</t>
  </si>
  <si>
    <t>HLYYNH7UQUORYSJQCN42</t>
  </si>
  <si>
    <t>CAPITAL ONE FIN CORP</t>
  </si>
  <si>
    <t>1010000009</t>
  </si>
  <si>
    <t>JOHN DEERE CAPITAL CORP</t>
  </si>
  <si>
    <t>FMC CORP</t>
  </si>
  <si>
    <t>GLOBAL PAYMENTS INC</t>
  </si>
  <si>
    <t>GUARDIAN LIFE GLOBAL FUNDING Series 144A</t>
  </si>
  <si>
    <t>1.B FE</t>
  </si>
  <si>
    <t>1010000027</t>
  </si>
  <si>
    <t>5493000F4ZO33MV32P92</t>
  </si>
  <si>
    <t>WAFCR4OKGSC504WU3E95</t>
  </si>
  <si>
    <t>NATIONAL RURAL UTILITIES COOP</t>
  </si>
  <si>
    <t>1010000034</t>
  </si>
  <si>
    <t>HKUPACFHSSASQK8HLS17</t>
  </si>
  <si>
    <t>PUSS41EMO3E6XXNV3U28</t>
  </si>
  <si>
    <t>1010000038</t>
  </si>
  <si>
    <t>970648-AL-5</t>
  </si>
  <si>
    <t>UBS GROUP AG</t>
  </si>
  <si>
    <t>1010000045</t>
  </si>
  <si>
    <t>WHEDDJXMLB9XN5HV2E98</t>
  </si>
  <si>
    <t>Subtotal - Bonds - Industrial and Miscellaneous (Unaffiliated) - Residential Mortgage-Backed Securities</t>
  </si>
  <si>
    <t>4</t>
  </si>
  <si>
    <t>SBA TOWER TRUST</t>
  </si>
  <si>
    <t>1219999999</t>
  </si>
  <si>
    <t>Subtotal - Bonds - Parent, Subsidiaries and Affiliates - Issuer Obligations</t>
  </si>
  <si>
    <t>1460000000</t>
  </si>
  <si>
    <t>1820000000</t>
  </si>
  <si>
    <t>Total - Other Loan-Backed and Structured Securities</t>
  </si>
  <si>
    <t>000001D</t>
  </si>
  <si>
    <t>Schedule D - Part 2 - Section 1 - Preferred Stocks Owned</t>
  </si>
  <si>
    <t>5929999999</t>
  </si>
  <si>
    <t>Subtotal - Bonds - All Other Governments</t>
  </si>
  <si>
    <t>Subtotal - Bonds - U.S. States, Territories and Possessions</t>
  </si>
  <si>
    <t>1100000008</t>
  </si>
  <si>
    <t>Total - Preferred Stocks - Part 3</t>
  </si>
  <si>
    <t xml:space="preserve">Disposal Date </t>
  </si>
  <si>
    <t xml:space="preserve">Consideration </t>
  </si>
  <si>
    <t>KANSAS ST DEV FIN AUTH</t>
  </si>
  <si>
    <t>62954H-AA-6</t>
  </si>
  <si>
    <t>NXP BV/NXP FUNDING LLC/NXP USA Series 14</t>
  </si>
  <si>
    <t xml:space="preserve">Book/Adjusted Carrying Value at Disposal </t>
  </si>
  <si>
    <t>0100000000</t>
  </si>
  <si>
    <t xml:space="preserve">NAIC Designation Modifier </t>
  </si>
  <si>
    <t xml:space="preserve">Interest: Admitted Amount Due and Accrued </t>
  </si>
  <si>
    <t>912810-FT-0</t>
  </si>
  <si>
    <t>0010000009</t>
  </si>
  <si>
    <t>1.A FE</t>
  </si>
  <si>
    <t>0219999999</t>
  </si>
  <si>
    <t>Subtotal - Bonds - U.S. States, Territories and Possessions - Issuer Obligations</t>
  </si>
  <si>
    <t>0820000000</t>
  </si>
  <si>
    <t>0839999999</t>
  </si>
  <si>
    <t>AMERICAN TOWER CORPORATION</t>
  </si>
  <si>
    <t>EDBQKYOPJUCJKLOJDE72</t>
  </si>
  <si>
    <t>CITIZENS FINANCIAL GROUP INC</t>
  </si>
  <si>
    <t>20034D-JA-8</t>
  </si>
  <si>
    <t>549300IHYHCQP2PIR591</t>
  </si>
  <si>
    <t>GLOBAL PAYMENTS INC. GLOBAL PAYMENTS INC</t>
  </si>
  <si>
    <t>6CPEOKI6OYJ13Q6O7870</t>
  </si>
  <si>
    <t>617446-8J-1</t>
  </si>
  <si>
    <t>NATIONAL RURAL UTILITIES COOPE</t>
  </si>
  <si>
    <t>PUBLIC SERVICE ENTERPRISE GROU</t>
  </si>
  <si>
    <t>D</t>
  </si>
  <si>
    <t>549300SZJ9VS8SGXAN81</t>
  </si>
  <si>
    <t>Subtotal - Bonds - Affiliated Bank Loans - Issued</t>
  </si>
  <si>
    <t>1610000000</t>
  </si>
  <si>
    <t>Subtotal - Bonds - SVO Identified Funds - Exchange Traded Funds - as Identified by the SVO</t>
  </si>
  <si>
    <t>2419999999</t>
  </si>
  <si>
    <t>Total Bonds</t>
  </si>
  <si>
    <t>NAIC Designation 2</t>
  </si>
  <si>
    <t>Subtotal - Preferred Stock - Industrial and Miscellaneous (Unaffiliated) Redeemable Preferred</t>
  </si>
  <si>
    <t>SCDPT2SN1F</t>
  </si>
  <si>
    <t>5409999999</t>
  </si>
  <si>
    <t>5719999999</t>
  </si>
  <si>
    <t>5979999999</t>
  </si>
  <si>
    <t>UBS WARBURG LLC</t>
  </si>
  <si>
    <t>1300000000</t>
  </si>
  <si>
    <t>2509999998</t>
  </si>
  <si>
    <t>Total - Bonds</t>
  </si>
  <si>
    <t>Total - Common Stocks - Part 3</t>
  </si>
  <si>
    <t>KS</t>
  </si>
  <si>
    <t>ATHENE GLOBAL FUNDING Series 144A</t>
  </si>
  <si>
    <t xml:space="preserve">NAIC Designation </t>
  </si>
  <si>
    <t xml:space="preserve">Current Year's (Amortization)/Accretion </t>
  </si>
  <si>
    <t xml:space="preserve">Interest: Rate of </t>
  </si>
  <si>
    <t xml:space="preserve">Date Acquired </t>
  </si>
  <si>
    <t xml:space="preserve">ISIN Identification </t>
  </si>
  <si>
    <t xml:space="preserve">Print - NAIC Designation, NAIC Designation Modifier and SVO Administrative Symbol </t>
  </si>
  <si>
    <t>US TREASURY TREASURY BOND</t>
  </si>
  <si>
    <t>1.A</t>
  </si>
  <si>
    <t>US TREASURY TREASURY NOTE</t>
  </si>
  <si>
    <t>0610000000</t>
  </si>
  <si>
    <t>0629999999</t>
  </si>
  <si>
    <t>UTAH TRANSIT AUTH</t>
  </si>
  <si>
    <t>05552J-AA-7</t>
  </si>
  <si>
    <t>15089Q-AJ-3</t>
  </si>
  <si>
    <t>CENTERPOINT ENERGY INC</t>
  </si>
  <si>
    <t>549300NOMHGVQBX6S778</t>
  </si>
  <si>
    <t>CHARLES SCHWAB CORPORATION (TH</t>
  </si>
  <si>
    <t>902613-AP-3</t>
  </si>
  <si>
    <t>1109999999</t>
  </si>
  <si>
    <t>Subtotal - Bonds - Hybrid Securities - Residential Mortgage-Backed Securities</t>
  </si>
  <si>
    <t>1419999999</t>
  </si>
  <si>
    <t>2469999999</t>
  </si>
  <si>
    <t>NAIC Designation 6</t>
  </si>
  <si>
    <t>4409999999</t>
  </si>
  <si>
    <t>Subtotal - Common Stocks - Closed-End Funds - Designations Assigned by the SVO</t>
  </si>
  <si>
    <t>5819999999</t>
  </si>
  <si>
    <t>0300000000</t>
  </si>
  <si>
    <t xml:space="preserve">Prior Year Book/Adjusted Carrying Value </t>
  </si>
  <si>
    <t xml:space="preserve">Book/Adjusted Carrying Value at Disposal Date </t>
  </si>
  <si>
    <t>Paydown</t>
  </si>
  <si>
    <t xml:space="preserve">Cusip Identification </t>
  </si>
  <si>
    <t xml:space="preserve">Current Year's Other-Than-Temporary Impairment Recognized </t>
  </si>
  <si>
    <t>-</t>
  </si>
  <si>
    <t>1</t>
  </si>
  <si>
    <t>0040000000</t>
  </si>
  <si>
    <t>0109999999</t>
  </si>
  <si>
    <t>0419999999</t>
  </si>
  <si>
    <t>Subtotal - Bonds - U.S. Special Revenues - Residential Mortgage-Backed Securities</t>
  </si>
  <si>
    <t>1010000002</t>
  </si>
  <si>
    <t>039483-BL-5</t>
  </si>
  <si>
    <t>1010000006</t>
  </si>
  <si>
    <t>15189T-AW-7</t>
  </si>
  <si>
    <t>1010000013</t>
  </si>
  <si>
    <t>CITIZENS FINANCIAL GROUP INC CITIZENS FI</t>
  </si>
  <si>
    <t>233331-AW-7</t>
  </si>
  <si>
    <t>DTE ENERGY CO</t>
  </si>
  <si>
    <t>0O4KBQCJZX82UKGCBV73</t>
  </si>
  <si>
    <t>1010000020</t>
  </si>
  <si>
    <t>GATX CORPORATION</t>
  </si>
  <si>
    <t>GLOBAL PAYMENTS INC.</t>
  </si>
  <si>
    <t>1010000024</t>
  </si>
  <si>
    <t>HCA THE HEALTHCARE CO Series 144A</t>
  </si>
  <si>
    <t>KROGER CO</t>
  </si>
  <si>
    <t>1010000031</t>
  </si>
  <si>
    <t>693475-AX-3</t>
  </si>
  <si>
    <t>PNC FINANCIAL SERVICES GROUP I</t>
  </si>
  <si>
    <t>ROPER IND INC</t>
  </si>
  <si>
    <t>1010000042</t>
  </si>
  <si>
    <t>NXP BV/NXP FUNDING LLC/NXP USA</t>
  </si>
  <si>
    <t>980236-AP-8</t>
  </si>
  <si>
    <t>WOODSIDE FIN LTD</t>
  </si>
  <si>
    <t>1450000000</t>
  </si>
  <si>
    <t>1469999999</t>
  </si>
  <si>
    <t>1810000000</t>
  </si>
  <si>
    <t>1829999999</t>
  </si>
  <si>
    <t>Total - Unaffiliated Bank Loans</t>
  </si>
  <si>
    <t>4509999999</t>
  </si>
  <si>
    <t>5020000000</t>
  </si>
  <si>
    <t>Subtotal - Common Stock - Industrial and Miscellaneous (Unaffiliated) Other</t>
  </si>
  <si>
    <t>Total - Common Stock - Industrial and Miscellaneous (Unaffiliated)</t>
  </si>
  <si>
    <t>Total - Common Stocks - Mutual Funds</t>
  </si>
  <si>
    <t>5609999999</t>
  </si>
  <si>
    <t>5919999999</t>
  </si>
  <si>
    <t>Subtotal - Bonds - U.S. Governments</t>
  </si>
  <si>
    <t>1100000001</t>
  </si>
  <si>
    <t>1100000005</t>
  </si>
  <si>
    <t>J.P. MORGAN SECURITIES INC</t>
  </si>
  <si>
    <t>1100000012</t>
  </si>
  <si>
    <t>1500000000</t>
  </si>
  <si>
    <t>Subtotal - Preferred Stocks - Parent, Subsidiaries and Affiliates Perpetual Preferred</t>
  </si>
  <si>
    <t>Subtotal - Common Stocks - Industrial and Miscellaneous (Unaffiliated) Other</t>
  </si>
  <si>
    <t>Subtotal - Common Stocks - Parent, Subsidiaries and Affiliates Publicly Traded</t>
  </si>
  <si>
    <t xml:space="preserve">Foreign Exchange Gain (Loss) on Disposal </t>
  </si>
  <si>
    <t xml:space="preserve">Issuer </t>
  </si>
  <si>
    <t>0010000002</t>
  </si>
  <si>
    <t>SD</t>
  </si>
  <si>
    <t>0010000006</t>
  </si>
  <si>
    <t>Subtotal - Bonds - All Other Governments - Commercial Mortgage-Backed Securities</t>
  </si>
  <si>
    <t>Subtotal - Bonds - U.S. Political Subdivisions - Issuer Obligations</t>
  </si>
  <si>
    <t>Subtotal - Bonds - U.S. Political Subdivisions - Residential Mortgage-Backed Securities</t>
  </si>
  <si>
    <t>917567-GG-8</t>
  </si>
  <si>
    <t>0829999999</t>
  </si>
  <si>
    <t>025816-CS-6</t>
  </si>
  <si>
    <t>CARRIER GLOBAL CORP</t>
  </si>
  <si>
    <t>CATERPILLAR FINANCIAL SERVICES</t>
  </si>
  <si>
    <t>174610-AR-6</t>
  </si>
  <si>
    <t>COMERICA BANK</t>
  </si>
  <si>
    <t>233851-DX-9</t>
  </si>
  <si>
    <t>1010000017</t>
  </si>
  <si>
    <t>GI7UBEJLXYLGR2C7GV83</t>
  </si>
  <si>
    <t>1010000028</t>
  </si>
  <si>
    <t>1010000035</t>
  </si>
  <si>
    <t>1010000039</t>
  </si>
  <si>
    <t>549300DRQQI75D2JP341</t>
  </si>
  <si>
    <t>62954H-AZ-1</t>
  </si>
  <si>
    <t>Subtotal - Bonds - Industrial and Miscellaneous (Unaffiliated) - Issuer Obligations</t>
  </si>
  <si>
    <t>1240000000</t>
  </si>
  <si>
    <t>1309999999</t>
  </si>
  <si>
    <t>Subtotal - Bonds - Parent, Subsidiaries and Affiliates - Commercial Mortgage-Backed Securities</t>
  </si>
  <si>
    <t>1619999999</t>
  </si>
  <si>
    <t xml:space="preserve">NAIC Designation Modifier A Amount </t>
  </si>
  <si>
    <t>000001A</t>
  </si>
  <si>
    <t>4020000000</t>
  </si>
  <si>
    <t>Total - Preferred Stock - Parent, Subsidiaries and Affiliates</t>
  </si>
  <si>
    <t>0100000001</t>
  </si>
  <si>
    <t>0500000000</t>
  </si>
  <si>
    <t>Subtotal - Bonds - U.S. Political Subdivisions of States, Territories and Possessions</t>
  </si>
  <si>
    <t>1100000009</t>
  </si>
  <si>
    <t>LOWES COMPANIES INC    3.350% 04/01/27</t>
  </si>
  <si>
    <t>MIZUHO SECURITIES</t>
  </si>
  <si>
    <t xml:space="preserve">Bond Interest/ Stock Dividends Received During Year </t>
  </si>
  <si>
    <t>KANSAS ST DEV FIN AUTH REV</t>
  </si>
  <si>
    <t>Total - Preferred Stocks - Part 4</t>
  </si>
  <si>
    <t xml:space="preserve">Interest and Dividends Received During Year </t>
  </si>
  <si>
    <t xml:space="preserve">Foreign </t>
  </si>
  <si>
    <t xml:space="preserve">Bond Characteristics </t>
  </si>
  <si>
    <t xml:space="preserve">LEI </t>
  </si>
  <si>
    <t>A</t>
  </si>
  <si>
    <t>MN</t>
  </si>
  <si>
    <t>0240000000</t>
  </si>
  <si>
    <t>Subtotal - Bonds - All Other Governments - Other Loan-Backed and Structured Securities</t>
  </si>
  <si>
    <t>0309999999</t>
  </si>
  <si>
    <t>0619999999</t>
  </si>
  <si>
    <t>CVS HEALTH CORP</t>
  </si>
  <si>
    <t>DUKE ENERGY CORP</t>
  </si>
  <si>
    <t>EOG RESOURCES INC EOG RESOURCES INC</t>
  </si>
  <si>
    <t>302491-AT-2</t>
  </si>
  <si>
    <t>637432-NZ-4</t>
  </si>
  <si>
    <t>CHARLES SCHWAB CORP</t>
  </si>
  <si>
    <t>UBS GROUP AG Series 144A</t>
  </si>
  <si>
    <t>WOODSIDE FIN LTD Series 144A</t>
  </si>
  <si>
    <t>1030000000</t>
  </si>
  <si>
    <t>1049999999</t>
  </si>
  <si>
    <t>Subtotal - Bonds - Parent, Subsidiaries and Affiliates - Residential Mortgage-Backed Securities</t>
  </si>
  <si>
    <t>2459999999</t>
  </si>
  <si>
    <t>2509999999</t>
  </si>
  <si>
    <t xml:space="preserve">NAIC Designation Modifier B Amount </t>
  </si>
  <si>
    <t>000001E</t>
  </si>
  <si>
    <t xml:space="preserve">Number of Shares </t>
  </si>
  <si>
    <t xml:space="preserve">Dividends: Nonadmitted Declared But Unpaid </t>
  </si>
  <si>
    <t>Subtotal - Common Stocks - Closed-End Funds - Designations Not Assigned by the SVO</t>
  </si>
  <si>
    <t>5809999999</t>
  </si>
  <si>
    <t>Schedule D - Part 3 - Long-Term Bonds and Stocks Acquired</t>
  </si>
  <si>
    <t>Total - Bonds - Part 3</t>
  </si>
  <si>
    <t>Subtotal - Common Stocks - Parent, Subsidiaries and Affiliates Other</t>
  </si>
  <si>
    <t>Schedule D - Part 4 - Long-Term Bonds and Stocks Sold, Redeemed or Otherwise Disposed Of</t>
  </si>
  <si>
    <t>04685A-2E-0</t>
  </si>
  <si>
    <t>Total - Common Stocks - Part 4</t>
  </si>
  <si>
    <t>TREASURY BOND</t>
  </si>
  <si>
    <t>TREASURY NOTE</t>
  </si>
  <si>
    <t>0030000000</t>
  </si>
  <si>
    <t>0049999999</t>
  </si>
  <si>
    <t>Total - U.S. States, Territories and Possessions Bonds</t>
  </si>
  <si>
    <t>03027X-AV-2</t>
  </si>
  <si>
    <t>AON CORP / AON GLOBAL HOLDINGS AON CORP/</t>
  </si>
  <si>
    <t>AON CORP / AON GLOBAL HOLDINGS</t>
  </si>
  <si>
    <t>126650-DF-4</t>
  </si>
  <si>
    <t>CAPITAL ONE FINANCIAL CORPORAT</t>
  </si>
  <si>
    <t>E0KSF7PFQ210NWI8Z391</t>
  </si>
  <si>
    <t>26441C-BT-1</t>
  </si>
  <si>
    <t>26875P-AK-7</t>
  </si>
  <si>
    <t>XWTZDRYZPBUHIQBKDB46</t>
  </si>
  <si>
    <t>GATX CORP GATX CORPORATION</t>
  </si>
  <si>
    <t>37940X-AQ-5</t>
  </si>
  <si>
    <t>E</t>
  </si>
  <si>
    <t>49338C-AB-9</t>
  </si>
  <si>
    <t>PUBLIC SERVICE ENTERPRISE GROU PUBLIC SE</t>
  </si>
  <si>
    <t>776743-AH-9</t>
  </si>
  <si>
    <t>89788M-AG-7</t>
  </si>
  <si>
    <t>45685N-AA-4</t>
  </si>
  <si>
    <t>1040000001</t>
  </si>
  <si>
    <t>Total - Industrial and Miscellaneous (Unaffiliated) Bonds</t>
  </si>
  <si>
    <t>Total - Hybrid Securities</t>
  </si>
  <si>
    <t>1440000000</t>
  </si>
  <si>
    <t>1459999999</t>
  </si>
  <si>
    <t>Subtotal - Bonds - Affiliated Bank Loans - Acquired</t>
  </si>
  <si>
    <t>1509999999</t>
  </si>
  <si>
    <t>1819999999</t>
  </si>
  <si>
    <t>Subtotal - Bonds - Unaffiliated Bank Loans - Acquired</t>
  </si>
  <si>
    <t>Total - Residential Mortgage-Backed Securities</t>
  </si>
  <si>
    <t xml:space="preserve">NAIC Designation Modifier C Amount </t>
  </si>
  <si>
    <t>NAIC Designation 3</t>
  </si>
  <si>
    <t>Total - Preferred Stocks</t>
  </si>
  <si>
    <t>5010000000</t>
  </si>
  <si>
    <t>5320000000</t>
  </si>
  <si>
    <t>Subtotal - Common Stocks - Mutual Funds - Designations Not Assigned by the SVO</t>
  </si>
  <si>
    <t>Total Preferred and Common Stocks</t>
  </si>
  <si>
    <t>0700000000</t>
  </si>
  <si>
    <t>Subtotal - Bonds - SVO Identified Funds</t>
  </si>
  <si>
    <t>5989999997</t>
  </si>
  <si>
    <t>KANSAS ST DEV FIN AUTH KANSAS ST DEV FIN</t>
  </si>
  <si>
    <t xml:space="preserve">CUSIP Identification </t>
  </si>
  <si>
    <t xml:space="preserve">Fair Value </t>
  </si>
  <si>
    <t xml:space="preserve">Source Used to Obtain Fair Value </t>
  </si>
  <si>
    <t>2A</t>
  </si>
  <si>
    <t>US TREASURY</t>
  </si>
  <si>
    <t>2</t>
  </si>
  <si>
    <t>912828-R3-6</t>
  </si>
  <si>
    <t>JD</t>
  </si>
  <si>
    <t>{BLANK}</t>
  </si>
  <si>
    <t>0440000000</t>
  </si>
  <si>
    <t>0509999999</t>
  </si>
  <si>
    <t>0819999999</t>
  </si>
  <si>
    <t>1010000003</t>
  </si>
  <si>
    <t>110122-CN-6</t>
  </si>
  <si>
    <t>1010000007</t>
  </si>
  <si>
    <t>1010000010</t>
  </si>
  <si>
    <t>CD30XVRLT4QO00B1C706</t>
  </si>
  <si>
    <t>1010000014</t>
  </si>
  <si>
    <t>AO</t>
  </si>
  <si>
    <t>1010000021</t>
  </si>
  <si>
    <t>1010000025</t>
  </si>
  <si>
    <t>INTEL CORP INTEL CORPORATION</t>
  </si>
  <si>
    <t>55336V-BU-3</t>
  </si>
  <si>
    <t>1010000032</t>
  </si>
  <si>
    <t>PNC FINANCIAL SERVICES GROUP PNC FINANCI</t>
  </si>
  <si>
    <t>808513-BB-0</t>
  </si>
  <si>
    <t>STANLEY BLACK &amp; DECKER INC</t>
  </si>
  <si>
    <t>TRUIST FINANCIAL CORP</t>
  </si>
  <si>
    <t>43284H-AA-7</t>
  </si>
  <si>
    <t>HGVT_19-AA</t>
  </si>
  <si>
    <t>1230000000</t>
  </si>
  <si>
    <t>1249999999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</si>
  <si>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</si>
  <si>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</si>
  <si>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</si>
  <si>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 xml:space="preserve">NAIC Designation Modifier D Amount </t>
  </si>
  <si>
    <t xml:space="preserve">Total Change in Book/Adjusted Carrying Value (15 + 16 - 17) </t>
  </si>
  <si>
    <t>4010000000</t>
  </si>
  <si>
    <t>4320000000</t>
  </si>
  <si>
    <t>5029999999</t>
  </si>
  <si>
    <t>P_2022_A_NAIC_SCDPT3</t>
  </si>
  <si>
    <t>SCDPT3</t>
  </si>
  <si>
    <t>1100000002</t>
  </si>
  <si>
    <t>1100000006</t>
  </si>
  <si>
    <t>1100000013</t>
  </si>
  <si>
    <t>1900000000</t>
  </si>
  <si>
    <t>Subtotal - Preferred Stocks - Industrial and Miscellaneous (Unaffiliated) Perpetual Preferred</t>
  </si>
  <si>
    <t>Subtotal - Preferred Stocks - Industrial and Miscellaneous (Unaffiliated) Redeemable Preferred</t>
  </si>
  <si>
    <t>Total - Common Stocks</t>
  </si>
  <si>
    <t xml:space="preserve">Name of Purchaser </t>
  </si>
  <si>
    <t>ATHENE GLOBAL FUNDING</t>
  </si>
  <si>
    <t>Schedule D - Part 5 - Long Term Bonds and Stocks Acquired and Fully Disposed Of</t>
  </si>
  <si>
    <t>ANNUAL STATEMENT FOR THE YEAR 2022 OF THEENACT MORTGAGE INSURANCE CORPORATION OF NORTH CAROLINA</t>
  </si>
  <si>
    <t xml:space="preserve">Collateral Type </t>
  </si>
  <si>
    <t xml:space="preserve">Call Price </t>
  </si>
  <si>
    <t>Bloomberg</t>
  </si>
  <si>
    <t>6</t>
  </si>
  <si>
    <t>0010000003</t>
  </si>
  <si>
    <t>0010000007</t>
  </si>
  <si>
    <t>0010000010</t>
  </si>
  <si>
    <t>Subtotal - Bonds - U.S. Governments - Issuer Obligations</t>
  </si>
  <si>
    <t>0230000000</t>
  </si>
  <si>
    <t>0249999999</t>
  </si>
  <si>
    <t>Subtotal - Bonds - U.S. States, Territories and Possessions - Other Loan-Backed and Structured Securities</t>
  </si>
  <si>
    <t>0810000001</t>
  </si>
  <si>
    <t>ARCHER-DANIELS-MIDLAND COMPANY</t>
  </si>
  <si>
    <t>CAPITAL ONE FIN CORP CAPITAL ONE FINANCI</t>
  </si>
  <si>
    <t>ZUE8T73ROZOF6FLBAR73</t>
  </si>
  <si>
    <t>1010000018</t>
  </si>
  <si>
    <t>GATX CORP</t>
  </si>
  <si>
    <t>HCA THE HEALTHCARE CO</t>
  </si>
  <si>
    <t>1010000029</t>
  </si>
  <si>
    <t>68217F-AA-0</t>
  </si>
  <si>
    <t>1010000036</t>
  </si>
  <si>
    <t>1010000043</t>
  </si>
  <si>
    <t>1020000000</t>
  </si>
  <si>
    <t>1039999999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</si>
  <si>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</si>
  <si>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</si>
  <si>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</si>
  <si>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</si>
  <si>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 xml:space="preserve">NAIC Designation Modifier E Amount </t>
  </si>
  <si>
    <t>000001B</t>
  </si>
  <si>
    <t>Subtotal - Preferred Stock - Industrial and Miscellaneous (Unaffiliated) Perpetual Preferred</t>
  </si>
  <si>
    <t>4029999999</t>
  </si>
  <si>
    <t>5520000000</t>
  </si>
  <si>
    <t>0900000000</t>
  </si>
  <si>
    <t>BARCLAYS CAPITAL INC</t>
  </si>
  <si>
    <t>Tax Free Exchange</t>
  </si>
  <si>
    <t>Total - Preferred Stocks - Part 5</t>
  </si>
  <si>
    <t xml:space="preserve">Par Value (Bonds) or Number of Shares (Stock)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</si>
</sst>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_);[Red]\(#,##0.0000\)"/>
    <numFmt numFmtId="165" formatCode="#,##0.000_);[Red]\(#,##0.000\)"/>
    <numFmt numFmtId="167" formatCode="mm/dd/yyyy"/>
  </numFmts>
  <fonts count="8" x14ac:knownFonts="1">
    <font>
      <sz val="11"/>
      <color theme="1"/>
      <name val="Arial"/>
    </font>
    <font>
      <sz val="9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6"/>
      <color theme="1"/>
      <name val="Arial"/>
    </font>
    <font>
      <sz val="11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8">
    <xf numFmtId="0" fontId="0" fillId="0" borderId="0" xfId="0"/>
    <xf numFmtId="0" fontId="0" fillId="2" borderId="1" xfId="0" applyFill="1" applyBorder="1" applyAlignment="1">
      <alignment horizontal="fill"/>
    </xf>
    <xf numFmtId="0" fontId="7" fillId="3" borderId="1" xfId="1" applyNumberFormat="1" applyFill="1" applyBorder="1"/>
    <xf numFmtId="37" fontId="7" fillId="4" borderId="1" xfId="20" applyNumberFormat="1" applyFill="1" applyBorder="1" applyProtection="1"/>
    <xf numFmtId="37" fontId="7" fillId="0" borderId="1" xfId="20" applyNumberFormat="1" applyFill="1" applyBorder="1"/>
    <xf numFmtId="0" fontId="7" fillId="0" borderId="1" xfId="16" quotePrefix="1" applyNumberFormat="1" applyFill="1" applyBorder="1"/>
    <xf numFmtId="0" fontId="0" fillId="2" borderId="2" xfId="0" applyFill="1" applyBorder="1" applyAlignment="1">
      <alignment horizontal="fill"/>
    </xf>
    <xf numFmtId="0" fontId="0" fillId="2" borderId="3" xfId="0" applyFill="1" applyBorder="1" applyAlignment="1">
      <alignment horizontal="fill"/>
    </xf>
    <xf numFmtId="0" fontId="7" fillId="0" borderId="1" xfId="2" applyNumberFormat="1" applyFill="1" applyBorder="1"/>
    <xf numFmtId="0" fontId="0" fillId="0" borderId="0" xfId="0" applyAlignment="1">
      <alignment horizontal="centerContinuous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37" fontId="7" fillId="4" borderId="1" xfId="20" applyNumberFormat="1" applyFill="1" applyBorder="1"/>
    <xf numFmtId="165" fontId="7" fillId="0" borderId="1" xfId="22" applyNumberFormat="1" applyFill="1" applyBorder="1"/>
    <xf numFmtId="0" fontId="7" fillId="3" borderId="2" xfId="1" applyNumberFormat="1" applyFill="1" applyBorder="1"/>
    <xf numFmtId="0" fontId="7" fillId="0" borderId="2" xfId="16" quotePrefix="1" applyNumberFormat="1" applyFill="1" applyBorder="1"/>
    <xf numFmtId="49" fontId="0" fillId="5" borderId="3" xfId="16" quotePrefix="1" applyNumberFormat="1" applyFont="1" applyFill="1" applyBorder="1" applyAlignment="1">
      <alignment horizontal="right" vertical="top"/>
    </xf>
    <xf numFmtId="0" fontId="7" fillId="0" borderId="1" xfId="5" quotePrefix="1" applyNumberFormat="1" applyFill="1" applyBorder="1"/>
    <xf numFmtId="49" fontId="0" fillId="6" borderId="3" xfId="16" quotePrefix="1" applyNumberFormat="1" applyFont="1" applyFill="1" applyBorder="1" applyAlignment="1">
      <alignment horizontal="right" vertical="top"/>
    </xf>
    <xf numFmtId="0" fontId="7" fillId="0" borderId="1" xfId="18" quotePrefix="1" applyNumberFormat="1" applyFill="1" applyBorder="1"/>
    <xf numFmtId="0" fontId="7" fillId="0" borderId="1" xfId="15" quotePrefix="1" applyNumberFormat="1" applyFill="1" applyBorder="1"/>
    <xf numFmtId="0" fontId="0" fillId="5" borderId="1" xfId="16" quotePrefix="1" applyNumberFormat="1" applyFont="1" applyFill="1" applyBorder="1" applyAlignment="1">
      <alignment horizontal="left" wrapText="1"/>
    </xf>
    <xf numFmtId="0" fontId="0" fillId="0" borderId="1" xfId="17" applyNumberFormat="1" applyFont="1" applyFill="1" applyBorder="1" applyAlignment="1">
      <alignment horizontal="left" wrapText="1"/>
    </xf>
    <xf numFmtId="0" fontId="7" fillId="3" borderId="6" xfId="1" applyNumberFormat="1" applyFill="1" applyBorder="1"/>
    <xf numFmtId="0" fontId="0" fillId="2" borderId="1" xfId="0" applyFill="1" applyBorder="1" applyAlignment="1">
      <alignment horizontal="center"/>
    </xf>
    <xf numFmtId="165" fontId="7" fillId="0" borderId="1" xfId="24" applyNumberFormat="1" applyFill="1" applyBorder="1"/>
    <xf numFmtId="0" fontId="7" fillId="0" borderId="1" xfId="3" quotePrefix="1" applyNumberFormat="1" applyFill="1" applyBorder="1"/>
    <xf numFmtId="37" fontId="7" fillId="4" borderId="6" xfId="20" applyNumberFormat="1" applyFill="1" applyBorder="1" applyProtection="1"/>
    <xf numFmtId="0" fontId="7" fillId="0" borderId="1" xfId="9" quotePrefix="1" applyNumberFormat="1" applyFill="1" applyBorder="1"/>
    <xf numFmtId="0" fontId="7" fillId="4" borderId="1" xfId="16" quotePrefix="1" applyNumberFormat="1" applyFill="1" applyBorder="1"/>
    <xf numFmtId="0" fontId="7" fillId="0" borderId="1" xfId="8" quotePrefix="1" applyNumberFormat="1" applyFill="1" applyBorder="1"/>
    <xf numFmtId="37" fontId="7" fillId="7" borderId="1" xfId="20" applyNumberFormat="1" applyFill="1" applyBorder="1"/>
    <xf numFmtId="0" fontId="7" fillId="3" borderId="1" xfId="1" applyNumberFormat="1" applyFill="1" applyBorder="1" applyAlignment="1">
      <alignment horizontal="center"/>
    </xf>
    <xf numFmtId="0" fontId="7" fillId="0" borderId="1" xfId="14" quotePrefix="1" applyNumberFormat="1" applyFill="1" applyBorder="1"/>
    <xf numFmtId="0" fontId="7" fillId="0" borderId="1" xfId="10" quotePrefix="1" applyNumberFormat="1" applyFill="1" applyBorder="1"/>
    <xf numFmtId="164" fontId="7" fillId="0" borderId="1" xfId="23" applyNumberFormat="1" applyFill="1" applyBorder="1"/>
    <xf numFmtId="0" fontId="7" fillId="0" borderId="1" xfId="19" quotePrefix="1" applyNumberFormat="1" applyFill="1" applyBorder="1"/>
    <xf numFmtId="0" fontId="7" fillId="0" borderId="1" xfId="6" quotePrefix="1" applyNumberFormat="1" applyFill="1" applyBorder="1"/>
    <xf numFmtId="0" fontId="2" fillId="0" borderId="0" xfId="0" applyFont="1" applyAlignment="1">
      <alignment horizontal="center"/>
    </xf>
    <xf numFmtId="0" fontId="7" fillId="0" borderId="1" xfId="2" applyNumberFormat="1" applyFill="1" applyBorder="1" applyAlignment="1">
      <alignment horizontal="center"/>
    </xf>
    <xf numFmtId="167" fontId="7" fillId="0" borderId="1" xfId="2" applyNumberFormat="1" applyFill="1" applyBorder="1"/>
    <xf numFmtId="0" fontId="7" fillId="0" borderId="1" xfId="13" quotePrefix="1" applyNumberFormat="1" applyFill="1" applyBorder="1"/>
    <xf numFmtId="0" fontId="7" fillId="0" borderId="1" xfId="4" quotePrefix="1" applyNumberFormat="1" applyFill="1" applyBorder="1"/>
    <xf numFmtId="37" fontId="7" fillId="8" borderId="1" xfId="20" applyNumberFormat="1" applyFill="1" applyBorder="1" applyProtection="1"/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7" fillId="0" borderId="1" xfId="7" quotePrefix="1" applyNumberFormat="1" applyFill="1" applyBorder="1"/>
    <xf numFmtId="40" fontId="7" fillId="0" borderId="1" xfId="21" applyNumberFormat="1" applyFill="1" applyBorder="1"/>
    <xf numFmtId="37" fontId="7" fillId="3" borderId="6" xfId="20" applyNumberFormat="1" applyFill="1" applyBorder="1"/>
    <xf numFmtId="0" fontId="4" fillId="0" borderId="0" xfId="0" applyFont="1" applyAlignment="1">
      <alignment horizontal="centerContinuous" wrapText="1"/>
    </xf>
    <xf numFmtId="0" fontId="1" fillId="0" borderId="7" xfId="0" applyFont="1" applyBorder="1" applyAlignment="1">
      <alignment horizontal="center"/>
    </xf>
    <xf numFmtId="0" fontId="0" fillId="0" borderId="1" xfId="17" quotePrefix="1" applyNumberFormat="1" applyFont="1" applyFill="1" applyBorder="1" applyAlignment="1">
      <alignment horizontal="left" wrapText="1"/>
    </xf>
    <xf numFmtId="49" fontId="5" fillId="0" borderId="0" xfId="0" applyNumberFormat="1" applyFont="1" applyAlignment="1">
      <alignment horizontal="center" vertical="center" wrapText="1"/>
    </xf>
    <xf numFmtId="49" fontId="0" fillId="9" borderId="8" xfId="16" quotePrefix="1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Continuous" wrapText="1"/>
    </xf>
    <xf numFmtId="0" fontId="0" fillId="9" borderId="6" xfId="16" quotePrefix="1" applyNumberFormat="1" applyFont="1" applyFill="1" applyBorder="1" applyAlignment="1">
      <alignment horizontal="left" wrapText="1"/>
    </xf>
    <xf numFmtId="0" fontId="1" fillId="0" borderId="8" xfId="0" applyFont="1" applyBorder="1" applyAlignment="1">
      <alignment horizontal="center" wrapText="1"/>
    </xf>
    <xf numFmtId="167" fontId="7" fillId="0" borderId="1" xfId="2" applyNumberFormat="1" applyFill="1" applyBorder="1" applyAlignment="1">
      <alignment horizontal="center"/>
    </xf>
    <xf numFmtId="0" fontId="7" fillId="0" borderId="1" xfId="11" quotePrefix="1" applyNumberFormat="1" applyFill="1" applyBorder="1"/>
    <xf numFmtId="0" fontId="7" fillId="3" borderId="5" xfId="1" applyNumberFormat="1" applyFill="1" applyBorder="1"/>
    <xf numFmtId="49" fontId="7" fillId="0" borderId="1" xfId="5" quotePrefix="1" applyNumberFormat="1" applyFill="1" applyBorder="1"/>
    <xf numFmtId="49" fontId="7" fillId="0" borderId="1" xfId="15" quotePrefix="1" applyNumberFormat="1" applyFill="1" applyBorder="1"/>
    <xf numFmtId="0" fontId="7" fillId="0" borderId="1" xfId="12" quotePrefix="1" applyNumberFormat="1" applyFill="1" applyBorder="1"/>
    <xf numFmtId="0" fontId="0" fillId="9" borderId="1" xfId="16" quotePrefix="1" applyNumberFormat="1" applyFont="1" applyFill="1" applyBorder="1" applyAlignment="1">
      <alignment horizontal="left" wrapText="1"/>
    </xf>
    <xf numFmtId="49" fontId="0" fillId="9" borderId="3" xfId="16" quotePrefix="1" applyNumberFormat="1" applyFont="1" applyFill="1" applyBorder="1" applyAlignment="1">
      <alignment horizontal="right" vertical="top"/>
    </xf>
    <xf numFmtId="49" fontId="7" fillId="0" borderId="1" xfId="10" quotePrefix="1" applyNumberFormat="1" applyFill="1" applyBorder="1"/>
    <xf numFmtId="37" fontId="7" fillId="4" borderId="2" xfId="20" applyNumberFormat="1" applyFill="1" applyBorder="1"/>
    <xf numFmtId="0" fontId="1" fillId="0" borderId="9" xfId="0" applyFont="1" applyBorder="1" applyAlignment="1">
      <alignment horizontal="center"/>
    </xf>
    <xf numFmtId="49" fontId="7" fillId="0" borderId="1" xfId="8" quotePrefix="1" applyNumberFormat="1" applyFill="1" applyBorder="1"/>
    <xf numFmtId="0" fontId="0" fillId="0" borderId="0" xfId="0" applyAlignment="1">
      <alignment horizontal="center"/>
    </xf>
    <xf numFmtId="49" fontId="7" fillId="0" borderId="1" xfId="9" quotePrefix="1" applyNumberFormat="1" applyFill="1" applyBorder="1"/>
    <xf numFmtId="0" fontId="1" fillId="0" borderId="6" xfId="0" applyFont="1" applyBorder="1" applyAlignment="1">
      <alignment horizontal="center" wrapText="1"/>
    </xf>
    <xf numFmtId="49" fontId="7" fillId="0" borderId="1" xfId="3" quotePrefix="1" applyNumberFormat="1" applyFill="1" applyBorder="1"/>
    <xf numFmtId="49" fontId="7" fillId="0" borderId="1" xfId="6" quotePrefix="1" applyNumberFormat="1" applyFill="1" applyBorder="1"/>
    <xf numFmtId="49" fontId="7" fillId="0" borderId="1" xfId="14" quotePrefix="1" applyNumberFormat="1" applyFill="1" applyBorder="1"/>
    <xf numFmtId="37" fontId="7" fillId="4" borderId="5" xfId="20" applyNumberFormat="1" applyFill="1" applyBorder="1"/>
    <xf numFmtId="0" fontId="0" fillId="0" borderId="0" xfId="0" applyAlignment="1">
      <alignment horizontal="center" wrapText="1"/>
    </xf>
    <xf numFmtId="49" fontId="7" fillId="0" borderId="1" xfId="13" quotePrefix="1" applyNumberFormat="1" applyFill="1" applyBorder="1"/>
  </cellXfs>
  <cellStyles count="25">
    <cellStyle name="0" xfId="1" xr:uid="{00000000-0005-0000-0000-000000000000}"/>
    <cellStyle name="12884901888" xfId="2" xr:uid="{00000000-0005-0000-0000-000001000000}"/>
    <cellStyle name="17190813696" xfId="3" xr:uid="{00000000-0005-0000-0000-000002000000}"/>
    <cellStyle name="17191534592" xfId="4" xr:uid="{00000000-0005-0000-0000-000003000000}"/>
    <cellStyle name="17194549248" xfId="5" xr:uid="{00000000-0005-0000-0000-000004000000}"/>
    <cellStyle name="17195728896" xfId="6" xr:uid="{00000000-0005-0000-0000-000005000000}"/>
    <cellStyle name="17197498368" xfId="7" xr:uid="{00000000-0005-0000-0000-000006000000}"/>
    <cellStyle name="17198088192" xfId="8" xr:uid="{00000000-0005-0000-0000-000007000000}"/>
    <cellStyle name="17198153728" xfId="9" xr:uid="{00000000-0005-0000-0000-000008000000}"/>
    <cellStyle name="17198284800" xfId="10" xr:uid="{00000000-0005-0000-0000-000009000000}"/>
    <cellStyle name="17198350336" xfId="11" xr:uid="{00000000-0005-0000-0000-00000A000000}"/>
    <cellStyle name="17198415872" xfId="12" xr:uid="{00000000-0005-0000-0000-00000B000000}"/>
    <cellStyle name="17198546944" xfId="13" xr:uid="{00000000-0005-0000-0000-00000C000000}"/>
    <cellStyle name="17200054272" xfId="14" xr:uid="{00000000-0005-0000-0000-00000D000000}"/>
    <cellStyle name="17200316416" xfId="15" xr:uid="{00000000-0005-0000-0000-00000E000000}"/>
    <cellStyle name="4295032832" xfId="16" xr:uid="{00000000-0005-0000-0000-00000F000000}"/>
    <cellStyle name="4295098368" xfId="17" xr:uid="{00000000-0005-0000-0000-000010000000}"/>
    <cellStyle name="4296409088" xfId="18" xr:uid="{00000000-0005-0000-0000-000011000000}"/>
    <cellStyle name="4296474624" xfId="19" xr:uid="{00000000-0005-0000-0000-000012000000}"/>
    <cellStyle name="8590000128" xfId="20" xr:uid="{00000000-0005-0000-0000-000013000000}"/>
    <cellStyle name="8590262272" xfId="21" xr:uid="{00000000-0005-0000-0000-000014000000}"/>
    <cellStyle name="8590327808" xfId="22" xr:uid="{00000000-0005-0000-0000-000015000000}"/>
    <cellStyle name="8590393344" xfId="23" xr:uid="{00000000-0005-0000-0000-000016000000}"/>
    <cellStyle name="8590524416" xfId="24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231"/>
  <sheetViews>
    <sheetView tabSelected="1"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5" width="53.75" customWidth="1"/>
    <col min="6" max="6" width="59.75" customWidth="1"/>
    <col min="7" max="10" width="10.75" customWidth="1"/>
    <col min="11" max="11" width="14.75" customWidth="1"/>
    <col min="12" max="12" width="12.75" customWidth="1"/>
    <col min="13" max="19" width="14.75" customWidth="1"/>
    <col min="20" max="21" width="12.75" customWidth="1"/>
    <col min="22" max="22" width="10.75" customWidth="1"/>
    <col min="23" max="24" width="14.75" customWidth="1"/>
    <col min="25" max="27" width="10.75" customWidth="1"/>
    <col min="28" max="28" width="44.75" customWidth="1"/>
    <col min="29" max="29" width="15.75" customWidth="1"/>
    <col min="30" max="30" width="87.75" customWidth="1"/>
    <col min="31" max="31" width="10.75" customWidth="1"/>
    <col min="32" max="32" width="12.75" customWidth="1"/>
    <col min="33" max="33" width="10.75" customWidth="1"/>
    <col min="34" max="34" width="20.75" customWidth="1"/>
    <col min="35" max="36" width="25.75" customWidth="1"/>
    <col min="37" max="37" width="10.75" customWidth="1"/>
    <col min="38" max="39" width="25.75" customWidth="1"/>
    <col min="40" max="40" width="10.75" customWidth="1"/>
  </cols>
  <sheetData>
    <row r="1" spans="2:40" x14ac:dyDescent="0.3">
      <c r="C1" s="38" t="s">
        <v>255</v>
      </c>
      <c r="D1" s="38" t="s">
        <v>189</v>
      </c>
      <c r="E1" s="38" t="s">
        <v>257</v>
      </c>
      <c r="F1" s="38" t="s">
        <v>41</v>
      </c>
    </row>
    <row r="2" spans="2:40" x14ac:dyDescent="0.3">
      <c r="B2" s="52"/>
      <c r="C2" s="44" t="s">
        <v>256</v>
      </c>
      <c r="D2" s="44" t="s">
        <v>84</v>
      </c>
      <c r="E2" s="44" t="s">
        <v>258</v>
      </c>
      <c r="F2" s="44" t="s">
        <v>259</v>
      </c>
      <c r="Y2" s="69"/>
      <c r="Z2" s="69"/>
    </row>
    <row r="3" spans="2:40" ht="40" customHeight="1" x14ac:dyDescent="0.3">
      <c r="B3" s="49" t="s">
        <v>647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76"/>
      <c r="Z3" s="76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2:40" ht="40" customHeight="1" x14ac:dyDescent="0.4">
      <c r="B4" s="54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76"/>
      <c r="Z4" s="76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2:40" x14ac:dyDescent="0.3">
      <c r="B5" s="50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6.01</v>
      </c>
      <c r="I5" s="10">
        <v>6.02</v>
      </c>
      <c r="J5" s="10">
        <v>6.03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>
        <v>12</v>
      </c>
      <c r="Q5" s="10">
        <v>13</v>
      </c>
      <c r="R5" s="10">
        <v>14</v>
      </c>
      <c r="S5" s="10">
        <v>15</v>
      </c>
      <c r="T5" s="10">
        <v>16</v>
      </c>
      <c r="U5" s="10">
        <v>17</v>
      </c>
      <c r="V5" s="10">
        <v>18</v>
      </c>
      <c r="W5" s="10">
        <v>19</v>
      </c>
      <c r="X5" s="10">
        <v>20</v>
      </c>
      <c r="Y5" s="10">
        <v>21</v>
      </c>
      <c r="Z5" s="10">
        <v>22</v>
      </c>
      <c r="AA5" s="10">
        <v>23</v>
      </c>
      <c r="AB5" s="10">
        <v>24</v>
      </c>
      <c r="AC5" s="10">
        <v>25</v>
      </c>
      <c r="AD5" s="10">
        <v>26</v>
      </c>
      <c r="AE5" s="10">
        <v>27</v>
      </c>
      <c r="AF5" s="10">
        <v>28</v>
      </c>
      <c r="AG5" s="10">
        <v>29</v>
      </c>
      <c r="AH5" s="10">
        <v>30</v>
      </c>
      <c r="AI5" s="10">
        <v>31</v>
      </c>
      <c r="AJ5" s="10">
        <v>32</v>
      </c>
      <c r="AK5" s="10">
        <v>33</v>
      </c>
      <c r="AL5" s="10">
        <v>34</v>
      </c>
      <c r="AM5" s="10">
        <v>35</v>
      </c>
      <c r="AN5" s="10">
        <v>36</v>
      </c>
    </row>
    <row r="6" spans="2:40" ht="92.5" x14ac:dyDescent="0.3">
      <c r="B6" s="56"/>
      <c r="C6" s="11" t="s">
        <v>595</v>
      </c>
      <c r="D6" s="11" t="s">
        <v>302</v>
      </c>
      <c r="E6" s="11" t="s">
        <v>303</v>
      </c>
      <c r="F6" s="11" t="s">
        <v>518</v>
      </c>
      <c r="G6" s="11" t="s">
        <v>519</v>
      </c>
      <c r="H6" s="11" t="s">
        <v>394</v>
      </c>
      <c r="I6" s="11" t="s">
        <v>355</v>
      </c>
      <c r="J6" s="11" t="s">
        <v>85</v>
      </c>
      <c r="K6" s="11" t="s">
        <v>224</v>
      </c>
      <c r="L6" s="11" t="s">
        <v>86</v>
      </c>
      <c r="M6" s="11" t="s">
        <v>596</v>
      </c>
      <c r="N6" s="11" t="s">
        <v>260</v>
      </c>
      <c r="O6" s="11" t="s">
        <v>130</v>
      </c>
      <c r="P6" s="11" t="s">
        <v>131</v>
      </c>
      <c r="Q6" s="11" t="s">
        <v>395</v>
      </c>
      <c r="R6" s="11" t="s">
        <v>425</v>
      </c>
      <c r="S6" s="11" t="s">
        <v>1</v>
      </c>
      <c r="T6" s="11" t="s">
        <v>396</v>
      </c>
      <c r="U6" s="11" t="s">
        <v>261</v>
      </c>
      <c r="V6" s="11" t="s">
        <v>132</v>
      </c>
      <c r="W6" s="11" t="s">
        <v>356</v>
      </c>
      <c r="X6" s="11" t="s">
        <v>42</v>
      </c>
      <c r="Y6" s="11" t="s">
        <v>397</v>
      </c>
      <c r="Z6" s="11" t="s">
        <v>133</v>
      </c>
      <c r="AA6" s="11" t="s">
        <v>87</v>
      </c>
      <c r="AB6" s="11" t="s">
        <v>262</v>
      </c>
      <c r="AC6" s="11" t="s">
        <v>597</v>
      </c>
      <c r="AD6" s="11" t="s">
        <v>648</v>
      </c>
      <c r="AE6" s="11" t="s">
        <v>225</v>
      </c>
      <c r="AF6" s="11" t="s">
        <v>649</v>
      </c>
      <c r="AG6" s="11" t="s">
        <v>263</v>
      </c>
      <c r="AH6" s="11" t="s">
        <v>520</v>
      </c>
      <c r="AI6" s="11" t="s">
        <v>477</v>
      </c>
      <c r="AJ6" s="11" t="s">
        <v>88</v>
      </c>
      <c r="AK6" s="11" t="s">
        <v>398</v>
      </c>
      <c r="AL6" s="11" t="s">
        <v>43</v>
      </c>
      <c r="AM6" s="11" t="s">
        <v>190</v>
      </c>
      <c r="AN6" s="11" t="s">
        <v>399</v>
      </c>
    </row>
    <row r="7" spans="2:40" x14ac:dyDescent="0.3">
      <c r="B7" s="7" t="s">
        <v>426</v>
      </c>
      <c r="C7" s="1" t="s">
        <v>426</v>
      </c>
      <c r="D7" s="6" t="s">
        <v>426</v>
      </c>
      <c r="E7" s="1" t="s">
        <v>426</v>
      </c>
      <c r="F7" s="1" t="s">
        <v>426</v>
      </c>
      <c r="G7" s="1" t="s">
        <v>426</v>
      </c>
      <c r="H7" s="1" t="s">
        <v>426</v>
      </c>
      <c r="I7" s="1" t="s">
        <v>426</v>
      </c>
      <c r="J7" s="1" t="s">
        <v>426</v>
      </c>
      <c r="K7" s="1" t="s">
        <v>426</v>
      </c>
      <c r="L7" s="1" t="s">
        <v>426</v>
      </c>
      <c r="M7" s="1" t="s">
        <v>426</v>
      </c>
      <c r="N7" s="1" t="s">
        <v>426</v>
      </c>
      <c r="O7" s="1" t="s">
        <v>426</v>
      </c>
      <c r="P7" s="1" t="s">
        <v>426</v>
      </c>
      <c r="Q7" s="1" t="s">
        <v>426</v>
      </c>
      <c r="R7" s="1" t="s">
        <v>426</v>
      </c>
      <c r="S7" s="1" t="s">
        <v>426</v>
      </c>
      <c r="T7" s="1" t="s">
        <v>426</v>
      </c>
      <c r="U7" s="1" t="s">
        <v>426</v>
      </c>
      <c r="V7" s="1" t="s">
        <v>426</v>
      </c>
      <c r="W7" s="1" t="s">
        <v>426</v>
      </c>
      <c r="X7" s="1" t="s">
        <v>426</v>
      </c>
      <c r="Y7" s="24" t="s">
        <v>426</v>
      </c>
      <c r="Z7" s="24" t="s">
        <v>426</v>
      </c>
      <c r="AA7" s="1" t="s">
        <v>426</v>
      </c>
      <c r="AB7" s="1" t="s">
        <v>426</v>
      </c>
      <c r="AC7" s="1" t="s">
        <v>426</v>
      </c>
      <c r="AD7" s="1" t="s">
        <v>426</v>
      </c>
      <c r="AE7" s="1" t="s">
        <v>426</v>
      </c>
      <c r="AF7" s="1" t="s">
        <v>426</v>
      </c>
      <c r="AG7" s="1" t="s">
        <v>426</v>
      </c>
      <c r="AH7" s="1" t="s">
        <v>426</v>
      </c>
      <c r="AI7" s="1" t="s">
        <v>426</v>
      </c>
      <c r="AJ7" s="1" t="s">
        <v>426</v>
      </c>
      <c r="AK7" s="1" t="s">
        <v>426</v>
      </c>
      <c r="AL7" s="1" t="s">
        <v>426</v>
      </c>
      <c r="AM7" s="1" t="s">
        <v>426</v>
      </c>
      <c r="AN7" s="1" t="s">
        <v>426</v>
      </c>
    </row>
    <row r="8" spans="2:40" x14ac:dyDescent="0.3">
      <c r="B8" s="18" t="s">
        <v>304</v>
      </c>
      <c r="C8" s="51" t="s">
        <v>357</v>
      </c>
      <c r="D8" s="15" t="s">
        <v>400</v>
      </c>
      <c r="E8" s="33" t="s">
        <v>264</v>
      </c>
      <c r="F8" s="17" t="s">
        <v>2</v>
      </c>
      <c r="G8" s="36" t="s">
        <v>2</v>
      </c>
      <c r="H8" s="30" t="s">
        <v>427</v>
      </c>
      <c r="I8" s="28" t="s">
        <v>521</v>
      </c>
      <c r="J8" s="34" t="s">
        <v>2</v>
      </c>
      <c r="K8" s="4">
        <v>58500</v>
      </c>
      <c r="L8" s="35">
        <v>107.09399999999999</v>
      </c>
      <c r="M8" s="4">
        <v>64256</v>
      </c>
      <c r="N8" s="4">
        <v>60000</v>
      </c>
      <c r="O8" s="4">
        <v>59083</v>
      </c>
      <c r="P8" s="4">
        <v>0</v>
      </c>
      <c r="Q8" s="4">
        <v>50</v>
      </c>
      <c r="R8" s="4">
        <v>0</v>
      </c>
      <c r="S8" s="4">
        <v>0</v>
      </c>
      <c r="T8" s="13">
        <v>4.5</v>
      </c>
      <c r="U8" s="13">
        <v>4.657</v>
      </c>
      <c r="V8" s="5" t="s">
        <v>44</v>
      </c>
      <c r="W8" s="4">
        <v>1020</v>
      </c>
      <c r="X8" s="4">
        <v>2700</v>
      </c>
      <c r="Y8" s="57">
        <v>39042</v>
      </c>
      <c r="Z8" s="57">
        <v>49720</v>
      </c>
      <c r="AA8" s="2"/>
      <c r="AB8" s="26" t="s">
        <v>598</v>
      </c>
      <c r="AC8" s="5" t="s">
        <v>650</v>
      </c>
      <c r="AD8" s="2"/>
      <c r="AE8" s="8"/>
      <c r="AF8" s="13"/>
      <c r="AG8" s="8"/>
      <c r="AH8" s="5" t="s">
        <v>2</v>
      </c>
      <c r="AI8" s="5" t="s">
        <v>599</v>
      </c>
      <c r="AJ8" s="5" t="s">
        <v>552</v>
      </c>
      <c r="AK8" s="19" t="s">
        <v>2</v>
      </c>
      <c r="AL8" s="37" t="s">
        <v>600</v>
      </c>
      <c r="AM8" s="20" t="s">
        <v>651</v>
      </c>
      <c r="AN8" s="29" t="s">
        <v>401</v>
      </c>
    </row>
    <row r="9" spans="2:40" x14ac:dyDescent="0.3">
      <c r="B9" s="18" t="s">
        <v>478</v>
      </c>
      <c r="C9" s="51" t="s">
        <v>305</v>
      </c>
      <c r="D9" s="15" t="s">
        <v>402</v>
      </c>
      <c r="E9" s="74" t="s">
        <v>264</v>
      </c>
      <c r="F9" s="60" t="s">
        <v>2</v>
      </c>
      <c r="G9" s="36" t="s">
        <v>2</v>
      </c>
      <c r="H9" s="68" t="s">
        <v>427</v>
      </c>
      <c r="I9" s="70" t="s">
        <v>521</v>
      </c>
      <c r="J9" s="65" t="s">
        <v>2</v>
      </c>
      <c r="K9" s="4">
        <v>1852494</v>
      </c>
      <c r="L9" s="35">
        <v>96.194999999999993</v>
      </c>
      <c r="M9" s="4">
        <v>1774797</v>
      </c>
      <c r="N9" s="4">
        <v>1845000</v>
      </c>
      <c r="O9" s="4">
        <v>1846797</v>
      </c>
      <c r="P9" s="4">
        <v>0</v>
      </c>
      <c r="Q9" s="4">
        <v>-1106</v>
      </c>
      <c r="R9" s="4">
        <v>0</v>
      </c>
      <c r="S9" s="4">
        <v>0</v>
      </c>
      <c r="T9" s="13">
        <v>2.125</v>
      </c>
      <c r="U9" s="13">
        <v>2.0619999999999998</v>
      </c>
      <c r="V9" s="5" t="s">
        <v>306</v>
      </c>
      <c r="W9" s="4">
        <v>16407</v>
      </c>
      <c r="X9" s="4">
        <v>39205</v>
      </c>
      <c r="Y9" s="57">
        <v>42956</v>
      </c>
      <c r="Z9" s="57">
        <v>45504</v>
      </c>
      <c r="AA9" s="2"/>
      <c r="AB9" s="72" t="s">
        <v>598</v>
      </c>
      <c r="AC9" s="5" t="s">
        <v>650</v>
      </c>
      <c r="AD9" s="2"/>
      <c r="AE9" s="8"/>
      <c r="AF9" s="13"/>
      <c r="AG9" s="8"/>
      <c r="AH9" s="5" t="s">
        <v>2</v>
      </c>
      <c r="AI9" s="5" t="s">
        <v>599</v>
      </c>
      <c r="AJ9" s="5" t="s">
        <v>553</v>
      </c>
      <c r="AK9" s="19" t="s">
        <v>2</v>
      </c>
      <c r="AL9" s="73" t="s">
        <v>600</v>
      </c>
      <c r="AM9" s="61" t="s">
        <v>651</v>
      </c>
      <c r="AN9" s="29" t="s">
        <v>401</v>
      </c>
    </row>
    <row r="10" spans="2:40" x14ac:dyDescent="0.3">
      <c r="B10" s="18" t="s">
        <v>652</v>
      </c>
      <c r="C10" s="51" t="s">
        <v>305</v>
      </c>
      <c r="D10" s="15" t="s">
        <v>402</v>
      </c>
      <c r="E10" s="74" t="s">
        <v>2</v>
      </c>
      <c r="F10" s="60" t="s">
        <v>2</v>
      </c>
      <c r="G10" s="36" t="s">
        <v>2</v>
      </c>
      <c r="H10" s="68" t="s">
        <v>427</v>
      </c>
      <c r="I10" s="70" t="s">
        <v>521</v>
      </c>
      <c r="J10" s="65" t="s">
        <v>2</v>
      </c>
      <c r="K10" s="4">
        <v>150609</v>
      </c>
      <c r="L10" s="35">
        <v>96.194999999999993</v>
      </c>
      <c r="M10" s="4">
        <v>144293</v>
      </c>
      <c r="N10" s="4">
        <v>150000</v>
      </c>
      <c r="O10" s="4">
        <v>150146</v>
      </c>
      <c r="P10" s="4">
        <v>0</v>
      </c>
      <c r="Q10" s="4">
        <v>-90</v>
      </c>
      <c r="R10" s="4">
        <v>0</v>
      </c>
      <c r="S10" s="4">
        <v>0</v>
      </c>
      <c r="T10" s="13">
        <v>2.125</v>
      </c>
      <c r="U10" s="13">
        <v>2.0619999999999998</v>
      </c>
      <c r="V10" s="5" t="s">
        <v>306</v>
      </c>
      <c r="W10" s="4">
        <v>1334</v>
      </c>
      <c r="X10" s="4">
        <v>3188</v>
      </c>
      <c r="Y10" s="57">
        <v>42956</v>
      </c>
      <c r="Z10" s="57">
        <v>45504</v>
      </c>
      <c r="AA10" s="2"/>
      <c r="AB10" s="72" t="s">
        <v>598</v>
      </c>
      <c r="AC10" s="5" t="s">
        <v>650</v>
      </c>
      <c r="AD10" s="2"/>
      <c r="AE10" s="8"/>
      <c r="AF10" s="13"/>
      <c r="AG10" s="8"/>
      <c r="AH10" s="5" t="s">
        <v>2</v>
      </c>
      <c r="AI10" s="5" t="s">
        <v>599</v>
      </c>
      <c r="AJ10" s="5" t="s">
        <v>553</v>
      </c>
      <c r="AK10" s="19" t="s">
        <v>2</v>
      </c>
      <c r="AL10" s="73" t="s">
        <v>600</v>
      </c>
      <c r="AM10" s="61" t="s">
        <v>651</v>
      </c>
      <c r="AN10" s="29" t="s">
        <v>401</v>
      </c>
    </row>
    <row r="11" spans="2:40" x14ac:dyDescent="0.3">
      <c r="B11" s="18" t="s">
        <v>134</v>
      </c>
      <c r="C11" s="51" t="s">
        <v>601</v>
      </c>
      <c r="D11" s="15" t="s">
        <v>402</v>
      </c>
      <c r="E11" s="74" t="s">
        <v>264</v>
      </c>
      <c r="F11" s="60" t="s">
        <v>2</v>
      </c>
      <c r="G11" s="36" t="s">
        <v>2</v>
      </c>
      <c r="H11" s="68" t="s">
        <v>427</v>
      </c>
      <c r="I11" s="70" t="s">
        <v>521</v>
      </c>
      <c r="J11" s="65" t="s">
        <v>2</v>
      </c>
      <c r="K11" s="4">
        <v>140066</v>
      </c>
      <c r="L11" s="35">
        <v>92.171999999999997</v>
      </c>
      <c r="M11" s="4">
        <v>129041</v>
      </c>
      <c r="N11" s="4">
        <v>140000</v>
      </c>
      <c r="O11" s="4">
        <v>140026</v>
      </c>
      <c r="P11" s="4">
        <v>0</v>
      </c>
      <c r="Q11" s="4">
        <v>-9</v>
      </c>
      <c r="R11" s="4">
        <v>0</v>
      </c>
      <c r="S11" s="4">
        <v>0</v>
      </c>
      <c r="T11" s="13">
        <v>1.625</v>
      </c>
      <c r="U11" s="13">
        <v>1.619</v>
      </c>
      <c r="V11" s="5" t="s">
        <v>522</v>
      </c>
      <c r="W11" s="4">
        <v>295</v>
      </c>
      <c r="X11" s="4">
        <v>2275</v>
      </c>
      <c r="Y11" s="57">
        <v>42534</v>
      </c>
      <c r="Z11" s="57">
        <v>46157</v>
      </c>
      <c r="AA11" s="2"/>
      <c r="AB11" s="72" t="s">
        <v>598</v>
      </c>
      <c r="AC11" s="5" t="s">
        <v>650</v>
      </c>
      <c r="AD11" s="2"/>
      <c r="AE11" s="8"/>
      <c r="AF11" s="13"/>
      <c r="AG11" s="8"/>
      <c r="AH11" s="5" t="s">
        <v>2</v>
      </c>
      <c r="AI11" s="5" t="s">
        <v>599</v>
      </c>
      <c r="AJ11" s="5" t="s">
        <v>553</v>
      </c>
      <c r="AK11" s="19" t="s">
        <v>2</v>
      </c>
      <c r="AL11" s="73" t="s">
        <v>600</v>
      </c>
      <c r="AM11" s="61" t="s">
        <v>651</v>
      </c>
      <c r="AN11" s="29" t="s">
        <v>401</v>
      </c>
    </row>
    <row r="12" spans="2:40" x14ac:dyDescent="0.3">
      <c r="B12" s="18" t="s">
        <v>307</v>
      </c>
      <c r="C12" s="51" t="s">
        <v>601</v>
      </c>
      <c r="D12" s="15" t="s">
        <v>402</v>
      </c>
      <c r="E12" s="74" t="s">
        <v>479</v>
      </c>
      <c r="F12" s="60" t="s">
        <v>2</v>
      </c>
      <c r="G12" s="36" t="s">
        <v>2</v>
      </c>
      <c r="H12" s="68" t="s">
        <v>427</v>
      </c>
      <c r="I12" s="70" t="s">
        <v>521</v>
      </c>
      <c r="J12" s="65" t="s">
        <v>2</v>
      </c>
      <c r="K12" s="4">
        <v>285134</v>
      </c>
      <c r="L12" s="35">
        <v>92.171999999999997</v>
      </c>
      <c r="M12" s="4">
        <v>262690</v>
      </c>
      <c r="N12" s="4">
        <v>285000</v>
      </c>
      <c r="O12" s="4">
        <v>285053</v>
      </c>
      <c r="P12" s="4">
        <v>0</v>
      </c>
      <c r="Q12" s="4">
        <v>-18</v>
      </c>
      <c r="R12" s="4">
        <v>0</v>
      </c>
      <c r="S12" s="4">
        <v>0</v>
      </c>
      <c r="T12" s="13">
        <v>1.625</v>
      </c>
      <c r="U12" s="13">
        <v>1.619</v>
      </c>
      <c r="V12" s="5" t="s">
        <v>522</v>
      </c>
      <c r="W12" s="4">
        <v>601</v>
      </c>
      <c r="X12" s="4">
        <v>4631</v>
      </c>
      <c r="Y12" s="57">
        <v>42534</v>
      </c>
      <c r="Z12" s="57">
        <v>46157</v>
      </c>
      <c r="AA12" s="2"/>
      <c r="AB12" s="72" t="s">
        <v>598</v>
      </c>
      <c r="AC12" s="5" t="s">
        <v>650</v>
      </c>
      <c r="AD12" s="2"/>
      <c r="AE12" s="8"/>
      <c r="AF12" s="13"/>
      <c r="AG12" s="8"/>
      <c r="AH12" s="5" t="s">
        <v>2</v>
      </c>
      <c r="AI12" s="5" t="s">
        <v>599</v>
      </c>
      <c r="AJ12" s="5" t="s">
        <v>553</v>
      </c>
      <c r="AK12" s="19" t="s">
        <v>2</v>
      </c>
      <c r="AL12" s="73" t="s">
        <v>600</v>
      </c>
      <c r="AM12" s="61" t="s">
        <v>651</v>
      </c>
      <c r="AN12" s="29" t="s">
        <v>401</v>
      </c>
    </row>
    <row r="13" spans="2:40" x14ac:dyDescent="0.3">
      <c r="B13" s="18" t="s">
        <v>480</v>
      </c>
      <c r="C13" s="51" t="s">
        <v>89</v>
      </c>
      <c r="D13" s="15" t="s">
        <v>402</v>
      </c>
      <c r="E13" s="74" t="s">
        <v>264</v>
      </c>
      <c r="F13" s="60" t="s">
        <v>2</v>
      </c>
      <c r="G13" s="36" t="s">
        <v>2</v>
      </c>
      <c r="H13" s="68" t="s">
        <v>427</v>
      </c>
      <c r="I13" s="70" t="s">
        <v>521</v>
      </c>
      <c r="J13" s="65" t="s">
        <v>2</v>
      </c>
      <c r="K13" s="4">
        <v>890023</v>
      </c>
      <c r="L13" s="35">
        <v>98.789000000000001</v>
      </c>
      <c r="M13" s="4">
        <v>898980</v>
      </c>
      <c r="N13" s="4">
        <v>910000</v>
      </c>
      <c r="O13" s="4">
        <v>908516</v>
      </c>
      <c r="P13" s="4">
        <v>0</v>
      </c>
      <c r="Q13" s="4">
        <v>3684</v>
      </c>
      <c r="R13" s="4">
        <v>0</v>
      </c>
      <c r="S13" s="4">
        <v>0</v>
      </c>
      <c r="T13" s="13">
        <v>1.625</v>
      </c>
      <c r="U13" s="13">
        <v>2.0390000000000001</v>
      </c>
      <c r="V13" s="5" t="s">
        <v>522</v>
      </c>
      <c r="W13" s="4">
        <v>1307</v>
      </c>
      <c r="X13" s="4">
        <v>14788</v>
      </c>
      <c r="Y13" s="40">
        <v>43020</v>
      </c>
      <c r="Z13" s="40">
        <v>45077</v>
      </c>
      <c r="AA13" s="2"/>
      <c r="AB13" s="72" t="s">
        <v>598</v>
      </c>
      <c r="AC13" s="5" t="s">
        <v>650</v>
      </c>
      <c r="AD13" s="2"/>
      <c r="AE13" s="8"/>
      <c r="AF13" s="13"/>
      <c r="AG13" s="8"/>
      <c r="AH13" s="5" t="s">
        <v>2</v>
      </c>
      <c r="AI13" s="5" t="s">
        <v>599</v>
      </c>
      <c r="AJ13" s="5" t="s">
        <v>553</v>
      </c>
      <c r="AK13" s="19" t="s">
        <v>2</v>
      </c>
      <c r="AL13" s="73" t="s">
        <v>600</v>
      </c>
      <c r="AM13" s="61" t="s">
        <v>651</v>
      </c>
      <c r="AN13" s="29" t="s">
        <v>401</v>
      </c>
    </row>
    <row r="14" spans="2:40" x14ac:dyDescent="0.3">
      <c r="B14" s="18" t="s">
        <v>653</v>
      </c>
      <c r="C14" s="51" t="s">
        <v>89</v>
      </c>
      <c r="D14" s="15" t="s">
        <v>402</v>
      </c>
      <c r="E14" s="74" t="s">
        <v>2</v>
      </c>
      <c r="F14" s="60" t="s">
        <v>2</v>
      </c>
      <c r="G14" s="36" t="s">
        <v>2</v>
      </c>
      <c r="H14" s="68" t="s">
        <v>427</v>
      </c>
      <c r="I14" s="70" t="s">
        <v>521</v>
      </c>
      <c r="J14" s="65" t="s">
        <v>2</v>
      </c>
      <c r="K14" s="4">
        <v>1066071</v>
      </c>
      <c r="L14" s="35">
        <v>98.789000000000001</v>
      </c>
      <c r="M14" s="4">
        <v>1076800</v>
      </c>
      <c r="N14" s="4">
        <v>1090000</v>
      </c>
      <c r="O14" s="4">
        <v>1088222</v>
      </c>
      <c r="P14" s="4">
        <v>0</v>
      </c>
      <c r="Q14" s="4">
        <v>4413</v>
      </c>
      <c r="R14" s="4">
        <v>0</v>
      </c>
      <c r="S14" s="4">
        <v>0</v>
      </c>
      <c r="T14" s="13">
        <v>1.625</v>
      </c>
      <c r="U14" s="13">
        <v>2.0390000000000001</v>
      </c>
      <c r="V14" s="5" t="s">
        <v>522</v>
      </c>
      <c r="W14" s="4">
        <v>1566</v>
      </c>
      <c r="X14" s="4">
        <v>17713</v>
      </c>
      <c r="Y14" s="40">
        <v>43020</v>
      </c>
      <c r="Z14" s="40">
        <v>45077</v>
      </c>
      <c r="AA14" s="2"/>
      <c r="AB14" s="72" t="s">
        <v>598</v>
      </c>
      <c r="AC14" s="5" t="s">
        <v>650</v>
      </c>
      <c r="AD14" s="2"/>
      <c r="AE14" s="8"/>
      <c r="AF14" s="13"/>
      <c r="AG14" s="8"/>
      <c r="AH14" s="5" t="s">
        <v>2</v>
      </c>
      <c r="AI14" s="5" t="s">
        <v>599</v>
      </c>
      <c r="AJ14" s="5" t="s">
        <v>553</v>
      </c>
      <c r="AK14" s="19" t="s">
        <v>2</v>
      </c>
      <c r="AL14" s="73" t="s">
        <v>600</v>
      </c>
      <c r="AM14" s="61" t="s">
        <v>651</v>
      </c>
      <c r="AN14" s="29" t="s">
        <v>401</v>
      </c>
    </row>
    <row r="15" spans="2:40" x14ac:dyDescent="0.3">
      <c r="B15" s="18" t="s">
        <v>191</v>
      </c>
      <c r="C15" s="51" t="s">
        <v>90</v>
      </c>
      <c r="D15" s="15" t="s">
        <v>402</v>
      </c>
      <c r="E15" s="74" t="s">
        <v>264</v>
      </c>
      <c r="F15" s="60" t="s">
        <v>2</v>
      </c>
      <c r="G15" s="36" t="s">
        <v>2</v>
      </c>
      <c r="H15" s="68" t="s">
        <v>427</v>
      </c>
      <c r="I15" s="70" t="s">
        <v>521</v>
      </c>
      <c r="J15" s="65" t="s">
        <v>2</v>
      </c>
      <c r="K15" s="4">
        <v>644075</v>
      </c>
      <c r="L15" s="35">
        <v>93.125</v>
      </c>
      <c r="M15" s="4">
        <v>609969</v>
      </c>
      <c r="N15" s="4">
        <v>655000</v>
      </c>
      <c r="O15" s="4">
        <v>650174</v>
      </c>
      <c r="P15" s="4">
        <v>0</v>
      </c>
      <c r="Q15" s="4">
        <v>1100</v>
      </c>
      <c r="R15" s="4">
        <v>0</v>
      </c>
      <c r="S15" s="4">
        <v>0</v>
      </c>
      <c r="T15" s="13">
        <v>2.25</v>
      </c>
      <c r="U15" s="13">
        <v>2.4390000000000001</v>
      </c>
      <c r="V15" s="5" t="s">
        <v>44</v>
      </c>
      <c r="W15" s="4">
        <v>5567</v>
      </c>
      <c r="X15" s="4">
        <v>14738</v>
      </c>
      <c r="Y15" s="40">
        <v>42779</v>
      </c>
      <c r="Z15" s="40">
        <v>46433</v>
      </c>
      <c r="AA15" s="2"/>
      <c r="AB15" s="72" t="s">
        <v>598</v>
      </c>
      <c r="AC15" s="5" t="s">
        <v>650</v>
      </c>
      <c r="AD15" s="2"/>
      <c r="AE15" s="8"/>
      <c r="AF15" s="13"/>
      <c r="AG15" s="8"/>
      <c r="AH15" s="5" t="s">
        <v>2</v>
      </c>
      <c r="AI15" s="5" t="s">
        <v>599</v>
      </c>
      <c r="AJ15" s="5" t="s">
        <v>553</v>
      </c>
      <c r="AK15" s="19" t="s">
        <v>2</v>
      </c>
      <c r="AL15" s="73" t="s">
        <v>600</v>
      </c>
      <c r="AM15" s="61" t="s">
        <v>651</v>
      </c>
      <c r="AN15" s="29" t="s">
        <v>401</v>
      </c>
    </row>
    <row r="16" spans="2:40" x14ac:dyDescent="0.3">
      <c r="B16" s="18" t="s">
        <v>358</v>
      </c>
      <c r="C16" s="51" t="s">
        <v>90</v>
      </c>
      <c r="D16" s="15" t="s">
        <v>402</v>
      </c>
      <c r="E16" s="74" t="s">
        <v>2</v>
      </c>
      <c r="F16" s="60" t="s">
        <v>2</v>
      </c>
      <c r="G16" s="36" t="s">
        <v>2</v>
      </c>
      <c r="H16" s="68" t="s">
        <v>427</v>
      </c>
      <c r="I16" s="70" t="s">
        <v>521</v>
      </c>
      <c r="J16" s="65" t="s">
        <v>2</v>
      </c>
      <c r="K16" s="4">
        <v>108165</v>
      </c>
      <c r="L16" s="35">
        <v>93.125</v>
      </c>
      <c r="M16" s="4">
        <v>102438</v>
      </c>
      <c r="N16" s="4">
        <v>110000</v>
      </c>
      <c r="O16" s="4">
        <v>109190</v>
      </c>
      <c r="P16" s="4">
        <v>0</v>
      </c>
      <c r="Q16" s="4">
        <v>185</v>
      </c>
      <c r="R16" s="4">
        <v>0</v>
      </c>
      <c r="S16" s="4">
        <v>0</v>
      </c>
      <c r="T16" s="13">
        <v>2.25</v>
      </c>
      <c r="U16" s="13">
        <v>2.4390000000000001</v>
      </c>
      <c r="V16" s="5" t="s">
        <v>44</v>
      </c>
      <c r="W16" s="4">
        <v>935</v>
      </c>
      <c r="X16" s="4">
        <v>2475</v>
      </c>
      <c r="Y16" s="40">
        <v>42779</v>
      </c>
      <c r="Z16" s="40">
        <v>46433</v>
      </c>
      <c r="AA16" s="2"/>
      <c r="AB16" s="72" t="s">
        <v>598</v>
      </c>
      <c r="AC16" s="5" t="s">
        <v>650</v>
      </c>
      <c r="AD16" s="2"/>
      <c r="AE16" s="8"/>
      <c r="AF16" s="13"/>
      <c r="AG16" s="8"/>
      <c r="AH16" s="5" t="s">
        <v>2</v>
      </c>
      <c r="AI16" s="5" t="s">
        <v>599</v>
      </c>
      <c r="AJ16" s="5" t="s">
        <v>553</v>
      </c>
      <c r="AK16" s="19" t="s">
        <v>2</v>
      </c>
      <c r="AL16" s="73" t="s">
        <v>600</v>
      </c>
      <c r="AM16" s="61" t="s">
        <v>651</v>
      </c>
      <c r="AN16" s="29" t="s">
        <v>401</v>
      </c>
    </row>
    <row r="17" spans="2:40" x14ac:dyDescent="0.3">
      <c r="B17" s="18" t="s">
        <v>654</v>
      </c>
      <c r="C17" s="51" t="s">
        <v>135</v>
      </c>
      <c r="D17" s="15" t="s">
        <v>402</v>
      </c>
      <c r="E17" s="74" t="s">
        <v>264</v>
      </c>
      <c r="F17" s="60" t="s">
        <v>2</v>
      </c>
      <c r="G17" s="36" t="s">
        <v>2</v>
      </c>
      <c r="H17" s="68" t="s">
        <v>427</v>
      </c>
      <c r="I17" s="70" t="s">
        <v>521</v>
      </c>
      <c r="J17" s="65" t="s">
        <v>45</v>
      </c>
      <c r="K17" s="4">
        <v>969300</v>
      </c>
      <c r="L17" s="35">
        <v>96.828000000000003</v>
      </c>
      <c r="M17" s="4">
        <v>929549</v>
      </c>
      <c r="N17" s="4">
        <v>960000</v>
      </c>
      <c r="O17" s="4">
        <v>968465</v>
      </c>
      <c r="P17" s="4">
        <v>0</v>
      </c>
      <c r="Q17" s="4">
        <v>-835</v>
      </c>
      <c r="R17" s="4">
        <v>0</v>
      </c>
      <c r="S17" s="4">
        <v>0</v>
      </c>
      <c r="T17" s="13">
        <v>3.25</v>
      </c>
      <c r="U17" s="13">
        <v>3.0390000000000001</v>
      </c>
      <c r="V17" s="5" t="s">
        <v>602</v>
      </c>
      <c r="W17" s="4">
        <v>86</v>
      </c>
      <c r="X17" s="4">
        <v>15600</v>
      </c>
      <c r="Y17" s="40">
        <v>44749</v>
      </c>
      <c r="Z17" s="40">
        <v>46568</v>
      </c>
      <c r="AA17" s="2"/>
      <c r="AB17" s="72" t="s">
        <v>598</v>
      </c>
      <c r="AC17" s="5" t="s">
        <v>650</v>
      </c>
      <c r="AD17" s="2"/>
      <c r="AE17" s="8"/>
      <c r="AF17" s="13"/>
      <c r="AG17" s="8"/>
      <c r="AH17" s="5" t="s">
        <v>2</v>
      </c>
      <c r="AI17" s="5" t="s">
        <v>599</v>
      </c>
      <c r="AJ17" s="5" t="s">
        <v>553</v>
      </c>
      <c r="AK17" s="19" t="s">
        <v>2</v>
      </c>
      <c r="AL17" s="73" t="s">
        <v>600</v>
      </c>
      <c r="AM17" s="61" t="s">
        <v>651</v>
      </c>
      <c r="AN17" s="29" t="s">
        <v>359</v>
      </c>
    </row>
    <row r="18" spans="2:40" x14ac:dyDescent="0.3">
      <c r="B18" s="18" t="s">
        <v>136</v>
      </c>
      <c r="C18" s="51" t="s">
        <v>135</v>
      </c>
      <c r="D18" s="15" t="s">
        <v>402</v>
      </c>
      <c r="E18" s="74" t="s">
        <v>2</v>
      </c>
      <c r="F18" s="60" t="s">
        <v>2</v>
      </c>
      <c r="G18" s="36" t="s">
        <v>2</v>
      </c>
      <c r="H18" s="68" t="s">
        <v>427</v>
      </c>
      <c r="I18" s="70" t="s">
        <v>521</v>
      </c>
      <c r="J18" s="65" t="s">
        <v>45</v>
      </c>
      <c r="K18" s="4">
        <v>40388</v>
      </c>
      <c r="L18" s="35">
        <v>96.828000000000003</v>
      </c>
      <c r="M18" s="4">
        <v>38731</v>
      </c>
      <c r="N18" s="4">
        <v>40000</v>
      </c>
      <c r="O18" s="4">
        <v>40353</v>
      </c>
      <c r="P18" s="4">
        <v>0</v>
      </c>
      <c r="Q18" s="4">
        <v>-35</v>
      </c>
      <c r="R18" s="4">
        <v>0</v>
      </c>
      <c r="S18" s="4">
        <v>0</v>
      </c>
      <c r="T18" s="13">
        <v>3.25</v>
      </c>
      <c r="U18" s="13">
        <v>3.0390000000000001</v>
      </c>
      <c r="V18" s="5" t="s">
        <v>602</v>
      </c>
      <c r="W18" s="4">
        <v>4</v>
      </c>
      <c r="X18" s="4">
        <v>650</v>
      </c>
      <c r="Y18" s="40">
        <v>44749</v>
      </c>
      <c r="Z18" s="40">
        <v>46568</v>
      </c>
      <c r="AA18" s="2"/>
      <c r="AB18" s="72" t="s">
        <v>598</v>
      </c>
      <c r="AC18" s="5" t="s">
        <v>650</v>
      </c>
      <c r="AD18" s="2"/>
      <c r="AE18" s="8"/>
      <c r="AF18" s="13"/>
      <c r="AG18" s="8"/>
      <c r="AH18" s="5" t="s">
        <v>2</v>
      </c>
      <c r="AI18" s="5" t="s">
        <v>599</v>
      </c>
      <c r="AJ18" s="5" t="s">
        <v>553</v>
      </c>
      <c r="AK18" s="19" t="s">
        <v>2</v>
      </c>
      <c r="AL18" s="73" t="s">
        <v>600</v>
      </c>
      <c r="AM18" s="61" t="s">
        <v>651</v>
      </c>
      <c r="AN18" s="29" t="s">
        <v>359</v>
      </c>
    </row>
    <row r="19" spans="2:40" x14ac:dyDescent="0.3">
      <c r="B19" s="7" t="s">
        <v>426</v>
      </c>
      <c r="C19" s="1" t="s">
        <v>426</v>
      </c>
      <c r="D19" s="6" t="s">
        <v>426</v>
      </c>
      <c r="E19" s="1" t="s">
        <v>426</v>
      </c>
      <c r="F19" s="1" t="s">
        <v>426</v>
      </c>
      <c r="G19" s="1" t="s">
        <v>426</v>
      </c>
      <c r="H19" s="1" t="s">
        <v>426</v>
      </c>
      <c r="I19" s="1" t="s">
        <v>426</v>
      </c>
      <c r="J19" s="1" t="s">
        <v>426</v>
      </c>
      <c r="K19" s="1" t="s">
        <v>426</v>
      </c>
      <c r="L19" s="1" t="s">
        <v>426</v>
      </c>
      <c r="M19" s="1" t="s">
        <v>426</v>
      </c>
      <c r="N19" s="1" t="s">
        <v>426</v>
      </c>
      <c r="O19" s="1" t="s">
        <v>426</v>
      </c>
      <c r="P19" s="1" t="s">
        <v>426</v>
      </c>
      <c r="Q19" s="1" t="s">
        <v>426</v>
      </c>
      <c r="R19" s="1" t="s">
        <v>426</v>
      </c>
      <c r="S19" s="1" t="s">
        <v>426</v>
      </c>
      <c r="T19" s="1" t="s">
        <v>426</v>
      </c>
      <c r="U19" s="1" t="s">
        <v>426</v>
      </c>
      <c r="V19" s="1" t="s">
        <v>426</v>
      </c>
      <c r="W19" s="1" t="s">
        <v>426</v>
      </c>
      <c r="X19" s="1" t="s">
        <v>426</v>
      </c>
      <c r="Y19" s="1" t="s">
        <v>426</v>
      </c>
      <c r="Z19" s="1" t="s">
        <v>426</v>
      </c>
      <c r="AA19" s="1" t="s">
        <v>426</v>
      </c>
      <c r="AB19" s="1" t="s">
        <v>426</v>
      </c>
      <c r="AC19" s="1" t="s">
        <v>426</v>
      </c>
      <c r="AD19" s="1" t="s">
        <v>426</v>
      </c>
      <c r="AE19" s="1" t="s">
        <v>426</v>
      </c>
      <c r="AF19" s="1" t="s">
        <v>426</v>
      </c>
      <c r="AG19" s="1" t="s">
        <v>426</v>
      </c>
      <c r="AH19" s="1" t="s">
        <v>426</v>
      </c>
      <c r="AI19" s="1" t="s">
        <v>426</v>
      </c>
      <c r="AJ19" s="1" t="s">
        <v>426</v>
      </c>
      <c r="AK19" s="1" t="s">
        <v>426</v>
      </c>
      <c r="AL19" s="1" t="s">
        <v>426</v>
      </c>
      <c r="AM19" s="1" t="s">
        <v>426</v>
      </c>
      <c r="AN19" s="1" t="s">
        <v>426</v>
      </c>
    </row>
    <row r="20" spans="2:40" ht="42" x14ac:dyDescent="0.3">
      <c r="B20" s="16" t="s">
        <v>265</v>
      </c>
      <c r="C20" s="21" t="s">
        <v>655</v>
      </c>
      <c r="D20" s="14"/>
      <c r="E20" s="2"/>
      <c r="F20" s="2"/>
      <c r="G20" s="2"/>
      <c r="H20" s="2"/>
      <c r="I20" s="2"/>
      <c r="J20" s="2"/>
      <c r="K20" s="3">
        <f>SUM(GMICNC_22A_SCDPT1!SCDPT1_001BEGINNG_7:GMICNC_22A_SCDPT1!SCDPT1_001ENDINGG_7)</f>
        <v>6204825</v>
      </c>
      <c r="L20" s="2"/>
      <c r="M20" s="3">
        <f>SUM(GMICNC_22A_SCDPT1!SCDPT1_001BEGINNG_9:GMICNC_22A_SCDPT1!SCDPT1_001ENDINGG_9)</f>
        <v>6031544</v>
      </c>
      <c r="N20" s="3">
        <f>SUM(GMICNC_22A_SCDPT1!SCDPT1_001BEGINNG_10:GMICNC_22A_SCDPT1!SCDPT1_001ENDINGG_10)</f>
        <v>6245000</v>
      </c>
      <c r="O20" s="3">
        <f>SUM(GMICNC_22A_SCDPT1!SCDPT1_001BEGINNG_11:GMICNC_22A_SCDPT1!SCDPT1_001ENDINGG_11)</f>
        <v>6246025</v>
      </c>
      <c r="P20" s="3">
        <f>SUM(GMICNC_22A_SCDPT1!SCDPT1_001BEGINNG_12:GMICNC_22A_SCDPT1!SCDPT1_001ENDINGG_12)</f>
        <v>0</v>
      </c>
      <c r="Q20" s="3">
        <f>SUM(GMICNC_22A_SCDPT1!SCDPT1_001BEGINNG_13:GMICNC_22A_SCDPT1!SCDPT1_001ENDINGG_13)</f>
        <v>7339</v>
      </c>
      <c r="R20" s="3">
        <f>SUM(GMICNC_22A_SCDPT1!SCDPT1_001BEGINNG_14:GMICNC_22A_SCDPT1!SCDPT1_001ENDINGG_14)</f>
        <v>0</v>
      </c>
      <c r="S20" s="3">
        <f>SUM(GMICNC_22A_SCDPT1!SCDPT1_001BEGINNG_15:GMICNC_22A_SCDPT1!SCDPT1_001ENDINGG_15)</f>
        <v>0</v>
      </c>
      <c r="T20" s="2"/>
      <c r="U20" s="2"/>
      <c r="V20" s="2"/>
      <c r="W20" s="3">
        <f>SUM(GMICNC_22A_SCDPT1!SCDPT1_001BEGINNG_19:GMICNC_22A_SCDPT1!SCDPT1_001ENDINGG_19)</f>
        <v>29122</v>
      </c>
      <c r="X20" s="3">
        <f>SUM(GMICNC_22A_SCDPT1!SCDPT1_001BEGINNG_20:GMICNC_22A_SCDPT1!SCDPT1_001ENDINGG_20)</f>
        <v>117963</v>
      </c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2:40" x14ac:dyDescent="0.3">
      <c r="B21" s="7" t="s">
        <v>426</v>
      </c>
      <c r="C21" s="1" t="s">
        <v>426</v>
      </c>
      <c r="D21" s="6" t="s">
        <v>426</v>
      </c>
      <c r="E21" s="1" t="s">
        <v>426</v>
      </c>
      <c r="F21" s="1" t="s">
        <v>426</v>
      </c>
      <c r="G21" s="1" t="s">
        <v>426</v>
      </c>
      <c r="H21" s="1" t="s">
        <v>426</v>
      </c>
      <c r="I21" s="1" t="s">
        <v>426</v>
      </c>
      <c r="J21" s="1" t="s">
        <v>426</v>
      </c>
      <c r="K21" s="1" t="s">
        <v>426</v>
      </c>
      <c r="L21" s="1" t="s">
        <v>426</v>
      </c>
      <c r="M21" s="1" t="s">
        <v>426</v>
      </c>
      <c r="N21" s="1" t="s">
        <v>426</v>
      </c>
      <c r="O21" s="1" t="s">
        <v>426</v>
      </c>
      <c r="P21" s="1" t="s">
        <v>426</v>
      </c>
      <c r="Q21" s="1" t="s">
        <v>426</v>
      </c>
      <c r="R21" s="1" t="s">
        <v>426</v>
      </c>
      <c r="S21" s="1" t="s">
        <v>426</v>
      </c>
      <c r="T21" s="1" t="s">
        <v>426</v>
      </c>
      <c r="U21" s="1" t="s">
        <v>426</v>
      </c>
      <c r="V21" s="1" t="s">
        <v>426</v>
      </c>
      <c r="W21" s="1" t="s">
        <v>426</v>
      </c>
      <c r="X21" s="1" t="s">
        <v>426</v>
      </c>
      <c r="Y21" s="1" t="s">
        <v>426</v>
      </c>
      <c r="Z21" s="1" t="s">
        <v>426</v>
      </c>
      <c r="AA21" s="1" t="s">
        <v>426</v>
      </c>
      <c r="AB21" s="1" t="s">
        <v>426</v>
      </c>
      <c r="AC21" s="1" t="s">
        <v>426</v>
      </c>
      <c r="AD21" s="1" t="s">
        <v>426</v>
      </c>
      <c r="AE21" s="1" t="s">
        <v>426</v>
      </c>
      <c r="AF21" s="1" t="s">
        <v>426</v>
      </c>
      <c r="AG21" s="1" t="s">
        <v>426</v>
      </c>
      <c r="AH21" s="1" t="s">
        <v>426</v>
      </c>
      <c r="AI21" s="1" t="s">
        <v>426</v>
      </c>
      <c r="AJ21" s="1" t="s">
        <v>426</v>
      </c>
      <c r="AK21" s="1" t="s">
        <v>426</v>
      </c>
      <c r="AL21" s="1" t="s">
        <v>426</v>
      </c>
      <c r="AM21" s="1" t="s">
        <v>426</v>
      </c>
      <c r="AN21" s="1" t="s">
        <v>426</v>
      </c>
    </row>
    <row r="22" spans="2:40" x14ac:dyDescent="0.3">
      <c r="B22" s="18" t="s">
        <v>3</v>
      </c>
      <c r="C22" s="22" t="s">
        <v>603</v>
      </c>
      <c r="D22" s="15" t="s">
        <v>2</v>
      </c>
      <c r="E22" s="33" t="s">
        <v>2</v>
      </c>
      <c r="F22" s="17" t="s">
        <v>2</v>
      </c>
      <c r="G22" s="36" t="s">
        <v>2</v>
      </c>
      <c r="H22" s="30" t="s">
        <v>2</v>
      </c>
      <c r="I22" s="28" t="s">
        <v>2</v>
      </c>
      <c r="J22" s="34" t="s">
        <v>2</v>
      </c>
      <c r="K22" s="4"/>
      <c r="L22" s="35"/>
      <c r="M22" s="4"/>
      <c r="N22" s="4"/>
      <c r="O22" s="4"/>
      <c r="P22" s="4"/>
      <c r="Q22" s="4"/>
      <c r="R22" s="4"/>
      <c r="S22" s="4"/>
      <c r="T22" s="13"/>
      <c r="U22" s="13"/>
      <c r="V22" s="5" t="s">
        <v>2</v>
      </c>
      <c r="W22" s="4"/>
      <c r="X22" s="4"/>
      <c r="Y22" s="8"/>
      <c r="Z22" s="8"/>
      <c r="AA22" s="2"/>
      <c r="AB22" s="26" t="s">
        <v>2</v>
      </c>
      <c r="AC22" s="5" t="s">
        <v>2</v>
      </c>
      <c r="AD22" s="41" t="s">
        <v>2</v>
      </c>
      <c r="AE22" s="8"/>
      <c r="AF22" s="13"/>
      <c r="AG22" s="8"/>
      <c r="AH22" s="5" t="s">
        <v>2</v>
      </c>
      <c r="AI22" s="5" t="s">
        <v>2</v>
      </c>
      <c r="AJ22" s="5" t="s">
        <v>2</v>
      </c>
      <c r="AK22" s="19" t="s">
        <v>2</v>
      </c>
      <c r="AL22" s="37" t="s">
        <v>2</v>
      </c>
      <c r="AM22" s="20" t="s">
        <v>2</v>
      </c>
      <c r="AN22" s="29" t="s">
        <v>2</v>
      </c>
    </row>
    <row r="23" spans="2:40" x14ac:dyDescent="0.3">
      <c r="B23" s="7" t="s">
        <v>426</v>
      </c>
      <c r="C23" s="1" t="s">
        <v>426</v>
      </c>
      <c r="D23" s="6" t="s">
        <v>426</v>
      </c>
      <c r="E23" s="1" t="s">
        <v>426</v>
      </c>
      <c r="F23" s="1" t="s">
        <v>426</v>
      </c>
      <c r="G23" s="1" t="s">
        <v>426</v>
      </c>
      <c r="H23" s="1" t="s">
        <v>426</v>
      </c>
      <c r="I23" s="1" t="s">
        <v>426</v>
      </c>
      <c r="J23" s="1" t="s">
        <v>426</v>
      </c>
      <c r="K23" s="1" t="s">
        <v>426</v>
      </c>
      <c r="L23" s="1" t="s">
        <v>426</v>
      </c>
      <c r="M23" s="1" t="s">
        <v>426</v>
      </c>
      <c r="N23" s="1" t="s">
        <v>426</v>
      </c>
      <c r="O23" s="1" t="s">
        <v>426</v>
      </c>
      <c r="P23" s="1" t="s">
        <v>426</v>
      </c>
      <c r="Q23" s="1" t="s">
        <v>426</v>
      </c>
      <c r="R23" s="1" t="s">
        <v>426</v>
      </c>
      <c r="S23" s="1" t="s">
        <v>426</v>
      </c>
      <c r="T23" s="1" t="s">
        <v>426</v>
      </c>
      <c r="U23" s="1" t="s">
        <v>426</v>
      </c>
      <c r="V23" s="1" t="s">
        <v>426</v>
      </c>
      <c r="W23" s="1" t="s">
        <v>426</v>
      </c>
      <c r="X23" s="1" t="s">
        <v>426</v>
      </c>
      <c r="Y23" s="1" t="s">
        <v>426</v>
      </c>
      <c r="Z23" s="1" t="s">
        <v>426</v>
      </c>
      <c r="AA23" s="1" t="s">
        <v>426</v>
      </c>
      <c r="AB23" s="1" t="s">
        <v>426</v>
      </c>
      <c r="AC23" s="1" t="s">
        <v>426</v>
      </c>
      <c r="AD23" s="1" t="s">
        <v>426</v>
      </c>
      <c r="AE23" s="1" t="s">
        <v>426</v>
      </c>
      <c r="AF23" s="1" t="s">
        <v>426</v>
      </c>
      <c r="AG23" s="1" t="s">
        <v>426</v>
      </c>
      <c r="AH23" s="1" t="s">
        <v>426</v>
      </c>
      <c r="AI23" s="1" t="s">
        <v>426</v>
      </c>
      <c r="AJ23" s="1" t="s">
        <v>426</v>
      </c>
      <c r="AK23" s="1" t="s">
        <v>426</v>
      </c>
      <c r="AL23" s="1" t="s">
        <v>426</v>
      </c>
      <c r="AM23" s="1" t="s">
        <v>426</v>
      </c>
      <c r="AN23" s="1" t="s">
        <v>426</v>
      </c>
    </row>
    <row r="24" spans="2:40" ht="42" x14ac:dyDescent="0.3">
      <c r="B24" s="16" t="s">
        <v>137</v>
      </c>
      <c r="C24" s="21" t="s">
        <v>138</v>
      </c>
      <c r="D24" s="14"/>
      <c r="E24" s="2"/>
      <c r="F24" s="2"/>
      <c r="G24" s="2"/>
      <c r="H24" s="2"/>
      <c r="I24" s="2"/>
      <c r="J24" s="2"/>
      <c r="K24" s="3">
        <f>SUM(GMICNC_22A_SCDPT1!SCDPT1_002BEGINNG_7:GMICNC_22A_SCDPT1!SCDPT1_002ENDINGG_7)</f>
        <v>0</v>
      </c>
      <c r="L24" s="2"/>
      <c r="M24" s="3">
        <f>SUM(GMICNC_22A_SCDPT1!SCDPT1_002BEGINNG_9:GMICNC_22A_SCDPT1!SCDPT1_002ENDINGG_9)</f>
        <v>0</v>
      </c>
      <c r="N24" s="3">
        <f>SUM(GMICNC_22A_SCDPT1!SCDPT1_002BEGINNG_10:GMICNC_22A_SCDPT1!SCDPT1_002ENDINGG_10)</f>
        <v>0</v>
      </c>
      <c r="O24" s="3">
        <f>SUM(GMICNC_22A_SCDPT1!SCDPT1_002BEGINNG_11:GMICNC_22A_SCDPT1!SCDPT1_002ENDINGG_11)</f>
        <v>0</v>
      </c>
      <c r="P24" s="3">
        <f>SUM(GMICNC_22A_SCDPT1!SCDPT1_002BEGINNG_12:GMICNC_22A_SCDPT1!SCDPT1_002ENDINGG_12)</f>
        <v>0</v>
      </c>
      <c r="Q24" s="3">
        <f>SUM(GMICNC_22A_SCDPT1!SCDPT1_002BEGINNG_13:GMICNC_22A_SCDPT1!SCDPT1_002ENDINGG_13)</f>
        <v>0</v>
      </c>
      <c r="R24" s="3">
        <f>SUM(GMICNC_22A_SCDPT1!SCDPT1_002BEGINNG_14:GMICNC_22A_SCDPT1!SCDPT1_002ENDINGG_14)</f>
        <v>0</v>
      </c>
      <c r="S24" s="3">
        <f>SUM(GMICNC_22A_SCDPT1!SCDPT1_002BEGINNG_15:GMICNC_22A_SCDPT1!SCDPT1_002ENDINGG_15)</f>
        <v>0</v>
      </c>
      <c r="T24" s="2"/>
      <c r="U24" s="2"/>
      <c r="V24" s="2"/>
      <c r="W24" s="3">
        <f>SUM(GMICNC_22A_SCDPT1!SCDPT1_002BEGINNG_19:GMICNC_22A_SCDPT1!SCDPT1_002ENDINGG_19)</f>
        <v>0</v>
      </c>
      <c r="X24" s="3">
        <f>SUM(GMICNC_22A_SCDPT1!SCDPT1_002BEGINNG_20:GMICNC_22A_SCDPT1!SCDPT1_002ENDINGG_20)</f>
        <v>0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2:40" x14ac:dyDescent="0.3">
      <c r="B25" s="7" t="s">
        <v>426</v>
      </c>
      <c r="C25" s="1" t="s">
        <v>426</v>
      </c>
      <c r="D25" s="6" t="s">
        <v>426</v>
      </c>
      <c r="E25" s="1" t="s">
        <v>426</v>
      </c>
      <c r="F25" s="1" t="s">
        <v>426</v>
      </c>
      <c r="G25" s="1" t="s">
        <v>426</v>
      </c>
      <c r="H25" s="1" t="s">
        <v>426</v>
      </c>
      <c r="I25" s="1" t="s">
        <v>426</v>
      </c>
      <c r="J25" s="1" t="s">
        <v>426</v>
      </c>
      <c r="K25" s="1" t="s">
        <v>426</v>
      </c>
      <c r="L25" s="1" t="s">
        <v>426</v>
      </c>
      <c r="M25" s="1" t="s">
        <v>426</v>
      </c>
      <c r="N25" s="1" t="s">
        <v>426</v>
      </c>
      <c r="O25" s="1" t="s">
        <v>426</v>
      </c>
      <c r="P25" s="1" t="s">
        <v>426</v>
      </c>
      <c r="Q25" s="1" t="s">
        <v>426</v>
      </c>
      <c r="R25" s="1" t="s">
        <v>426</v>
      </c>
      <c r="S25" s="1" t="s">
        <v>426</v>
      </c>
      <c r="T25" s="1" t="s">
        <v>426</v>
      </c>
      <c r="U25" s="1" t="s">
        <v>426</v>
      </c>
      <c r="V25" s="1" t="s">
        <v>426</v>
      </c>
      <c r="W25" s="1" t="s">
        <v>426</v>
      </c>
      <c r="X25" s="1" t="s">
        <v>426</v>
      </c>
      <c r="Y25" s="1" t="s">
        <v>426</v>
      </c>
      <c r="Z25" s="1" t="s">
        <v>426</v>
      </c>
      <c r="AA25" s="1" t="s">
        <v>426</v>
      </c>
      <c r="AB25" s="1" t="s">
        <v>426</v>
      </c>
      <c r="AC25" s="1" t="s">
        <v>426</v>
      </c>
      <c r="AD25" s="1" t="s">
        <v>426</v>
      </c>
      <c r="AE25" s="1" t="s">
        <v>426</v>
      </c>
      <c r="AF25" s="1" t="s">
        <v>426</v>
      </c>
      <c r="AG25" s="1" t="s">
        <v>426</v>
      </c>
      <c r="AH25" s="1" t="s">
        <v>426</v>
      </c>
      <c r="AI25" s="1" t="s">
        <v>426</v>
      </c>
      <c r="AJ25" s="1" t="s">
        <v>426</v>
      </c>
      <c r="AK25" s="1" t="s">
        <v>426</v>
      </c>
      <c r="AL25" s="1" t="s">
        <v>426</v>
      </c>
      <c r="AM25" s="1" t="s">
        <v>426</v>
      </c>
      <c r="AN25" s="1" t="s">
        <v>426</v>
      </c>
    </row>
    <row r="26" spans="2:40" x14ac:dyDescent="0.3">
      <c r="B26" s="18" t="s">
        <v>554</v>
      </c>
      <c r="C26" s="22" t="s">
        <v>603</v>
      </c>
      <c r="D26" s="15" t="s">
        <v>2</v>
      </c>
      <c r="E26" s="33" t="s">
        <v>2</v>
      </c>
      <c r="F26" s="17" t="s">
        <v>2</v>
      </c>
      <c r="G26" s="36" t="s">
        <v>2</v>
      </c>
      <c r="H26" s="30" t="s">
        <v>2</v>
      </c>
      <c r="I26" s="28" t="s">
        <v>2</v>
      </c>
      <c r="J26" s="34" t="s">
        <v>2</v>
      </c>
      <c r="K26" s="4"/>
      <c r="L26" s="35"/>
      <c r="M26" s="4"/>
      <c r="N26" s="4"/>
      <c r="O26" s="4"/>
      <c r="P26" s="4"/>
      <c r="Q26" s="4"/>
      <c r="R26" s="4"/>
      <c r="S26" s="4"/>
      <c r="T26" s="13"/>
      <c r="U26" s="13"/>
      <c r="V26" s="5" t="s">
        <v>2</v>
      </c>
      <c r="W26" s="4"/>
      <c r="X26" s="4"/>
      <c r="Y26" s="8"/>
      <c r="Z26" s="8"/>
      <c r="AA26" s="2"/>
      <c r="AB26" s="26" t="s">
        <v>2</v>
      </c>
      <c r="AC26" s="5" t="s">
        <v>2</v>
      </c>
      <c r="AD26" s="41" t="s">
        <v>2</v>
      </c>
      <c r="AE26" s="8"/>
      <c r="AF26" s="13"/>
      <c r="AG26" s="8"/>
      <c r="AH26" s="5" t="s">
        <v>2</v>
      </c>
      <c r="AI26" s="5" t="s">
        <v>2</v>
      </c>
      <c r="AJ26" s="5" t="s">
        <v>2</v>
      </c>
      <c r="AK26" s="19" t="s">
        <v>2</v>
      </c>
      <c r="AL26" s="37" t="s">
        <v>2</v>
      </c>
      <c r="AM26" s="20" t="s">
        <v>2</v>
      </c>
      <c r="AN26" s="29" t="s">
        <v>2</v>
      </c>
    </row>
    <row r="27" spans="2:40" x14ac:dyDescent="0.3">
      <c r="B27" s="7" t="s">
        <v>426</v>
      </c>
      <c r="C27" s="1" t="s">
        <v>426</v>
      </c>
      <c r="D27" s="6" t="s">
        <v>426</v>
      </c>
      <c r="E27" s="1" t="s">
        <v>426</v>
      </c>
      <c r="F27" s="1" t="s">
        <v>426</v>
      </c>
      <c r="G27" s="1" t="s">
        <v>426</v>
      </c>
      <c r="H27" s="1" t="s">
        <v>426</v>
      </c>
      <c r="I27" s="1" t="s">
        <v>426</v>
      </c>
      <c r="J27" s="1" t="s">
        <v>426</v>
      </c>
      <c r="K27" s="1" t="s">
        <v>426</v>
      </c>
      <c r="L27" s="1" t="s">
        <v>426</v>
      </c>
      <c r="M27" s="1" t="s">
        <v>426</v>
      </c>
      <c r="N27" s="1" t="s">
        <v>426</v>
      </c>
      <c r="O27" s="1" t="s">
        <v>426</v>
      </c>
      <c r="P27" s="1" t="s">
        <v>426</v>
      </c>
      <c r="Q27" s="1" t="s">
        <v>426</v>
      </c>
      <c r="R27" s="1" t="s">
        <v>426</v>
      </c>
      <c r="S27" s="1" t="s">
        <v>426</v>
      </c>
      <c r="T27" s="1" t="s">
        <v>426</v>
      </c>
      <c r="U27" s="1" t="s">
        <v>426</v>
      </c>
      <c r="V27" s="1" t="s">
        <v>426</v>
      </c>
      <c r="W27" s="1" t="s">
        <v>426</v>
      </c>
      <c r="X27" s="1" t="s">
        <v>426</v>
      </c>
      <c r="Y27" s="1" t="s">
        <v>426</v>
      </c>
      <c r="Z27" s="1" t="s">
        <v>426</v>
      </c>
      <c r="AA27" s="1" t="s">
        <v>426</v>
      </c>
      <c r="AB27" s="1" t="s">
        <v>426</v>
      </c>
      <c r="AC27" s="1" t="s">
        <v>426</v>
      </c>
      <c r="AD27" s="1" t="s">
        <v>426</v>
      </c>
      <c r="AE27" s="1" t="s">
        <v>426</v>
      </c>
      <c r="AF27" s="1" t="s">
        <v>426</v>
      </c>
      <c r="AG27" s="1" t="s">
        <v>426</v>
      </c>
      <c r="AH27" s="1" t="s">
        <v>426</v>
      </c>
      <c r="AI27" s="1" t="s">
        <v>426</v>
      </c>
      <c r="AJ27" s="1" t="s">
        <v>426</v>
      </c>
      <c r="AK27" s="1" t="s">
        <v>426</v>
      </c>
      <c r="AL27" s="1" t="s">
        <v>426</v>
      </c>
      <c r="AM27" s="1" t="s">
        <v>426</v>
      </c>
      <c r="AN27" s="1" t="s">
        <v>426</v>
      </c>
    </row>
    <row r="28" spans="2:40" ht="42" x14ac:dyDescent="0.3">
      <c r="B28" s="16" t="s">
        <v>4</v>
      </c>
      <c r="C28" s="21" t="s">
        <v>192</v>
      </c>
      <c r="D28" s="14"/>
      <c r="E28" s="2"/>
      <c r="F28" s="2"/>
      <c r="G28" s="2"/>
      <c r="H28" s="2"/>
      <c r="I28" s="2"/>
      <c r="J28" s="2"/>
      <c r="K28" s="3">
        <f>SUM(GMICNC_22A_SCDPT1!SCDPT1_003BEGINNG_7:GMICNC_22A_SCDPT1!SCDPT1_003ENDINGG_7)</f>
        <v>0</v>
      </c>
      <c r="L28" s="2"/>
      <c r="M28" s="3">
        <f>SUM(GMICNC_22A_SCDPT1!SCDPT1_003BEGINNG_9:GMICNC_22A_SCDPT1!SCDPT1_003ENDINGG_9)</f>
        <v>0</v>
      </c>
      <c r="N28" s="3">
        <f>SUM(GMICNC_22A_SCDPT1!SCDPT1_003BEGINNG_10:GMICNC_22A_SCDPT1!SCDPT1_003ENDINGG_10)</f>
        <v>0</v>
      </c>
      <c r="O28" s="3">
        <f>SUM(GMICNC_22A_SCDPT1!SCDPT1_003BEGINNG_11:GMICNC_22A_SCDPT1!SCDPT1_003ENDINGG_11)</f>
        <v>0</v>
      </c>
      <c r="P28" s="3">
        <f>SUM(GMICNC_22A_SCDPT1!SCDPT1_003BEGINNG_12:GMICNC_22A_SCDPT1!SCDPT1_003ENDINGG_12)</f>
        <v>0</v>
      </c>
      <c r="Q28" s="3">
        <f>SUM(GMICNC_22A_SCDPT1!SCDPT1_003BEGINNG_13:GMICNC_22A_SCDPT1!SCDPT1_003ENDINGG_13)</f>
        <v>0</v>
      </c>
      <c r="R28" s="3">
        <f>SUM(GMICNC_22A_SCDPT1!SCDPT1_003BEGINNG_14:GMICNC_22A_SCDPT1!SCDPT1_003ENDINGG_14)</f>
        <v>0</v>
      </c>
      <c r="S28" s="3">
        <f>SUM(GMICNC_22A_SCDPT1!SCDPT1_003BEGINNG_15:GMICNC_22A_SCDPT1!SCDPT1_003ENDINGG_15)</f>
        <v>0</v>
      </c>
      <c r="T28" s="2"/>
      <c r="U28" s="2"/>
      <c r="V28" s="2"/>
      <c r="W28" s="3">
        <f>SUM(GMICNC_22A_SCDPT1!SCDPT1_003BEGINNG_19:GMICNC_22A_SCDPT1!SCDPT1_003ENDINGG_19)</f>
        <v>0</v>
      </c>
      <c r="X28" s="3">
        <f>SUM(GMICNC_22A_SCDPT1!SCDPT1_003BEGINNG_20:GMICNC_22A_SCDPT1!SCDPT1_003ENDINGG_20)</f>
        <v>0</v>
      </c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2:40" x14ac:dyDescent="0.3">
      <c r="B29" s="7" t="s">
        <v>426</v>
      </c>
      <c r="C29" s="1" t="s">
        <v>426</v>
      </c>
      <c r="D29" s="6" t="s">
        <v>426</v>
      </c>
      <c r="E29" s="1" t="s">
        <v>426</v>
      </c>
      <c r="F29" s="1" t="s">
        <v>426</v>
      </c>
      <c r="G29" s="1" t="s">
        <v>426</v>
      </c>
      <c r="H29" s="1" t="s">
        <v>426</v>
      </c>
      <c r="I29" s="1" t="s">
        <v>426</v>
      </c>
      <c r="J29" s="1" t="s">
        <v>426</v>
      </c>
      <c r="K29" s="1" t="s">
        <v>426</v>
      </c>
      <c r="L29" s="1" t="s">
        <v>426</v>
      </c>
      <c r="M29" s="1" t="s">
        <v>426</v>
      </c>
      <c r="N29" s="1" t="s">
        <v>426</v>
      </c>
      <c r="O29" s="1" t="s">
        <v>426</v>
      </c>
      <c r="P29" s="1" t="s">
        <v>426</v>
      </c>
      <c r="Q29" s="1" t="s">
        <v>426</v>
      </c>
      <c r="R29" s="1" t="s">
        <v>426</v>
      </c>
      <c r="S29" s="1" t="s">
        <v>426</v>
      </c>
      <c r="T29" s="1" t="s">
        <v>426</v>
      </c>
      <c r="U29" s="1" t="s">
        <v>426</v>
      </c>
      <c r="V29" s="1" t="s">
        <v>426</v>
      </c>
      <c r="W29" s="1" t="s">
        <v>426</v>
      </c>
      <c r="X29" s="1" t="s">
        <v>426</v>
      </c>
      <c r="Y29" s="1" t="s">
        <v>426</v>
      </c>
      <c r="Z29" s="1" t="s">
        <v>426</v>
      </c>
      <c r="AA29" s="1" t="s">
        <v>426</v>
      </c>
      <c r="AB29" s="1" t="s">
        <v>426</v>
      </c>
      <c r="AC29" s="1" t="s">
        <v>426</v>
      </c>
      <c r="AD29" s="1" t="s">
        <v>426</v>
      </c>
      <c r="AE29" s="1" t="s">
        <v>426</v>
      </c>
      <c r="AF29" s="1" t="s">
        <v>426</v>
      </c>
      <c r="AG29" s="1" t="s">
        <v>426</v>
      </c>
      <c r="AH29" s="1" t="s">
        <v>426</v>
      </c>
      <c r="AI29" s="1" t="s">
        <v>426</v>
      </c>
      <c r="AJ29" s="1" t="s">
        <v>426</v>
      </c>
      <c r="AK29" s="1" t="s">
        <v>426</v>
      </c>
      <c r="AL29" s="1" t="s">
        <v>426</v>
      </c>
      <c r="AM29" s="1" t="s">
        <v>426</v>
      </c>
      <c r="AN29" s="1" t="s">
        <v>426</v>
      </c>
    </row>
    <row r="30" spans="2:40" x14ac:dyDescent="0.3">
      <c r="B30" s="18" t="s">
        <v>428</v>
      </c>
      <c r="C30" s="22" t="s">
        <v>603</v>
      </c>
      <c r="D30" s="15" t="s">
        <v>2</v>
      </c>
      <c r="E30" s="33" t="s">
        <v>2</v>
      </c>
      <c r="F30" s="17" t="s">
        <v>2</v>
      </c>
      <c r="G30" s="36" t="s">
        <v>2</v>
      </c>
      <c r="H30" s="30" t="s">
        <v>2</v>
      </c>
      <c r="I30" s="28" t="s">
        <v>2</v>
      </c>
      <c r="J30" s="34" t="s">
        <v>2</v>
      </c>
      <c r="K30" s="4"/>
      <c r="L30" s="35"/>
      <c r="M30" s="4"/>
      <c r="N30" s="4"/>
      <c r="O30" s="4"/>
      <c r="P30" s="4"/>
      <c r="Q30" s="4"/>
      <c r="R30" s="4"/>
      <c r="S30" s="4"/>
      <c r="T30" s="13"/>
      <c r="U30" s="13"/>
      <c r="V30" s="5" t="s">
        <v>2</v>
      </c>
      <c r="W30" s="4"/>
      <c r="X30" s="4"/>
      <c r="Y30" s="8"/>
      <c r="Z30" s="8"/>
      <c r="AA30" s="2"/>
      <c r="AB30" s="26" t="s">
        <v>2</v>
      </c>
      <c r="AC30" s="5" t="s">
        <v>2</v>
      </c>
      <c r="AD30" s="41" t="s">
        <v>2</v>
      </c>
      <c r="AE30" s="8"/>
      <c r="AF30" s="13"/>
      <c r="AG30" s="8"/>
      <c r="AH30" s="5" t="s">
        <v>2</v>
      </c>
      <c r="AI30" s="5" t="s">
        <v>2</v>
      </c>
      <c r="AJ30" s="5" t="s">
        <v>2</v>
      </c>
      <c r="AK30" s="19" t="s">
        <v>2</v>
      </c>
      <c r="AL30" s="37" t="s">
        <v>2</v>
      </c>
      <c r="AM30" s="20" t="s">
        <v>2</v>
      </c>
      <c r="AN30" s="29" t="s">
        <v>2</v>
      </c>
    </row>
    <row r="31" spans="2:40" x14ac:dyDescent="0.3">
      <c r="B31" s="7" t="s">
        <v>426</v>
      </c>
      <c r="C31" s="1" t="s">
        <v>426</v>
      </c>
      <c r="D31" s="6" t="s">
        <v>426</v>
      </c>
      <c r="E31" s="1" t="s">
        <v>426</v>
      </c>
      <c r="F31" s="1" t="s">
        <v>426</v>
      </c>
      <c r="G31" s="1" t="s">
        <v>426</v>
      </c>
      <c r="H31" s="1" t="s">
        <v>426</v>
      </c>
      <c r="I31" s="1" t="s">
        <v>426</v>
      </c>
      <c r="J31" s="1" t="s">
        <v>426</v>
      </c>
      <c r="K31" s="1" t="s">
        <v>426</v>
      </c>
      <c r="L31" s="1" t="s">
        <v>426</v>
      </c>
      <c r="M31" s="1" t="s">
        <v>426</v>
      </c>
      <c r="N31" s="1" t="s">
        <v>426</v>
      </c>
      <c r="O31" s="1" t="s">
        <v>426</v>
      </c>
      <c r="P31" s="1" t="s">
        <v>426</v>
      </c>
      <c r="Q31" s="1" t="s">
        <v>426</v>
      </c>
      <c r="R31" s="1" t="s">
        <v>426</v>
      </c>
      <c r="S31" s="1" t="s">
        <v>426</v>
      </c>
      <c r="T31" s="1" t="s">
        <v>426</v>
      </c>
      <c r="U31" s="1" t="s">
        <v>426</v>
      </c>
      <c r="V31" s="1" t="s">
        <v>426</v>
      </c>
      <c r="W31" s="1" t="s">
        <v>426</v>
      </c>
      <c r="X31" s="1" t="s">
        <v>426</v>
      </c>
      <c r="Y31" s="1" t="s">
        <v>426</v>
      </c>
      <c r="Z31" s="1" t="s">
        <v>426</v>
      </c>
      <c r="AA31" s="1" t="s">
        <v>426</v>
      </c>
      <c r="AB31" s="1" t="s">
        <v>426</v>
      </c>
      <c r="AC31" s="1" t="s">
        <v>426</v>
      </c>
      <c r="AD31" s="1" t="s">
        <v>426</v>
      </c>
      <c r="AE31" s="1" t="s">
        <v>426</v>
      </c>
      <c r="AF31" s="1" t="s">
        <v>426</v>
      </c>
      <c r="AG31" s="1" t="s">
        <v>426</v>
      </c>
      <c r="AH31" s="1" t="s">
        <v>426</v>
      </c>
      <c r="AI31" s="1" t="s">
        <v>426</v>
      </c>
      <c r="AJ31" s="1" t="s">
        <v>426</v>
      </c>
      <c r="AK31" s="1" t="s">
        <v>426</v>
      </c>
      <c r="AL31" s="1" t="s">
        <v>426</v>
      </c>
      <c r="AM31" s="1" t="s">
        <v>426</v>
      </c>
      <c r="AN31" s="1" t="s">
        <v>426</v>
      </c>
    </row>
    <row r="32" spans="2:40" ht="56" x14ac:dyDescent="0.3">
      <c r="B32" s="16" t="s">
        <v>555</v>
      </c>
      <c r="C32" s="21" t="s">
        <v>308</v>
      </c>
      <c r="D32" s="14"/>
      <c r="E32" s="2"/>
      <c r="F32" s="2"/>
      <c r="G32" s="2"/>
      <c r="H32" s="2"/>
      <c r="I32" s="2"/>
      <c r="J32" s="2"/>
      <c r="K32" s="3">
        <f>SUM(GMICNC_22A_SCDPT1!SCDPT1_004BEGINNG_7:GMICNC_22A_SCDPT1!SCDPT1_004ENDINGG_7)</f>
        <v>0</v>
      </c>
      <c r="L32" s="2"/>
      <c r="M32" s="3">
        <f>SUM(GMICNC_22A_SCDPT1!SCDPT1_004BEGINNG_9:GMICNC_22A_SCDPT1!SCDPT1_004ENDINGG_9)</f>
        <v>0</v>
      </c>
      <c r="N32" s="3">
        <f>SUM(GMICNC_22A_SCDPT1!SCDPT1_004BEGINNG_10:GMICNC_22A_SCDPT1!SCDPT1_004ENDINGG_10)</f>
        <v>0</v>
      </c>
      <c r="O32" s="3">
        <f>SUM(GMICNC_22A_SCDPT1!SCDPT1_004BEGINNG_11:GMICNC_22A_SCDPT1!SCDPT1_004ENDINGG_11)</f>
        <v>0</v>
      </c>
      <c r="P32" s="3">
        <f>SUM(GMICNC_22A_SCDPT1!SCDPT1_004BEGINNG_12:GMICNC_22A_SCDPT1!SCDPT1_004ENDINGG_12)</f>
        <v>0</v>
      </c>
      <c r="Q32" s="3">
        <f>SUM(GMICNC_22A_SCDPT1!SCDPT1_004BEGINNG_13:GMICNC_22A_SCDPT1!SCDPT1_004ENDINGG_13)</f>
        <v>0</v>
      </c>
      <c r="R32" s="3">
        <f>SUM(GMICNC_22A_SCDPT1!SCDPT1_004BEGINNG_14:GMICNC_22A_SCDPT1!SCDPT1_004ENDINGG_14)</f>
        <v>0</v>
      </c>
      <c r="S32" s="3">
        <f>SUM(GMICNC_22A_SCDPT1!SCDPT1_004BEGINNG_15:GMICNC_22A_SCDPT1!SCDPT1_004ENDINGG_15)</f>
        <v>0</v>
      </c>
      <c r="T32" s="2"/>
      <c r="U32" s="2"/>
      <c r="V32" s="2"/>
      <c r="W32" s="3">
        <f>SUM(GMICNC_22A_SCDPT1!SCDPT1_004BEGINNG_19:GMICNC_22A_SCDPT1!SCDPT1_004ENDINGG_19)</f>
        <v>0</v>
      </c>
      <c r="X32" s="3">
        <f>SUM(GMICNC_22A_SCDPT1!SCDPT1_004BEGINNG_20:GMICNC_22A_SCDPT1!SCDPT1_004ENDINGG_20)</f>
        <v>0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0" ht="28" x14ac:dyDescent="0.3">
      <c r="B33" s="16" t="s">
        <v>429</v>
      </c>
      <c r="C33" s="21" t="s">
        <v>193</v>
      </c>
      <c r="D33" s="14"/>
      <c r="E33" s="2"/>
      <c r="F33" s="2"/>
      <c r="G33" s="2"/>
      <c r="H33" s="2"/>
      <c r="I33" s="2"/>
      <c r="J33" s="2"/>
      <c r="K33" s="3">
        <f>GMICNC_22A_SCDPT1!SCDPT1_0019999999_7+GMICNC_22A_SCDPT1!SCDPT1_0029999999_7+GMICNC_22A_SCDPT1!SCDPT1_0039999999_7+GMICNC_22A_SCDPT1!SCDPT1_0049999999_7</f>
        <v>6204825</v>
      </c>
      <c r="L33" s="2"/>
      <c r="M33" s="3">
        <f>GMICNC_22A_SCDPT1!SCDPT1_0019999999_9+GMICNC_22A_SCDPT1!SCDPT1_0029999999_9+GMICNC_22A_SCDPT1!SCDPT1_0039999999_9+GMICNC_22A_SCDPT1!SCDPT1_0049999999_9</f>
        <v>6031544</v>
      </c>
      <c r="N33" s="3">
        <f>GMICNC_22A_SCDPT1!SCDPT1_0019999999_10+GMICNC_22A_SCDPT1!SCDPT1_0029999999_10+GMICNC_22A_SCDPT1!SCDPT1_0039999999_10+GMICNC_22A_SCDPT1!SCDPT1_0049999999_10</f>
        <v>6245000</v>
      </c>
      <c r="O33" s="3">
        <f>GMICNC_22A_SCDPT1!SCDPT1_0019999999_11+GMICNC_22A_SCDPT1!SCDPT1_0029999999_11+GMICNC_22A_SCDPT1!SCDPT1_0039999999_11+GMICNC_22A_SCDPT1!SCDPT1_0049999999_11</f>
        <v>6246025</v>
      </c>
      <c r="P33" s="3">
        <f>GMICNC_22A_SCDPT1!SCDPT1_0019999999_12+GMICNC_22A_SCDPT1!SCDPT1_0029999999_12+GMICNC_22A_SCDPT1!SCDPT1_0039999999_12+GMICNC_22A_SCDPT1!SCDPT1_0049999999_12</f>
        <v>0</v>
      </c>
      <c r="Q33" s="3">
        <f>GMICNC_22A_SCDPT1!SCDPT1_0019999999_13+GMICNC_22A_SCDPT1!SCDPT1_0029999999_13+GMICNC_22A_SCDPT1!SCDPT1_0039999999_13+GMICNC_22A_SCDPT1!SCDPT1_0049999999_13</f>
        <v>7339</v>
      </c>
      <c r="R33" s="3">
        <f>GMICNC_22A_SCDPT1!SCDPT1_0019999999_14+GMICNC_22A_SCDPT1!SCDPT1_0029999999_14+GMICNC_22A_SCDPT1!SCDPT1_0039999999_14+GMICNC_22A_SCDPT1!SCDPT1_0049999999_14</f>
        <v>0</v>
      </c>
      <c r="S33" s="3">
        <f>GMICNC_22A_SCDPT1!SCDPT1_0019999999_15+GMICNC_22A_SCDPT1!SCDPT1_0029999999_15+GMICNC_22A_SCDPT1!SCDPT1_0039999999_15+GMICNC_22A_SCDPT1!SCDPT1_0049999999_15</f>
        <v>0</v>
      </c>
      <c r="T33" s="2"/>
      <c r="U33" s="2"/>
      <c r="V33" s="2"/>
      <c r="W33" s="3">
        <f>GMICNC_22A_SCDPT1!SCDPT1_0019999999_19+GMICNC_22A_SCDPT1!SCDPT1_0029999999_19+GMICNC_22A_SCDPT1!SCDPT1_0039999999_19+GMICNC_22A_SCDPT1!SCDPT1_0049999999_19</f>
        <v>29122</v>
      </c>
      <c r="X33" s="3">
        <f>GMICNC_22A_SCDPT1!SCDPT1_0019999999_20+GMICNC_22A_SCDPT1!SCDPT1_0029999999_20+GMICNC_22A_SCDPT1!SCDPT1_0039999999_20+GMICNC_22A_SCDPT1!SCDPT1_0049999999_20</f>
        <v>117963</v>
      </c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0" x14ac:dyDescent="0.3">
      <c r="B34" s="7" t="s">
        <v>426</v>
      </c>
      <c r="C34" s="1" t="s">
        <v>426</v>
      </c>
      <c r="D34" s="6" t="s">
        <v>426</v>
      </c>
      <c r="E34" s="1" t="s">
        <v>426</v>
      </c>
      <c r="F34" s="1" t="s">
        <v>426</v>
      </c>
      <c r="G34" s="1" t="s">
        <v>426</v>
      </c>
      <c r="H34" s="1" t="s">
        <v>426</v>
      </c>
      <c r="I34" s="1" t="s">
        <v>426</v>
      </c>
      <c r="J34" s="1" t="s">
        <v>426</v>
      </c>
      <c r="K34" s="1" t="s">
        <v>426</v>
      </c>
      <c r="L34" s="1" t="s">
        <v>426</v>
      </c>
      <c r="M34" s="1" t="s">
        <v>426</v>
      </c>
      <c r="N34" s="1" t="s">
        <v>426</v>
      </c>
      <c r="O34" s="1" t="s">
        <v>426</v>
      </c>
      <c r="P34" s="1" t="s">
        <v>426</v>
      </c>
      <c r="Q34" s="1" t="s">
        <v>426</v>
      </c>
      <c r="R34" s="1" t="s">
        <v>426</v>
      </c>
      <c r="S34" s="1" t="s">
        <v>426</v>
      </c>
      <c r="T34" s="1" t="s">
        <v>426</v>
      </c>
      <c r="U34" s="1" t="s">
        <v>426</v>
      </c>
      <c r="V34" s="1" t="s">
        <v>426</v>
      </c>
      <c r="W34" s="1" t="s">
        <v>426</v>
      </c>
      <c r="X34" s="1" t="s">
        <v>426</v>
      </c>
      <c r="Y34" s="1" t="s">
        <v>426</v>
      </c>
      <c r="Z34" s="1" t="s">
        <v>426</v>
      </c>
      <c r="AA34" s="1" t="s">
        <v>426</v>
      </c>
      <c r="AB34" s="1" t="s">
        <v>426</v>
      </c>
      <c r="AC34" s="1" t="s">
        <v>426</v>
      </c>
      <c r="AD34" s="1" t="s">
        <v>426</v>
      </c>
      <c r="AE34" s="1" t="s">
        <v>426</v>
      </c>
      <c r="AF34" s="1" t="s">
        <v>426</v>
      </c>
      <c r="AG34" s="1" t="s">
        <v>426</v>
      </c>
      <c r="AH34" s="1" t="s">
        <v>426</v>
      </c>
      <c r="AI34" s="1" t="s">
        <v>426</v>
      </c>
      <c r="AJ34" s="1" t="s">
        <v>426</v>
      </c>
      <c r="AK34" s="1" t="s">
        <v>426</v>
      </c>
      <c r="AL34" s="1" t="s">
        <v>426</v>
      </c>
      <c r="AM34" s="1" t="s">
        <v>426</v>
      </c>
      <c r="AN34" s="1" t="s">
        <v>426</v>
      </c>
    </row>
    <row r="35" spans="2:40" x14ac:dyDescent="0.3">
      <c r="B35" s="18" t="s">
        <v>226</v>
      </c>
      <c r="C35" s="22" t="s">
        <v>603</v>
      </c>
      <c r="D35" s="15" t="s">
        <v>2</v>
      </c>
      <c r="E35" s="33" t="s">
        <v>2</v>
      </c>
      <c r="F35" s="17" t="s">
        <v>2</v>
      </c>
      <c r="G35" s="36" t="s">
        <v>2</v>
      </c>
      <c r="H35" s="30" t="s">
        <v>2</v>
      </c>
      <c r="I35" s="28" t="s">
        <v>2</v>
      </c>
      <c r="J35" s="34" t="s">
        <v>2</v>
      </c>
      <c r="K35" s="4"/>
      <c r="L35" s="35"/>
      <c r="M35" s="4"/>
      <c r="N35" s="4"/>
      <c r="O35" s="4"/>
      <c r="P35" s="4"/>
      <c r="Q35" s="4"/>
      <c r="R35" s="4"/>
      <c r="S35" s="4"/>
      <c r="T35" s="13"/>
      <c r="U35" s="13"/>
      <c r="V35" s="5" t="s">
        <v>2</v>
      </c>
      <c r="W35" s="4"/>
      <c r="X35" s="4"/>
      <c r="Y35" s="8"/>
      <c r="Z35" s="8"/>
      <c r="AA35" s="2"/>
      <c r="AB35" s="26" t="s">
        <v>2</v>
      </c>
      <c r="AC35" s="5" t="s">
        <v>2</v>
      </c>
      <c r="AD35" s="2"/>
      <c r="AE35" s="8"/>
      <c r="AF35" s="13"/>
      <c r="AG35" s="8"/>
      <c r="AH35" s="5" t="s">
        <v>2</v>
      </c>
      <c r="AI35" s="5" t="s">
        <v>2</v>
      </c>
      <c r="AJ35" s="5" t="s">
        <v>2</v>
      </c>
      <c r="AK35" s="19" t="s">
        <v>2</v>
      </c>
      <c r="AL35" s="37" t="s">
        <v>2</v>
      </c>
      <c r="AM35" s="20" t="s">
        <v>2</v>
      </c>
      <c r="AN35" s="29" t="s">
        <v>2</v>
      </c>
    </row>
    <row r="36" spans="2:40" x14ac:dyDescent="0.3">
      <c r="B36" s="7" t="s">
        <v>426</v>
      </c>
      <c r="C36" s="1" t="s">
        <v>426</v>
      </c>
      <c r="D36" s="6" t="s">
        <v>426</v>
      </c>
      <c r="E36" s="1" t="s">
        <v>426</v>
      </c>
      <c r="F36" s="1" t="s">
        <v>426</v>
      </c>
      <c r="G36" s="1" t="s">
        <v>426</v>
      </c>
      <c r="H36" s="1" t="s">
        <v>426</v>
      </c>
      <c r="I36" s="1" t="s">
        <v>426</v>
      </c>
      <c r="J36" s="1" t="s">
        <v>426</v>
      </c>
      <c r="K36" s="1" t="s">
        <v>426</v>
      </c>
      <c r="L36" s="1" t="s">
        <v>426</v>
      </c>
      <c r="M36" s="1" t="s">
        <v>426</v>
      </c>
      <c r="N36" s="1" t="s">
        <v>426</v>
      </c>
      <c r="O36" s="1" t="s">
        <v>426</v>
      </c>
      <c r="P36" s="1" t="s">
        <v>426</v>
      </c>
      <c r="Q36" s="1" t="s">
        <v>426</v>
      </c>
      <c r="R36" s="1" t="s">
        <v>426</v>
      </c>
      <c r="S36" s="1" t="s">
        <v>426</v>
      </c>
      <c r="T36" s="1" t="s">
        <v>426</v>
      </c>
      <c r="U36" s="1" t="s">
        <v>426</v>
      </c>
      <c r="V36" s="1" t="s">
        <v>426</v>
      </c>
      <c r="W36" s="1" t="s">
        <v>426</v>
      </c>
      <c r="X36" s="1" t="s">
        <v>426</v>
      </c>
      <c r="Y36" s="1" t="s">
        <v>426</v>
      </c>
      <c r="Z36" s="1" t="s">
        <v>426</v>
      </c>
      <c r="AA36" s="1" t="s">
        <v>426</v>
      </c>
      <c r="AB36" s="1" t="s">
        <v>426</v>
      </c>
      <c r="AC36" s="1" t="s">
        <v>426</v>
      </c>
      <c r="AD36" s="1" t="s">
        <v>426</v>
      </c>
      <c r="AE36" s="1" t="s">
        <v>426</v>
      </c>
      <c r="AF36" s="1" t="s">
        <v>426</v>
      </c>
      <c r="AG36" s="1" t="s">
        <v>426</v>
      </c>
      <c r="AH36" s="1" t="s">
        <v>426</v>
      </c>
      <c r="AI36" s="1" t="s">
        <v>426</v>
      </c>
      <c r="AJ36" s="1" t="s">
        <v>426</v>
      </c>
      <c r="AK36" s="1" t="s">
        <v>426</v>
      </c>
      <c r="AL36" s="1" t="s">
        <v>426</v>
      </c>
      <c r="AM36" s="1" t="s">
        <v>426</v>
      </c>
      <c r="AN36" s="1" t="s">
        <v>426</v>
      </c>
    </row>
    <row r="37" spans="2:40" ht="42" x14ac:dyDescent="0.3">
      <c r="B37" s="16" t="s">
        <v>360</v>
      </c>
      <c r="C37" s="21" t="s">
        <v>5</v>
      </c>
      <c r="D37" s="14"/>
      <c r="E37" s="2"/>
      <c r="F37" s="2"/>
      <c r="G37" s="2"/>
      <c r="H37" s="2"/>
      <c r="I37" s="2"/>
      <c r="J37" s="2"/>
      <c r="K37" s="3">
        <f>SUM(GMICNC_22A_SCDPT1!SCDPT1_021BEGINNG_7:GMICNC_22A_SCDPT1!SCDPT1_021ENDINGG_7)</f>
        <v>0</v>
      </c>
      <c r="L37" s="2"/>
      <c r="M37" s="3">
        <f>SUM(GMICNC_22A_SCDPT1!SCDPT1_021BEGINNG_9:GMICNC_22A_SCDPT1!SCDPT1_021ENDINGG_9)</f>
        <v>0</v>
      </c>
      <c r="N37" s="3">
        <f>SUM(GMICNC_22A_SCDPT1!SCDPT1_021BEGINNG_10:GMICNC_22A_SCDPT1!SCDPT1_021ENDINGG_10)</f>
        <v>0</v>
      </c>
      <c r="O37" s="3">
        <f>SUM(GMICNC_22A_SCDPT1!SCDPT1_021BEGINNG_11:GMICNC_22A_SCDPT1!SCDPT1_021ENDINGG_11)</f>
        <v>0</v>
      </c>
      <c r="P37" s="3">
        <f>SUM(GMICNC_22A_SCDPT1!SCDPT1_021BEGINNG_12:GMICNC_22A_SCDPT1!SCDPT1_021ENDINGG_12)</f>
        <v>0</v>
      </c>
      <c r="Q37" s="3">
        <f>SUM(GMICNC_22A_SCDPT1!SCDPT1_021BEGINNG_13:GMICNC_22A_SCDPT1!SCDPT1_021ENDINGG_13)</f>
        <v>0</v>
      </c>
      <c r="R37" s="3">
        <f>SUM(GMICNC_22A_SCDPT1!SCDPT1_021BEGINNG_14:GMICNC_22A_SCDPT1!SCDPT1_021ENDINGG_14)</f>
        <v>0</v>
      </c>
      <c r="S37" s="3">
        <f>SUM(GMICNC_22A_SCDPT1!SCDPT1_021BEGINNG_15:GMICNC_22A_SCDPT1!SCDPT1_021ENDINGG_15)</f>
        <v>0</v>
      </c>
      <c r="T37" s="2"/>
      <c r="U37" s="2"/>
      <c r="V37" s="2"/>
      <c r="W37" s="3">
        <f>SUM(GMICNC_22A_SCDPT1!SCDPT1_021BEGINNG_19:GMICNC_22A_SCDPT1!SCDPT1_021ENDINGG_19)</f>
        <v>0</v>
      </c>
      <c r="X37" s="3">
        <f>SUM(GMICNC_22A_SCDPT1!SCDPT1_021BEGINNG_20:GMICNC_22A_SCDPT1!SCDPT1_021ENDINGG_20)</f>
        <v>0</v>
      </c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2:40" x14ac:dyDescent="0.3">
      <c r="B38" s="7" t="s">
        <v>426</v>
      </c>
      <c r="C38" s="1" t="s">
        <v>426</v>
      </c>
      <c r="D38" s="6" t="s">
        <v>426</v>
      </c>
      <c r="E38" s="1" t="s">
        <v>426</v>
      </c>
      <c r="F38" s="1" t="s">
        <v>426</v>
      </c>
      <c r="G38" s="1" t="s">
        <v>426</v>
      </c>
      <c r="H38" s="1" t="s">
        <v>426</v>
      </c>
      <c r="I38" s="1" t="s">
        <v>426</v>
      </c>
      <c r="J38" s="1" t="s">
        <v>426</v>
      </c>
      <c r="K38" s="1" t="s">
        <v>426</v>
      </c>
      <c r="L38" s="1" t="s">
        <v>426</v>
      </c>
      <c r="M38" s="1" t="s">
        <v>426</v>
      </c>
      <c r="N38" s="1" t="s">
        <v>426</v>
      </c>
      <c r="O38" s="1" t="s">
        <v>426</v>
      </c>
      <c r="P38" s="1" t="s">
        <v>426</v>
      </c>
      <c r="Q38" s="1" t="s">
        <v>426</v>
      </c>
      <c r="R38" s="1" t="s">
        <v>426</v>
      </c>
      <c r="S38" s="1" t="s">
        <v>426</v>
      </c>
      <c r="T38" s="1" t="s">
        <v>426</v>
      </c>
      <c r="U38" s="1" t="s">
        <v>426</v>
      </c>
      <c r="V38" s="1" t="s">
        <v>426</v>
      </c>
      <c r="W38" s="1" t="s">
        <v>426</v>
      </c>
      <c r="X38" s="1" t="s">
        <v>426</v>
      </c>
      <c r="Y38" s="1" t="s">
        <v>426</v>
      </c>
      <c r="Z38" s="1" t="s">
        <v>426</v>
      </c>
      <c r="AA38" s="1" t="s">
        <v>426</v>
      </c>
      <c r="AB38" s="1" t="s">
        <v>426</v>
      </c>
      <c r="AC38" s="1" t="s">
        <v>426</v>
      </c>
      <c r="AD38" s="1" t="s">
        <v>426</v>
      </c>
      <c r="AE38" s="1" t="s">
        <v>426</v>
      </c>
      <c r="AF38" s="1" t="s">
        <v>426</v>
      </c>
      <c r="AG38" s="1" t="s">
        <v>426</v>
      </c>
      <c r="AH38" s="1" t="s">
        <v>426</v>
      </c>
      <c r="AI38" s="1" t="s">
        <v>426</v>
      </c>
      <c r="AJ38" s="1" t="s">
        <v>426</v>
      </c>
      <c r="AK38" s="1" t="s">
        <v>426</v>
      </c>
      <c r="AL38" s="1" t="s">
        <v>426</v>
      </c>
      <c r="AM38" s="1" t="s">
        <v>426</v>
      </c>
      <c r="AN38" s="1" t="s">
        <v>426</v>
      </c>
    </row>
    <row r="39" spans="2:40" x14ac:dyDescent="0.3">
      <c r="B39" s="18" t="s">
        <v>91</v>
      </c>
      <c r="C39" s="22" t="s">
        <v>603</v>
      </c>
      <c r="D39" s="15" t="s">
        <v>2</v>
      </c>
      <c r="E39" s="33" t="s">
        <v>2</v>
      </c>
      <c r="F39" s="17" t="s">
        <v>2</v>
      </c>
      <c r="G39" s="36" t="s">
        <v>2</v>
      </c>
      <c r="H39" s="30" t="s">
        <v>2</v>
      </c>
      <c r="I39" s="28" t="s">
        <v>2</v>
      </c>
      <c r="J39" s="34" t="s">
        <v>2</v>
      </c>
      <c r="K39" s="4"/>
      <c r="L39" s="35"/>
      <c r="M39" s="4"/>
      <c r="N39" s="4"/>
      <c r="O39" s="4"/>
      <c r="P39" s="4"/>
      <c r="Q39" s="4"/>
      <c r="R39" s="4"/>
      <c r="S39" s="4"/>
      <c r="T39" s="13"/>
      <c r="U39" s="13"/>
      <c r="V39" s="5" t="s">
        <v>2</v>
      </c>
      <c r="W39" s="4"/>
      <c r="X39" s="4"/>
      <c r="Y39" s="8"/>
      <c r="Z39" s="8"/>
      <c r="AA39" s="2"/>
      <c r="AB39" s="26" t="s">
        <v>2</v>
      </c>
      <c r="AC39" s="5" t="s">
        <v>2</v>
      </c>
      <c r="AD39" s="41" t="s">
        <v>2</v>
      </c>
      <c r="AE39" s="8"/>
      <c r="AF39" s="13"/>
      <c r="AG39" s="8"/>
      <c r="AH39" s="5" t="s">
        <v>2</v>
      </c>
      <c r="AI39" s="5" t="s">
        <v>2</v>
      </c>
      <c r="AJ39" s="5" t="s">
        <v>2</v>
      </c>
      <c r="AK39" s="19" t="s">
        <v>2</v>
      </c>
      <c r="AL39" s="37" t="s">
        <v>2</v>
      </c>
      <c r="AM39" s="20" t="s">
        <v>2</v>
      </c>
      <c r="AN39" s="29" t="s">
        <v>2</v>
      </c>
    </row>
    <row r="40" spans="2:40" x14ac:dyDescent="0.3">
      <c r="B40" s="7" t="s">
        <v>426</v>
      </c>
      <c r="C40" s="1" t="s">
        <v>426</v>
      </c>
      <c r="D40" s="6" t="s">
        <v>426</v>
      </c>
      <c r="E40" s="1" t="s">
        <v>426</v>
      </c>
      <c r="F40" s="1" t="s">
        <v>426</v>
      </c>
      <c r="G40" s="1" t="s">
        <v>426</v>
      </c>
      <c r="H40" s="1" t="s">
        <v>426</v>
      </c>
      <c r="I40" s="1" t="s">
        <v>426</v>
      </c>
      <c r="J40" s="1" t="s">
        <v>426</v>
      </c>
      <c r="K40" s="1" t="s">
        <v>426</v>
      </c>
      <c r="L40" s="1" t="s">
        <v>426</v>
      </c>
      <c r="M40" s="1" t="s">
        <v>426</v>
      </c>
      <c r="N40" s="1" t="s">
        <v>426</v>
      </c>
      <c r="O40" s="1" t="s">
        <v>426</v>
      </c>
      <c r="P40" s="1" t="s">
        <v>426</v>
      </c>
      <c r="Q40" s="1" t="s">
        <v>426</v>
      </c>
      <c r="R40" s="1" t="s">
        <v>426</v>
      </c>
      <c r="S40" s="1" t="s">
        <v>426</v>
      </c>
      <c r="T40" s="1" t="s">
        <v>426</v>
      </c>
      <c r="U40" s="1" t="s">
        <v>426</v>
      </c>
      <c r="V40" s="1" t="s">
        <v>426</v>
      </c>
      <c r="W40" s="1" t="s">
        <v>426</v>
      </c>
      <c r="X40" s="1" t="s">
        <v>426</v>
      </c>
      <c r="Y40" s="1" t="s">
        <v>426</v>
      </c>
      <c r="Z40" s="1" t="s">
        <v>426</v>
      </c>
      <c r="AA40" s="1" t="s">
        <v>426</v>
      </c>
      <c r="AB40" s="1" t="s">
        <v>426</v>
      </c>
      <c r="AC40" s="1" t="s">
        <v>426</v>
      </c>
      <c r="AD40" s="1" t="s">
        <v>426</v>
      </c>
      <c r="AE40" s="1" t="s">
        <v>426</v>
      </c>
      <c r="AF40" s="1" t="s">
        <v>426</v>
      </c>
      <c r="AG40" s="1" t="s">
        <v>426</v>
      </c>
      <c r="AH40" s="1" t="s">
        <v>426</v>
      </c>
      <c r="AI40" s="1" t="s">
        <v>426</v>
      </c>
      <c r="AJ40" s="1" t="s">
        <v>426</v>
      </c>
      <c r="AK40" s="1" t="s">
        <v>426</v>
      </c>
      <c r="AL40" s="1" t="s">
        <v>426</v>
      </c>
      <c r="AM40" s="1" t="s">
        <v>426</v>
      </c>
      <c r="AN40" s="1" t="s">
        <v>426</v>
      </c>
    </row>
    <row r="41" spans="2:40" ht="42" x14ac:dyDescent="0.3">
      <c r="B41" s="16" t="s">
        <v>227</v>
      </c>
      <c r="C41" s="21" t="s">
        <v>6</v>
      </c>
      <c r="D41" s="14"/>
      <c r="E41" s="2"/>
      <c r="F41" s="2"/>
      <c r="G41" s="2"/>
      <c r="H41" s="2"/>
      <c r="I41" s="2"/>
      <c r="J41" s="2"/>
      <c r="K41" s="3">
        <f>SUM(GMICNC_22A_SCDPT1!SCDPT1_022BEGINNG_7:GMICNC_22A_SCDPT1!SCDPT1_022ENDINGG_7)</f>
        <v>0</v>
      </c>
      <c r="L41" s="2"/>
      <c r="M41" s="3">
        <f>SUM(GMICNC_22A_SCDPT1!SCDPT1_022BEGINNG_9:GMICNC_22A_SCDPT1!SCDPT1_022ENDINGG_9)</f>
        <v>0</v>
      </c>
      <c r="N41" s="3">
        <f>SUM(GMICNC_22A_SCDPT1!SCDPT1_022BEGINNG_10:GMICNC_22A_SCDPT1!SCDPT1_022ENDINGG_10)</f>
        <v>0</v>
      </c>
      <c r="O41" s="3">
        <f>SUM(GMICNC_22A_SCDPT1!SCDPT1_022BEGINNG_11:GMICNC_22A_SCDPT1!SCDPT1_022ENDINGG_11)</f>
        <v>0</v>
      </c>
      <c r="P41" s="3">
        <f>SUM(GMICNC_22A_SCDPT1!SCDPT1_022BEGINNG_12:GMICNC_22A_SCDPT1!SCDPT1_022ENDINGG_12)</f>
        <v>0</v>
      </c>
      <c r="Q41" s="3">
        <f>SUM(GMICNC_22A_SCDPT1!SCDPT1_022BEGINNG_13:GMICNC_22A_SCDPT1!SCDPT1_022ENDINGG_13)</f>
        <v>0</v>
      </c>
      <c r="R41" s="3">
        <f>SUM(GMICNC_22A_SCDPT1!SCDPT1_022BEGINNG_14:GMICNC_22A_SCDPT1!SCDPT1_022ENDINGG_14)</f>
        <v>0</v>
      </c>
      <c r="S41" s="3">
        <f>SUM(GMICNC_22A_SCDPT1!SCDPT1_022BEGINNG_15:GMICNC_22A_SCDPT1!SCDPT1_022ENDINGG_15)</f>
        <v>0</v>
      </c>
      <c r="T41" s="2"/>
      <c r="U41" s="2"/>
      <c r="V41" s="2"/>
      <c r="W41" s="3">
        <f>SUM(GMICNC_22A_SCDPT1!SCDPT1_022BEGINNG_19:GMICNC_22A_SCDPT1!SCDPT1_022ENDINGG_19)</f>
        <v>0</v>
      </c>
      <c r="X41" s="3">
        <f>SUM(GMICNC_22A_SCDPT1!SCDPT1_022BEGINNG_20:GMICNC_22A_SCDPT1!SCDPT1_022ENDINGG_20)</f>
        <v>0</v>
      </c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2:40" x14ac:dyDescent="0.3">
      <c r="B42" s="7" t="s">
        <v>426</v>
      </c>
      <c r="C42" s="1" t="s">
        <v>426</v>
      </c>
      <c r="D42" s="6" t="s">
        <v>426</v>
      </c>
      <c r="E42" s="1" t="s">
        <v>426</v>
      </c>
      <c r="F42" s="1" t="s">
        <v>426</v>
      </c>
      <c r="G42" s="1" t="s">
        <v>426</v>
      </c>
      <c r="H42" s="1" t="s">
        <v>426</v>
      </c>
      <c r="I42" s="1" t="s">
        <v>426</v>
      </c>
      <c r="J42" s="1" t="s">
        <v>426</v>
      </c>
      <c r="K42" s="1" t="s">
        <v>426</v>
      </c>
      <c r="L42" s="1" t="s">
        <v>426</v>
      </c>
      <c r="M42" s="1" t="s">
        <v>426</v>
      </c>
      <c r="N42" s="1" t="s">
        <v>426</v>
      </c>
      <c r="O42" s="1" t="s">
        <v>426</v>
      </c>
      <c r="P42" s="1" t="s">
        <v>426</v>
      </c>
      <c r="Q42" s="1" t="s">
        <v>426</v>
      </c>
      <c r="R42" s="1" t="s">
        <v>426</v>
      </c>
      <c r="S42" s="1" t="s">
        <v>426</v>
      </c>
      <c r="T42" s="1" t="s">
        <v>426</v>
      </c>
      <c r="U42" s="1" t="s">
        <v>426</v>
      </c>
      <c r="V42" s="1" t="s">
        <v>426</v>
      </c>
      <c r="W42" s="1" t="s">
        <v>426</v>
      </c>
      <c r="X42" s="1" t="s">
        <v>426</v>
      </c>
      <c r="Y42" s="1" t="s">
        <v>426</v>
      </c>
      <c r="Z42" s="1" t="s">
        <v>426</v>
      </c>
      <c r="AA42" s="1" t="s">
        <v>426</v>
      </c>
      <c r="AB42" s="1" t="s">
        <v>426</v>
      </c>
      <c r="AC42" s="1" t="s">
        <v>426</v>
      </c>
      <c r="AD42" s="1" t="s">
        <v>426</v>
      </c>
      <c r="AE42" s="1" t="s">
        <v>426</v>
      </c>
      <c r="AF42" s="1" t="s">
        <v>426</v>
      </c>
      <c r="AG42" s="1" t="s">
        <v>426</v>
      </c>
      <c r="AH42" s="1" t="s">
        <v>426</v>
      </c>
      <c r="AI42" s="1" t="s">
        <v>426</v>
      </c>
      <c r="AJ42" s="1" t="s">
        <v>426</v>
      </c>
      <c r="AK42" s="1" t="s">
        <v>426</v>
      </c>
      <c r="AL42" s="1" t="s">
        <v>426</v>
      </c>
      <c r="AM42" s="1" t="s">
        <v>426</v>
      </c>
      <c r="AN42" s="1" t="s">
        <v>426</v>
      </c>
    </row>
    <row r="43" spans="2:40" x14ac:dyDescent="0.3">
      <c r="B43" s="18" t="s">
        <v>656</v>
      </c>
      <c r="C43" s="22" t="s">
        <v>603</v>
      </c>
      <c r="D43" s="15" t="s">
        <v>2</v>
      </c>
      <c r="E43" s="33" t="s">
        <v>2</v>
      </c>
      <c r="F43" s="17" t="s">
        <v>2</v>
      </c>
      <c r="G43" s="36" t="s">
        <v>2</v>
      </c>
      <c r="H43" s="30" t="s">
        <v>2</v>
      </c>
      <c r="I43" s="28" t="s">
        <v>2</v>
      </c>
      <c r="J43" s="34" t="s">
        <v>2</v>
      </c>
      <c r="K43" s="4"/>
      <c r="L43" s="35"/>
      <c r="M43" s="4"/>
      <c r="N43" s="4"/>
      <c r="O43" s="4"/>
      <c r="P43" s="4"/>
      <c r="Q43" s="4"/>
      <c r="R43" s="4"/>
      <c r="S43" s="4"/>
      <c r="T43" s="13"/>
      <c r="U43" s="13"/>
      <c r="V43" s="5" t="s">
        <v>2</v>
      </c>
      <c r="W43" s="4"/>
      <c r="X43" s="4"/>
      <c r="Y43" s="8"/>
      <c r="Z43" s="8"/>
      <c r="AA43" s="2"/>
      <c r="AB43" s="26" t="s">
        <v>2</v>
      </c>
      <c r="AC43" s="5" t="s">
        <v>2</v>
      </c>
      <c r="AD43" s="41" t="s">
        <v>2</v>
      </c>
      <c r="AE43" s="8"/>
      <c r="AF43" s="13"/>
      <c r="AG43" s="8"/>
      <c r="AH43" s="5" t="s">
        <v>2</v>
      </c>
      <c r="AI43" s="5" t="s">
        <v>2</v>
      </c>
      <c r="AJ43" s="5" t="s">
        <v>2</v>
      </c>
      <c r="AK43" s="19" t="s">
        <v>2</v>
      </c>
      <c r="AL43" s="37" t="s">
        <v>2</v>
      </c>
      <c r="AM43" s="20" t="s">
        <v>2</v>
      </c>
      <c r="AN43" s="29" t="s">
        <v>2</v>
      </c>
    </row>
    <row r="44" spans="2:40" x14ac:dyDescent="0.3">
      <c r="B44" s="7" t="s">
        <v>426</v>
      </c>
      <c r="C44" s="1" t="s">
        <v>426</v>
      </c>
      <c r="D44" s="6" t="s">
        <v>426</v>
      </c>
      <c r="E44" s="1" t="s">
        <v>426</v>
      </c>
      <c r="F44" s="1" t="s">
        <v>426</v>
      </c>
      <c r="G44" s="1" t="s">
        <v>426</v>
      </c>
      <c r="H44" s="1" t="s">
        <v>426</v>
      </c>
      <c r="I44" s="1" t="s">
        <v>426</v>
      </c>
      <c r="J44" s="1" t="s">
        <v>426</v>
      </c>
      <c r="K44" s="1" t="s">
        <v>426</v>
      </c>
      <c r="L44" s="1" t="s">
        <v>426</v>
      </c>
      <c r="M44" s="1" t="s">
        <v>426</v>
      </c>
      <c r="N44" s="1" t="s">
        <v>426</v>
      </c>
      <c r="O44" s="1" t="s">
        <v>426</v>
      </c>
      <c r="P44" s="1" t="s">
        <v>426</v>
      </c>
      <c r="Q44" s="1" t="s">
        <v>426</v>
      </c>
      <c r="R44" s="1" t="s">
        <v>426</v>
      </c>
      <c r="S44" s="1" t="s">
        <v>426</v>
      </c>
      <c r="T44" s="1" t="s">
        <v>426</v>
      </c>
      <c r="U44" s="1" t="s">
        <v>426</v>
      </c>
      <c r="V44" s="1" t="s">
        <v>426</v>
      </c>
      <c r="W44" s="1" t="s">
        <v>426</v>
      </c>
      <c r="X44" s="1" t="s">
        <v>426</v>
      </c>
      <c r="Y44" s="1" t="s">
        <v>426</v>
      </c>
      <c r="Z44" s="1" t="s">
        <v>426</v>
      </c>
      <c r="AA44" s="1" t="s">
        <v>426</v>
      </c>
      <c r="AB44" s="1" t="s">
        <v>426</v>
      </c>
      <c r="AC44" s="1" t="s">
        <v>426</v>
      </c>
      <c r="AD44" s="1" t="s">
        <v>426</v>
      </c>
      <c r="AE44" s="1" t="s">
        <v>426</v>
      </c>
      <c r="AF44" s="1" t="s">
        <v>426</v>
      </c>
      <c r="AG44" s="1" t="s">
        <v>426</v>
      </c>
      <c r="AH44" s="1" t="s">
        <v>426</v>
      </c>
      <c r="AI44" s="1" t="s">
        <v>426</v>
      </c>
      <c r="AJ44" s="1" t="s">
        <v>426</v>
      </c>
      <c r="AK44" s="1" t="s">
        <v>426</v>
      </c>
      <c r="AL44" s="1" t="s">
        <v>426</v>
      </c>
      <c r="AM44" s="1" t="s">
        <v>426</v>
      </c>
      <c r="AN44" s="1" t="s">
        <v>426</v>
      </c>
    </row>
    <row r="45" spans="2:40" ht="42" x14ac:dyDescent="0.3">
      <c r="B45" s="16" t="s">
        <v>92</v>
      </c>
      <c r="C45" s="21" t="s">
        <v>481</v>
      </c>
      <c r="D45" s="14"/>
      <c r="E45" s="2"/>
      <c r="F45" s="2"/>
      <c r="G45" s="2"/>
      <c r="H45" s="2"/>
      <c r="I45" s="2"/>
      <c r="J45" s="2"/>
      <c r="K45" s="3">
        <f>SUM(GMICNC_22A_SCDPT1!SCDPT1_023BEGINNG_7:GMICNC_22A_SCDPT1!SCDPT1_023ENDINGG_7)</f>
        <v>0</v>
      </c>
      <c r="L45" s="2"/>
      <c r="M45" s="3">
        <f>SUM(GMICNC_22A_SCDPT1!SCDPT1_023BEGINNG_9:GMICNC_22A_SCDPT1!SCDPT1_023ENDINGG_9)</f>
        <v>0</v>
      </c>
      <c r="N45" s="3">
        <f>SUM(GMICNC_22A_SCDPT1!SCDPT1_023BEGINNG_10:GMICNC_22A_SCDPT1!SCDPT1_023ENDINGG_10)</f>
        <v>0</v>
      </c>
      <c r="O45" s="3">
        <f>SUM(GMICNC_22A_SCDPT1!SCDPT1_023BEGINNG_11:GMICNC_22A_SCDPT1!SCDPT1_023ENDINGG_11)</f>
        <v>0</v>
      </c>
      <c r="P45" s="3">
        <f>SUM(GMICNC_22A_SCDPT1!SCDPT1_023BEGINNG_12:GMICNC_22A_SCDPT1!SCDPT1_023ENDINGG_12)</f>
        <v>0</v>
      </c>
      <c r="Q45" s="3">
        <f>SUM(GMICNC_22A_SCDPT1!SCDPT1_023BEGINNG_13:GMICNC_22A_SCDPT1!SCDPT1_023ENDINGG_13)</f>
        <v>0</v>
      </c>
      <c r="R45" s="3">
        <f>SUM(GMICNC_22A_SCDPT1!SCDPT1_023BEGINNG_14:GMICNC_22A_SCDPT1!SCDPT1_023ENDINGG_14)</f>
        <v>0</v>
      </c>
      <c r="S45" s="3">
        <f>SUM(GMICNC_22A_SCDPT1!SCDPT1_023BEGINNG_15:GMICNC_22A_SCDPT1!SCDPT1_023ENDINGG_15)</f>
        <v>0</v>
      </c>
      <c r="T45" s="2"/>
      <c r="U45" s="2"/>
      <c r="V45" s="2"/>
      <c r="W45" s="3">
        <f>SUM(GMICNC_22A_SCDPT1!SCDPT1_023BEGINNG_19:GMICNC_22A_SCDPT1!SCDPT1_023ENDINGG_19)</f>
        <v>0</v>
      </c>
      <c r="X45" s="3">
        <f>SUM(GMICNC_22A_SCDPT1!SCDPT1_023BEGINNG_20:GMICNC_22A_SCDPT1!SCDPT1_023ENDINGG_20)</f>
        <v>0</v>
      </c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2:40" x14ac:dyDescent="0.3">
      <c r="B46" s="7" t="s">
        <v>426</v>
      </c>
      <c r="C46" s="1" t="s">
        <v>426</v>
      </c>
      <c r="D46" s="6" t="s">
        <v>426</v>
      </c>
      <c r="E46" s="1" t="s">
        <v>426</v>
      </c>
      <c r="F46" s="1" t="s">
        <v>426</v>
      </c>
      <c r="G46" s="1" t="s">
        <v>426</v>
      </c>
      <c r="H46" s="1" t="s">
        <v>426</v>
      </c>
      <c r="I46" s="1" t="s">
        <v>426</v>
      </c>
      <c r="J46" s="1" t="s">
        <v>426</v>
      </c>
      <c r="K46" s="1" t="s">
        <v>426</v>
      </c>
      <c r="L46" s="1" t="s">
        <v>426</v>
      </c>
      <c r="M46" s="1" t="s">
        <v>426</v>
      </c>
      <c r="N46" s="1" t="s">
        <v>426</v>
      </c>
      <c r="O46" s="1" t="s">
        <v>426</v>
      </c>
      <c r="P46" s="1" t="s">
        <v>426</v>
      </c>
      <c r="Q46" s="1" t="s">
        <v>426</v>
      </c>
      <c r="R46" s="1" t="s">
        <v>426</v>
      </c>
      <c r="S46" s="1" t="s">
        <v>426</v>
      </c>
      <c r="T46" s="1" t="s">
        <v>426</v>
      </c>
      <c r="U46" s="1" t="s">
        <v>426</v>
      </c>
      <c r="V46" s="1" t="s">
        <v>426</v>
      </c>
      <c r="W46" s="1" t="s">
        <v>426</v>
      </c>
      <c r="X46" s="1" t="s">
        <v>426</v>
      </c>
      <c r="Y46" s="1" t="s">
        <v>426</v>
      </c>
      <c r="Z46" s="1" t="s">
        <v>426</v>
      </c>
      <c r="AA46" s="1" t="s">
        <v>426</v>
      </c>
      <c r="AB46" s="1" t="s">
        <v>426</v>
      </c>
      <c r="AC46" s="1" t="s">
        <v>426</v>
      </c>
      <c r="AD46" s="1" t="s">
        <v>426</v>
      </c>
      <c r="AE46" s="1" t="s">
        <v>426</v>
      </c>
      <c r="AF46" s="1" t="s">
        <v>426</v>
      </c>
      <c r="AG46" s="1" t="s">
        <v>426</v>
      </c>
      <c r="AH46" s="1" t="s">
        <v>426</v>
      </c>
      <c r="AI46" s="1" t="s">
        <v>426</v>
      </c>
      <c r="AJ46" s="1" t="s">
        <v>426</v>
      </c>
      <c r="AK46" s="1" t="s">
        <v>426</v>
      </c>
      <c r="AL46" s="1" t="s">
        <v>426</v>
      </c>
      <c r="AM46" s="1" t="s">
        <v>426</v>
      </c>
      <c r="AN46" s="1" t="s">
        <v>426</v>
      </c>
    </row>
    <row r="47" spans="2:40" x14ac:dyDescent="0.3">
      <c r="B47" s="18" t="s">
        <v>523</v>
      </c>
      <c r="C47" s="22" t="s">
        <v>603</v>
      </c>
      <c r="D47" s="15" t="s">
        <v>2</v>
      </c>
      <c r="E47" s="33" t="s">
        <v>2</v>
      </c>
      <c r="F47" s="17" t="s">
        <v>2</v>
      </c>
      <c r="G47" s="36" t="s">
        <v>2</v>
      </c>
      <c r="H47" s="30" t="s">
        <v>2</v>
      </c>
      <c r="I47" s="28" t="s">
        <v>2</v>
      </c>
      <c r="J47" s="34" t="s">
        <v>2</v>
      </c>
      <c r="K47" s="4"/>
      <c r="L47" s="35"/>
      <c r="M47" s="4"/>
      <c r="N47" s="4"/>
      <c r="O47" s="4"/>
      <c r="P47" s="4"/>
      <c r="Q47" s="4"/>
      <c r="R47" s="4"/>
      <c r="S47" s="4"/>
      <c r="T47" s="13"/>
      <c r="U47" s="13"/>
      <c r="V47" s="5" t="s">
        <v>2</v>
      </c>
      <c r="W47" s="4"/>
      <c r="X47" s="4"/>
      <c r="Y47" s="8"/>
      <c r="Z47" s="8"/>
      <c r="AA47" s="2"/>
      <c r="AB47" s="26" t="s">
        <v>2</v>
      </c>
      <c r="AC47" s="5" t="s">
        <v>2</v>
      </c>
      <c r="AD47" s="41" t="s">
        <v>2</v>
      </c>
      <c r="AE47" s="8"/>
      <c r="AF47" s="13"/>
      <c r="AG47" s="8"/>
      <c r="AH47" s="5" t="s">
        <v>2</v>
      </c>
      <c r="AI47" s="5" t="s">
        <v>2</v>
      </c>
      <c r="AJ47" s="5" t="s">
        <v>2</v>
      </c>
      <c r="AK47" s="19" t="s">
        <v>2</v>
      </c>
      <c r="AL47" s="37" t="s">
        <v>2</v>
      </c>
      <c r="AM47" s="20" t="s">
        <v>2</v>
      </c>
      <c r="AN47" s="29" t="s">
        <v>2</v>
      </c>
    </row>
    <row r="48" spans="2:40" x14ac:dyDescent="0.3">
      <c r="B48" s="7" t="s">
        <v>426</v>
      </c>
      <c r="C48" s="1" t="s">
        <v>426</v>
      </c>
      <c r="D48" s="6" t="s">
        <v>426</v>
      </c>
      <c r="E48" s="1" t="s">
        <v>426</v>
      </c>
      <c r="F48" s="1" t="s">
        <v>426</v>
      </c>
      <c r="G48" s="1" t="s">
        <v>426</v>
      </c>
      <c r="H48" s="1" t="s">
        <v>426</v>
      </c>
      <c r="I48" s="1" t="s">
        <v>426</v>
      </c>
      <c r="J48" s="1" t="s">
        <v>426</v>
      </c>
      <c r="K48" s="1" t="s">
        <v>426</v>
      </c>
      <c r="L48" s="1" t="s">
        <v>426</v>
      </c>
      <c r="M48" s="1" t="s">
        <v>426</v>
      </c>
      <c r="N48" s="1" t="s">
        <v>426</v>
      </c>
      <c r="O48" s="1" t="s">
        <v>426</v>
      </c>
      <c r="P48" s="1" t="s">
        <v>426</v>
      </c>
      <c r="Q48" s="1" t="s">
        <v>426</v>
      </c>
      <c r="R48" s="1" t="s">
        <v>426</v>
      </c>
      <c r="S48" s="1" t="s">
        <v>426</v>
      </c>
      <c r="T48" s="1" t="s">
        <v>426</v>
      </c>
      <c r="U48" s="1" t="s">
        <v>426</v>
      </c>
      <c r="V48" s="1" t="s">
        <v>426</v>
      </c>
      <c r="W48" s="1" t="s">
        <v>426</v>
      </c>
      <c r="X48" s="1" t="s">
        <v>426</v>
      </c>
      <c r="Y48" s="24" t="s">
        <v>426</v>
      </c>
      <c r="Z48" s="24" t="s">
        <v>426</v>
      </c>
      <c r="AA48" s="1" t="s">
        <v>426</v>
      </c>
      <c r="AB48" s="1" t="s">
        <v>426</v>
      </c>
      <c r="AC48" s="1" t="s">
        <v>426</v>
      </c>
      <c r="AD48" s="1" t="s">
        <v>426</v>
      </c>
      <c r="AE48" s="24" t="s">
        <v>426</v>
      </c>
      <c r="AF48" s="1" t="s">
        <v>426</v>
      </c>
      <c r="AG48" s="1" t="s">
        <v>426</v>
      </c>
      <c r="AH48" s="1" t="s">
        <v>426</v>
      </c>
      <c r="AI48" s="1" t="s">
        <v>426</v>
      </c>
      <c r="AJ48" s="1" t="s">
        <v>426</v>
      </c>
      <c r="AK48" s="1" t="s">
        <v>426</v>
      </c>
      <c r="AL48" s="1" t="s">
        <v>426</v>
      </c>
      <c r="AM48" s="1" t="s">
        <v>426</v>
      </c>
      <c r="AN48" s="1" t="s">
        <v>426</v>
      </c>
    </row>
    <row r="49" spans="2:40" ht="56" x14ac:dyDescent="0.3">
      <c r="B49" s="16" t="s">
        <v>657</v>
      </c>
      <c r="C49" s="21" t="s">
        <v>524</v>
      </c>
      <c r="D49" s="14"/>
      <c r="E49" s="2"/>
      <c r="F49" s="2"/>
      <c r="G49" s="2"/>
      <c r="H49" s="2"/>
      <c r="I49" s="2"/>
      <c r="J49" s="2"/>
      <c r="K49" s="3">
        <f>SUM(GMICNC_22A_SCDPT1!SCDPT1_024BEGINNG_7:GMICNC_22A_SCDPT1!SCDPT1_024ENDINGG_7)</f>
        <v>0</v>
      </c>
      <c r="L49" s="2"/>
      <c r="M49" s="3">
        <f>SUM(GMICNC_22A_SCDPT1!SCDPT1_024BEGINNG_9:GMICNC_22A_SCDPT1!SCDPT1_024ENDINGG_9)</f>
        <v>0</v>
      </c>
      <c r="N49" s="3">
        <f>SUM(GMICNC_22A_SCDPT1!SCDPT1_024BEGINNG_10:GMICNC_22A_SCDPT1!SCDPT1_024ENDINGG_10)</f>
        <v>0</v>
      </c>
      <c r="O49" s="3">
        <f>SUM(GMICNC_22A_SCDPT1!SCDPT1_024BEGINNG_11:GMICNC_22A_SCDPT1!SCDPT1_024ENDINGG_11)</f>
        <v>0</v>
      </c>
      <c r="P49" s="3">
        <f>SUM(GMICNC_22A_SCDPT1!SCDPT1_024BEGINNG_12:GMICNC_22A_SCDPT1!SCDPT1_024ENDINGG_12)</f>
        <v>0</v>
      </c>
      <c r="Q49" s="3">
        <f>SUM(GMICNC_22A_SCDPT1!SCDPT1_024BEGINNG_13:GMICNC_22A_SCDPT1!SCDPT1_024ENDINGG_13)</f>
        <v>0</v>
      </c>
      <c r="R49" s="3">
        <f>SUM(GMICNC_22A_SCDPT1!SCDPT1_024BEGINNG_14:GMICNC_22A_SCDPT1!SCDPT1_024ENDINGG_14)</f>
        <v>0</v>
      </c>
      <c r="S49" s="3">
        <f>SUM(GMICNC_22A_SCDPT1!SCDPT1_024BEGINNG_15:GMICNC_22A_SCDPT1!SCDPT1_024ENDINGG_15)</f>
        <v>0</v>
      </c>
      <c r="T49" s="2"/>
      <c r="U49" s="2"/>
      <c r="V49" s="2"/>
      <c r="W49" s="3">
        <f>SUM(GMICNC_22A_SCDPT1!SCDPT1_024BEGINNG_19:GMICNC_22A_SCDPT1!SCDPT1_024ENDINGG_19)</f>
        <v>0</v>
      </c>
      <c r="X49" s="3">
        <f>SUM(GMICNC_22A_SCDPT1!SCDPT1_024BEGINNG_20:GMICNC_22A_SCDPT1!SCDPT1_024ENDINGG_20)</f>
        <v>0</v>
      </c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 ht="28" x14ac:dyDescent="0.3">
      <c r="B50" s="16" t="s">
        <v>525</v>
      </c>
      <c r="C50" s="21" t="s">
        <v>139</v>
      </c>
      <c r="D50" s="14"/>
      <c r="E50" s="2"/>
      <c r="F50" s="2"/>
      <c r="G50" s="2"/>
      <c r="H50" s="2"/>
      <c r="I50" s="2"/>
      <c r="J50" s="2"/>
      <c r="K50" s="3">
        <f>GMICNC_22A_SCDPT1!SCDPT1_0219999999_7+GMICNC_22A_SCDPT1!SCDPT1_0229999999_7+GMICNC_22A_SCDPT1!SCDPT1_0239999999_7+GMICNC_22A_SCDPT1!SCDPT1_0249999999_7</f>
        <v>0</v>
      </c>
      <c r="L50" s="2"/>
      <c r="M50" s="3">
        <f>GMICNC_22A_SCDPT1!SCDPT1_0219999999_9+GMICNC_22A_SCDPT1!SCDPT1_0229999999_9+GMICNC_22A_SCDPT1!SCDPT1_0239999999_9+GMICNC_22A_SCDPT1!SCDPT1_0249999999_9</f>
        <v>0</v>
      </c>
      <c r="N50" s="3">
        <f>GMICNC_22A_SCDPT1!SCDPT1_0219999999_10+GMICNC_22A_SCDPT1!SCDPT1_0229999999_10+GMICNC_22A_SCDPT1!SCDPT1_0239999999_10+GMICNC_22A_SCDPT1!SCDPT1_0249999999_10</f>
        <v>0</v>
      </c>
      <c r="O50" s="3">
        <f>GMICNC_22A_SCDPT1!SCDPT1_0219999999_11+GMICNC_22A_SCDPT1!SCDPT1_0229999999_11+GMICNC_22A_SCDPT1!SCDPT1_0239999999_11+GMICNC_22A_SCDPT1!SCDPT1_0249999999_11</f>
        <v>0</v>
      </c>
      <c r="P50" s="3">
        <f>GMICNC_22A_SCDPT1!SCDPT1_0219999999_12+GMICNC_22A_SCDPT1!SCDPT1_0229999999_12+GMICNC_22A_SCDPT1!SCDPT1_0239999999_12+GMICNC_22A_SCDPT1!SCDPT1_0249999999_12</f>
        <v>0</v>
      </c>
      <c r="Q50" s="3">
        <f>GMICNC_22A_SCDPT1!SCDPT1_0219999999_13+GMICNC_22A_SCDPT1!SCDPT1_0229999999_13+GMICNC_22A_SCDPT1!SCDPT1_0239999999_13+GMICNC_22A_SCDPT1!SCDPT1_0249999999_13</f>
        <v>0</v>
      </c>
      <c r="R50" s="3">
        <f>GMICNC_22A_SCDPT1!SCDPT1_0219999999_14+GMICNC_22A_SCDPT1!SCDPT1_0229999999_14+GMICNC_22A_SCDPT1!SCDPT1_0239999999_14+GMICNC_22A_SCDPT1!SCDPT1_0249999999_14</f>
        <v>0</v>
      </c>
      <c r="S50" s="3">
        <f>GMICNC_22A_SCDPT1!SCDPT1_0219999999_15+GMICNC_22A_SCDPT1!SCDPT1_0229999999_15+GMICNC_22A_SCDPT1!SCDPT1_0239999999_15+GMICNC_22A_SCDPT1!SCDPT1_0249999999_15</f>
        <v>0</v>
      </c>
      <c r="T50" s="2"/>
      <c r="U50" s="2"/>
      <c r="V50" s="2"/>
      <c r="W50" s="3">
        <f>GMICNC_22A_SCDPT1!SCDPT1_0219999999_19+GMICNC_22A_SCDPT1!SCDPT1_0229999999_19+GMICNC_22A_SCDPT1!SCDPT1_0239999999_19+GMICNC_22A_SCDPT1!SCDPT1_0249999999_19</f>
        <v>0</v>
      </c>
      <c r="X50" s="3">
        <f>GMICNC_22A_SCDPT1!SCDPT1_0219999999_20+GMICNC_22A_SCDPT1!SCDPT1_0229999999_20+GMICNC_22A_SCDPT1!SCDPT1_0239999999_20+GMICNC_22A_SCDPT1!SCDPT1_0249999999_20</f>
        <v>0</v>
      </c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 x14ac:dyDescent="0.3">
      <c r="B51" s="7" t="s">
        <v>426</v>
      </c>
      <c r="C51" s="1" t="s">
        <v>426</v>
      </c>
      <c r="D51" s="6" t="s">
        <v>426</v>
      </c>
      <c r="E51" s="1" t="s">
        <v>426</v>
      </c>
      <c r="F51" s="1" t="s">
        <v>426</v>
      </c>
      <c r="G51" s="1" t="s">
        <v>426</v>
      </c>
      <c r="H51" s="1" t="s">
        <v>426</v>
      </c>
      <c r="I51" s="1" t="s">
        <v>426</v>
      </c>
      <c r="J51" s="1" t="s">
        <v>426</v>
      </c>
      <c r="K51" s="1" t="s">
        <v>426</v>
      </c>
      <c r="L51" s="1" t="s">
        <v>426</v>
      </c>
      <c r="M51" s="1" t="s">
        <v>426</v>
      </c>
      <c r="N51" s="1" t="s">
        <v>426</v>
      </c>
      <c r="O51" s="1" t="s">
        <v>426</v>
      </c>
      <c r="P51" s="1" t="s">
        <v>426</v>
      </c>
      <c r="Q51" s="1" t="s">
        <v>426</v>
      </c>
      <c r="R51" s="1" t="s">
        <v>426</v>
      </c>
      <c r="S51" s="1" t="s">
        <v>426</v>
      </c>
      <c r="T51" s="1" t="s">
        <v>426</v>
      </c>
      <c r="U51" s="1" t="s">
        <v>426</v>
      </c>
      <c r="V51" s="1" t="s">
        <v>426</v>
      </c>
      <c r="W51" s="1" t="s">
        <v>426</v>
      </c>
      <c r="X51" s="1" t="s">
        <v>426</v>
      </c>
      <c r="Y51" s="1" t="s">
        <v>426</v>
      </c>
      <c r="Z51" s="1" t="s">
        <v>426</v>
      </c>
      <c r="AA51" s="1" t="s">
        <v>426</v>
      </c>
      <c r="AB51" s="1" t="s">
        <v>426</v>
      </c>
      <c r="AC51" s="1" t="s">
        <v>426</v>
      </c>
      <c r="AD51" s="1" t="s">
        <v>426</v>
      </c>
      <c r="AE51" s="1" t="s">
        <v>426</v>
      </c>
      <c r="AF51" s="1" t="s">
        <v>426</v>
      </c>
      <c r="AG51" s="1" t="s">
        <v>426</v>
      </c>
      <c r="AH51" s="1" t="s">
        <v>426</v>
      </c>
      <c r="AI51" s="1" t="s">
        <v>426</v>
      </c>
      <c r="AJ51" s="1" t="s">
        <v>426</v>
      </c>
      <c r="AK51" s="1" t="s">
        <v>426</v>
      </c>
      <c r="AL51" s="1" t="s">
        <v>426</v>
      </c>
      <c r="AM51" s="1" t="s">
        <v>426</v>
      </c>
      <c r="AN51" s="1" t="s">
        <v>426</v>
      </c>
    </row>
    <row r="52" spans="2:40" x14ac:dyDescent="0.3">
      <c r="B52" s="18" t="s">
        <v>309</v>
      </c>
      <c r="C52" s="22" t="s">
        <v>603</v>
      </c>
      <c r="D52" s="15" t="s">
        <v>2</v>
      </c>
      <c r="E52" s="33" t="s">
        <v>2</v>
      </c>
      <c r="F52" s="17" t="s">
        <v>2</v>
      </c>
      <c r="G52" s="36" t="s">
        <v>2</v>
      </c>
      <c r="H52" s="30" t="s">
        <v>2</v>
      </c>
      <c r="I52" s="28" t="s">
        <v>2</v>
      </c>
      <c r="J52" s="34" t="s">
        <v>2</v>
      </c>
      <c r="K52" s="4"/>
      <c r="L52" s="35"/>
      <c r="M52" s="4"/>
      <c r="N52" s="4"/>
      <c r="O52" s="4"/>
      <c r="P52" s="4"/>
      <c r="Q52" s="4"/>
      <c r="R52" s="4"/>
      <c r="S52" s="4"/>
      <c r="T52" s="13"/>
      <c r="U52" s="13"/>
      <c r="V52" s="5" t="s">
        <v>2</v>
      </c>
      <c r="W52" s="4"/>
      <c r="X52" s="4"/>
      <c r="Y52" s="8"/>
      <c r="Z52" s="8"/>
      <c r="AA52" s="42" t="s">
        <v>2</v>
      </c>
      <c r="AB52" s="26" t="s">
        <v>2</v>
      </c>
      <c r="AC52" s="5" t="s">
        <v>2</v>
      </c>
      <c r="AD52" s="2"/>
      <c r="AE52" s="8"/>
      <c r="AF52" s="13"/>
      <c r="AG52" s="8"/>
      <c r="AH52" s="5" t="s">
        <v>2</v>
      </c>
      <c r="AI52" s="5" t="s">
        <v>2</v>
      </c>
      <c r="AJ52" s="5" t="s">
        <v>2</v>
      </c>
      <c r="AK52" s="19" t="s">
        <v>2</v>
      </c>
      <c r="AL52" s="37" t="s">
        <v>2</v>
      </c>
      <c r="AM52" s="20" t="s">
        <v>2</v>
      </c>
      <c r="AN52" s="29" t="s">
        <v>2</v>
      </c>
    </row>
    <row r="53" spans="2:40" x14ac:dyDescent="0.3">
      <c r="B53" s="7" t="s">
        <v>426</v>
      </c>
      <c r="C53" s="1" t="s">
        <v>426</v>
      </c>
      <c r="D53" s="6" t="s">
        <v>426</v>
      </c>
      <c r="E53" s="1" t="s">
        <v>426</v>
      </c>
      <c r="F53" s="1" t="s">
        <v>426</v>
      </c>
      <c r="G53" s="1" t="s">
        <v>426</v>
      </c>
      <c r="H53" s="1" t="s">
        <v>426</v>
      </c>
      <c r="I53" s="1" t="s">
        <v>426</v>
      </c>
      <c r="J53" s="1" t="s">
        <v>426</v>
      </c>
      <c r="K53" s="1" t="s">
        <v>426</v>
      </c>
      <c r="L53" s="1" t="s">
        <v>426</v>
      </c>
      <c r="M53" s="1" t="s">
        <v>426</v>
      </c>
      <c r="N53" s="1" t="s">
        <v>426</v>
      </c>
      <c r="O53" s="1" t="s">
        <v>426</v>
      </c>
      <c r="P53" s="1" t="s">
        <v>426</v>
      </c>
      <c r="Q53" s="1" t="s">
        <v>426</v>
      </c>
      <c r="R53" s="1" t="s">
        <v>426</v>
      </c>
      <c r="S53" s="1" t="s">
        <v>426</v>
      </c>
      <c r="T53" s="1" t="s">
        <v>426</v>
      </c>
      <c r="U53" s="1" t="s">
        <v>426</v>
      </c>
      <c r="V53" s="1" t="s">
        <v>426</v>
      </c>
      <c r="W53" s="1" t="s">
        <v>426</v>
      </c>
      <c r="X53" s="1" t="s">
        <v>426</v>
      </c>
      <c r="Y53" s="1" t="s">
        <v>426</v>
      </c>
      <c r="Z53" s="1" t="s">
        <v>426</v>
      </c>
      <c r="AA53" s="1" t="s">
        <v>426</v>
      </c>
      <c r="AB53" s="1" t="s">
        <v>426</v>
      </c>
      <c r="AC53" s="1" t="s">
        <v>426</v>
      </c>
      <c r="AD53" s="1" t="s">
        <v>426</v>
      </c>
      <c r="AE53" s="1" t="s">
        <v>426</v>
      </c>
      <c r="AF53" s="1" t="s">
        <v>426</v>
      </c>
      <c r="AG53" s="1" t="s">
        <v>426</v>
      </c>
      <c r="AH53" s="1" t="s">
        <v>426</v>
      </c>
      <c r="AI53" s="1" t="s">
        <v>426</v>
      </c>
      <c r="AJ53" s="1" t="s">
        <v>426</v>
      </c>
      <c r="AK53" s="1" t="s">
        <v>426</v>
      </c>
      <c r="AL53" s="1" t="s">
        <v>426</v>
      </c>
      <c r="AM53" s="1" t="s">
        <v>426</v>
      </c>
      <c r="AN53" s="1" t="s">
        <v>426</v>
      </c>
    </row>
    <row r="54" spans="2:40" ht="42" x14ac:dyDescent="0.3">
      <c r="B54" s="16" t="s">
        <v>430</v>
      </c>
      <c r="C54" s="21" t="s">
        <v>361</v>
      </c>
      <c r="D54" s="14"/>
      <c r="E54" s="2"/>
      <c r="F54" s="2"/>
      <c r="G54" s="2"/>
      <c r="H54" s="2"/>
      <c r="I54" s="2"/>
      <c r="J54" s="2"/>
      <c r="K54" s="3">
        <f>SUM(GMICNC_22A_SCDPT1!SCDPT1_041BEGINNG_7:GMICNC_22A_SCDPT1!SCDPT1_041ENDINGG_7)</f>
        <v>0</v>
      </c>
      <c r="L54" s="2"/>
      <c r="M54" s="3">
        <f>SUM(GMICNC_22A_SCDPT1!SCDPT1_041BEGINNG_9:GMICNC_22A_SCDPT1!SCDPT1_041ENDINGG_9)</f>
        <v>0</v>
      </c>
      <c r="N54" s="3">
        <f>SUM(GMICNC_22A_SCDPT1!SCDPT1_041BEGINNG_10:GMICNC_22A_SCDPT1!SCDPT1_041ENDINGG_10)</f>
        <v>0</v>
      </c>
      <c r="O54" s="3">
        <f>SUM(GMICNC_22A_SCDPT1!SCDPT1_041BEGINNG_11:GMICNC_22A_SCDPT1!SCDPT1_041ENDINGG_11)</f>
        <v>0</v>
      </c>
      <c r="P54" s="3">
        <f>SUM(GMICNC_22A_SCDPT1!SCDPT1_041BEGINNG_12:GMICNC_22A_SCDPT1!SCDPT1_041ENDINGG_12)</f>
        <v>0</v>
      </c>
      <c r="Q54" s="3">
        <f>SUM(GMICNC_22A_SCDPT1!SCDPT1_041BEGINNG_13:GMICNC_22A_SCDPT1!SCDPT1_041ENDINGG_13)</f>
        <v>0</v>
      </c>
      <c r="R54" s="3">
        <f>SUM(GMICNC_22A_SCDPT1!SCDPT1_041BEGINNG_14:GMICNC_22A_SCDPT1!SCDPT1_041ENDINGG_14)</f>
        <v>0</v>
      </c>
      <c r="S54" s="3">
        <f>SUM(GMICNC_22A_SCDPT1!SCDPT1_041BEGINNG_15:GMICNC_22A_SCDPT1!SCDPT1_041ENDINGG_15)</f>
        <v>0</v>
      </c>
      <c r="T54" s="2"/>
      <c r="U54" s="2"/>
      <c r="V54" s="2"/>
      <c r="W54" s="3">
        <f>SUM(GMICNC_22A_SCDPT1!SCDPT1_041BEGINNG_19:GMICNC_22A_SCDPT1!SCDPT1_041ENDINGG_19)</f>
        <v>0</v>
      </c>
      <c r="X54" s="3">
        <f>SUM(GMICNC_22A_SCDPT1!SCDPT1_041BEGINNG_20:GMICNC_22A_SCDPT1!SCDPT1_041ENDINGG_20)</f>
        <v>0</v>
      </c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2:40" x14ac:dyDescent="0.3">
      <c r="B55" s="7" t="s">
        <v>426</v>
      </c>
      <c r="C55" s="1" t="s">
        <v>426</v>
      </c>
      <c r="D55" s="6" t="s">
        <v>426</v>
      </c>
      <c r="E55" s="1" t="s">
        <v>426</v>
      </c>
      <c r="F55" s="1" t="s">
        <v>426</v>
      </c>
      <c r="G55" s="1" t="s">
        <v>426</v>
      </c>
      <c r="H55" s="1" t="s">
        <v>426</v>
      </c>
      <c r="I55" s="1" t="s">
        <v>426</v>
      </c>
      <c r="J55" s="1" t="s">
        <v>426</v>
      </c>
      <c r="K55" s="1" t="s">
        <v>426</v>
      </c>
      <c r="L55" s="1" t="s">
        <v>426</v>
      </c>
      <c r="M55" s="1" t="s">
        <v>426</v>
      </c>
      <c r="N55" s="1" t="s">
        <v>426</v>
      </c>
      <c r="O55" s="1" t="s">
        <v>426</v>
      </c>
      <c r="P55" s="1" t="s">
        <v>426</v>
      </c>
      <c r="Q55" s="1" t="s">
        <v>426</v>
      </c>
      <c r="R55" s="1" t="s">
        <v>426</v>
      </c>
      <c r="S55" s="1" t="s">
        <v>426</v>
      </c>
      <c r="T55" s="1" t="s">
        <v>426</v>
      </c>
      <c r="U55" s="1" t="s">
        <v>426</v>
      </c>
      <c r="V55" s="1" t="s">
        <v>426</v>
      </c>
      <c r="W55" s="1" t="s">
        <v>426</v>
      </c>
      <c r="X55" s="1" t="s">
        <v>426</v>
      </c>
      <c r="Y55" s="1" t="s">
        <v>426</v>
      </c>
      <c r="Z55" s="1" t="s">
        <v>426</v>
      </c>
      <c r="AA55" s="1" t="s">
        <v>426</v>
      </c>
      <c r="AB55" s="1" t="s">
        <v>426</v>
      </c>
      <c r="AC55" s="1" t="s">
        <v>426</v>
      </c>
      <c r="AD55" s="1" t="s">
        <v>426</v>
      </c>
      <c r="AE55" s="1" t="s">
        <v>426</v>
      </c>
      <c r="AF55" s="1" t="s">
        <v>426</v>
      </c>
      <c r="AG55" s="1" t="s">
        <v>426</v>
      </c>
      <c r="AH55" s="1" t="s">
        <v>426</v>
      </c>
      <c r="AI55" s="1" t="s">
        <v>426</v>
      </c>
      <c r="AJ55" s="1" t="s">
        <v>426</v>
      </c>
      <c r="AK55" s="1" t="s">
        <v>426</v>
      </c>
      <c r="AL55" s="1" t="s">
        <v>426</v>
      </c>
      <c r="AM55" s="1" t="s">
        <v>426</v>
      </c>
      <c r="AN55" s="1" t="s">
        <v>426</v>
      </c>
    </row>
    <row r="56" spans="2:40" x14ac:dyDescent="0.3">
      <c r="B56" s="18" t="s">
        <v>194</v>
      </c>
      <c r="C56" s="22" t="s">
        <v>603</v>
      </c>
      <c r="D56" s="15" t="s">
        <v>2</v>
      </c>
      <c r="E56" s="33" t="s">
        <v>2</v>
      </c>
      <c r="F56" s="17" t="s">
        <v>2</v>
      </c>
      <c r="G56" s="36" t="s">
        <v>2</v>
      </c>
      <c r="H56" s="30" t="s">
        <v>2</v>
      </c>
      <c r="I56" s="28" t="s">
        <v>2</v>
      </c>
      <c r="J56" s="34" t="s">
        <v>2</v>
      </c>
      <c r="K56" s="4"/>
      <c r="L56" s="35"/>
      <c r="M56" s="4"/>
      <c r="N56" s="4"/>
      <c r="O56" s="4"/>
      <c r="P56" s="4"/>
      <c r="Q56" s="4"/>
      <c r="R56" s="4"/>
      <c r="S56" s="4"/>
      <c r="T56" s="13"/>
      <c r="U56" s="13"/>
      <c r="V56" s="5" t="s">
        <v>2</v>
      </c>
      <c r="W56" s="4"/>
      <c r="X56" s="4"/>
      <c r="Y56" s="8"/>
      <c r="Z56" s="8"/>
      <c r="AA56" s="42" t="s">
        <v>2</v>
      </c>
      <c r="AB56" s="26" t="s">
        <v>2</v>
      </c>
      <c r="AC56" s="5" t="s">
        <v>2</v>
      </c>
      <c r="AD56" s="41" t="s">
        <v>2</v>
      </c>
      <c r="AE56" s="8"/>
      <c r="AF56" s="13"/>
      <c r="AG56" s="8"/>
      <c r="AH56" s="5" t="s">
        <v>2</v>
      </c>
      <c r="AI56" s="5" t="s">
        <v>2</v>
      </c>
      <c r="AJ56" s="5" t="s">
        <v>2</v>
      </c>
      <c r="AK56" s="19" t="s">
        <v>2</v>
      </c>
      <c r="AL56" s="37" t="s">
        <v>2</v>
      </c>
      <c r="AM56" s="20" t="s">
        <v>2</v>
      </c>
      <c r="AN56" s="29" t="s">
        <v>2</v>
      </c>
    </row>
    <row r="57" spans="2:40" x14ac:dyDescent="0.3">
      <c r="B57" s="7" t="s">
        <v>426</v>
      </c>
      <c r="C57" s="1" t="s">
        <v>426</v>
      </c>
      <c r="D57" s="6" t="s">
        <v>426</v>
      </c>
      <c r="E57" s="1" t="s">
        <v>426</v>
      </c>
      <c r="F57" s="1" t="s">
        <v>426</v>
      </c>
      <c r="G57" s="1" t="s">
        <v>426</v>
      </c>
      <c r="H57" s="1" t="s">
        <v>426</v>
      </c>
      <c r="I57" s="1" t="s">
        <v>426</v>
      </c>
      <c r="J57" s="1" t="s">
        <v>426</v>
      </c>
      <c r="K57" s="1" t="s">
        <v>426</v>
      </c>
      <c r="L57" s="1" t="s">
        <v>426</v>
      </c>
      <c r="M57" s="1" t="s">
        <v>426</v>
      </c>
      <c r="N57" s="1" t="s">
        <v>426</v>
      </c>
      <c r="O57" s="1" t="s">
        <v>426</v>
      </c>
      <c r="P57" s="1" t="s">
        <v>426</v>
      </c>
      <c r="Q57" s="1" t="s">
        <v>426</v>
      </c>
      <c r="R57" s="1" t="s">
        <v>426</v>
      </c>
      <c r="S57" s="1" t="s">
        <v>426</v>
      </c>
      <c r="T57" s="1" t="s">
        <v>426</v>
      </c>
      <c r="U57" s="1" t="s">
        <v>426</v>
      </c>
      <c r="V57" s="1" t="s">
        <v>426</v>
      </c>
      <c r="W57" s="1" t="s">
        <v>426</v>
      </c>
      <c r="X57" s="1" t="s">
        <v>426</v>
      </c>
      <c r="Y57" s="24" t="s">
        <v>426</v>
      </c>
      <c r="Z57" s="24" t="s">
        <v>426</v>
      </c>
      <c r="AA57" s="1" t="s">
        <v>426</v>
      </c>
      <c r="AB57" s="1" t="s">
        <v>426</v>
      </c>
      <c r="AC57" s="1" t="s">
        <v>426</v>
      </c>
      <c r="AD57" s="1" t="s">
        <v>426</v>
      </c>
      <c r="AE57" s="24" t="s">
        <v>426</v>
      </c>
      <c r="AF57" s="1" t="s">
        <v>426</v>
      </c>
      <c r="AG57" s="1" t="s">
        <v>426</v>
      </c>
      <c r="AH57" s="1" t="s">
        <v>426</v>
      </c>
      <c r="AI57" s="1" t="s">
        <v>426</v>
      </c>
      <c r="AJ57" s="1" t="s">
        <v>426</v>
      </c>
      <c r="AK57" s="1" t="s">
        <v>426</v>
      </c>
      <c r="AL57" s="1" t="s">
        <v>426</v>
      </c>
      <c r="AM57" s="1" t="s">
        <v>426</v>
      </c>
      <c r="AN57" s="1" t="s">
        <v>426</v>
      </c>
    </row>
    <row r="58" spans="2:40" ht="56" x14ac:dyDescent="0.3">
      <c r="B58" s="16" t="s">
        <v>310</v>
      </c>
      <c r="C58" s="21" t="s">
        <v>228</v>
      </c>
      <c r="D58" s="14"/>
      <c r="E58" s="2"/>
      <c r="F58" s="2"/>
      <c r="G58" s="2"/>
      <c r="H58" s="2"/>
      <c r="I58" s="2"/>
      <c r="J58" s="2"/>
      <c r="K58" s="3">
        <f>SUM(GMICNC_22A_SCDPT1!SCDPT1_042BEGINNG_7:GMICNC_22A_SCDPT1!SCDPT1_042ENDINGG_7)</f>
        <v>0</v>
      </c>
      <c r="L58" s="2"/>
      <c r="M58" s="3">
        <f>SUM(GMICNC_22A_SCDPT1!SCDPT1_042BEGINNG_9:GMICNC_22A_SCDPT1!SCDPT1_042ENDINGG_9)</f>
        <v>0</v>
      </c>
      <c r="N58" s="3">
        <f>SUM(GMICNC_22A_SCDPT1!SCDPT1_042BEGINNG_10:GMICNC_22A_SCDPT1!SCDPT1_042ENDINGG_10)</f>
        <v>0</v>
      </c>
      <c r="O58" s="3">
        <f>SUM(GMICNC_22A_SCDPT1!SCDPT1_042BEGINNG_11:GMICNC_22A_SCDPT1!SCDPT1_042ENDINGG_11)</f>
        <v>0</v>
      </c>
      <c r="P58" s="3">
        <f>SUM(GMICNC_22A_SCDPT1!SCDPT1_042BEGINNG_12:GMICNC_22A_SCDPT1!SCDPT1_042ENDINGG_12)</f>
        <v>0</v>
      </c>
      <c r="Q58" s="3">
        <f>SUM(GMICNC_22A_SCDPT1!SCDPT1_042BEGINNG_13:GMICNC_22A_SCDPT1!SCDPT1_042ENDINGG_13)</f>
        <v>0</v>
      </c>
      <c r="R58" s="3">
        <f>SUM(GMICNC_22A_SCDPT1!SCDPT1_042BEGINNG_14:GMICNC_22A_SCDPT1!SCDPT1_042ENDINGG_14)</f>
        <v>0</v>
      </c>
      <c r="S58" s="3">
        <f>SUM(GMICNC_22A_SCDPT1!SCDPT1_042BEGINNG_15:GMICNC_22A_SCDPT1!SCDPT1_042ENDINGG_15)</f>
        <v>0</v>
      </c>
      <c r="T58" s="2"/>
      <c r="U58" s="2"/>
      <c r="V58" s="2"/>
      <c r="W58" s="3">
        <f>SUM(GMICNC_22A_SCDPT1!SCDPT1_042BEGINNG_19:GMICNC_22A_SCDPT1!SCDPT1_042ENDINGG_19)</f>
        <v>0</v>
      </c>
      <c r="X58" s="3">
        <f>SUM(GMICNC_22A_SCDPT1!SCDPT1_042BEGINNG_20:GMICNC_22A_SCDPT1!SCDPT1_042ENDINGG_20)</f>
        <v>0</v>
      </c>
      <c r="Y58" s="32"/>
      <c r="Z58" s="32"/>
      <c r="AA58" s="2"/>
      <c r="AB58" s="2"/>
      <c r="AC58" s="2"/>
      <c r="AD58" s="2"/>
      <c r="AE58" s="32"/>
      <c r="AF58" s="2"/>
      <c r="AG58" s="2"/>
      <c r="AH58" s="2"/>
      <c r="AI58" s="2"/>
      <c r="AJ58" s="2"/>
      <c r="AK58" s="2"/>
      <c r="AL58" s="2"/>
      <c r="AM58" s="2"/>
      <c r="AN58" s="2"/>
    </row>
    <row r="59" spans="2:40" x14ac:dyDescent="0.3">
      <c r="B59" s="7" t="s">
        <v>426</v>
      </c>
      <c r="C59" s="1" t="s">
        <v>426</v>
      </c>
      <c r="D59" s="6" t="s">
        <v>426</v>
      </c>
      <c r="E59" s="1" t="s">
        <v>426</v>
      </c>
      <c r="F59" s="1" t="s">
        <v>426</v>
      </c>
      <c r="G59" s="1" t="s">
        <v>426</v>
      </c>
      <c r="H59" s="1" t="s">
        <v>426</v>
      </c>
      <c r="I59" s="1" t="s">
        <v>426</v>
      </c>
      <c r="J59" s="1" t="s">
        <v>426</v>
      </c>
      <c r="K59" s="1" t="s">
        <v>426</v>
      </c>
      <c r="L59" s="1" t="s">
        <v>426</v>
      </c>
      <c r="M59" s="1" t="s">
        <v>426</v>
      </c>
      <c r="N59" s="1" t="s">
        <v>426</v>
      </c>
      <c r="O59" s="1" t="s">
        <v>426</v>
      </c>
      <c r="P59" s="1" t="s">
        <v>426</v>
      </c>
      <c r="Q59" s="1" t="s">
        <v>426</v>
      </c>
      <c r="R59" s="1" t="s">
        <v>426</v>
      </c>
      <c r="S59" s="1" t="s">
        <v>426</v>
      </c>
      <c r="T59" s="1" t="s">
        <v>426</v>
      </c>
      <c r="U59" s="1" t="s">
        <v>426</v>
      </c>
      <c r="V59" s="1" t="s">
        <v>426</v>
      </c>
      <c r="W59" s="1" t="s">
        <v>426</v>
      </c>
      <c r="X59" s="1" t="s">
        <v>426</v>
      </c>
      <c r="Y59" s="24" t="s">
        <v>426</v>
      </c>
      <c r="Z59" s="24" t="s">
        <v>426</v>
      </c>
      <c r="AA59" s="1" t="s">
        <v>426</v>
      </c>
      <c r="AB59" s="1" t="s">
        <v>426</v>
      </c>
      <c r="AC59" s="1" t="s">
        <v>426</v>
      </c>
      <c r="AD59" s="1" t="s">
        <v>426</v>
      </c>
      <c r="AE59" s="24" t="s">
        <v>426</v>
      </c>
      <c r="AF59" s="1" t="s">
        <v>426</v>
      </c>
      <c r="AG59" s="1" t="s">
        <v>426</v>
      </c>
      <c r="AH59" s="1" t="s">
        <v>426</v>
      </c>
      <c r="AI59" s="1" t="s">
        <v>426</v>
      </c>
      <c r="AJ59" s="1" t="s">
        <v>426</v>
      </c>
      <c r="AK59" s="1" t="s">
        <v>426</v>
      </c>
      <c r="AL59" s="1" t="s">
        <v>426</v>
      </c>
      <c r="AM59" s="1" t="s">
        <v>426</v>
      </c>
      <c r="AN59" s="1" t="s">
        <v>426</v>
      </c>
    </row>
    <row r="60" spans="2:40" x14ac:dyDescent="0.3">
      <c r="B60" s="18" t="s">
        <v>46</v>
      </c>
      <c r="C60" s="22" t="s">
        <v>603</v>
      </c>
      <c r="D60" s="15" t="s">
        <v>2</v>
      </c>
      <c r="E60" s="33" t="s">
        <v>2</v>
      </c>
      <c r="F60" s="17" t="s">
        <v>2</v>
      </c>
      <c r="G60" s="36" t="s">
        <v>2</v>
      </c>
      <c r="H60" s="30" t="s">
        <v>2</v>
      </c>
      <c r="I60" s="28" t="s">
        <v>2</v>
      </c>
      <c r="J60" s="34" t="s">
        <v>2</v>
      </c>
      <c r="K60" s="4"/>
      <c r="L60" s="35"/>
      <c r="M60" s="4"/>
      <c r="N60" s="4"/>
      <c r="O60" s="4"/>
      <c r="P60" s="4"/>
      <c r="Q60" s="4"/>
      <c r="R60" s="4"/>
      <c r="S60" s="4"/>
      <c r="T60" s="13"/>
      <c r="U60" s="13"/>
      <c r="V60" s="5" t="s">
        <v>2</v>
      </c>
      <c r="W60" s="4"/>
      <c r="X60" s="4"/>
      <c r="Y60" s="39"/>
      <c r="Z60" s="39"/>
      <c r="AA60" s="42" t="s">
        <v>2</v>
      </c>
      <c r="AB60" s="26" t="s">
        <v>2</v>
      </c>
      <c r="AC60" s="5" t="s">
        <v>2</v>
      </c>
      <c r="AD60" s="41" t="s">
        <v>2</v>
      </c>
      <c r="AE60" s="39"/>
      <c r="AF60" s="13"/>
      <c r="AG60" s="8"/>
      <c r="AH60" s="5" t="s">
        <v>2</v>
      </c>
      <c r="AI60" s="5" t="s">
        <v>2</v>
      </c>
      <c r="AJ60" s="5" t="s">
        <v>2</v>
      </c>
      <c r="AK60" s="19" t="s">
        <v>2</v>
      </c>
      <c r="AL60" s="37" t="s">
        <v>2</v>
      </c>
      <c r="AM60" s="20" t="s">
        <v>2</v>
      </c>
      <c r="AN60" s="29" t="s">
        <v>2</v>
      </c>
    </row>
    <row r="61" spans="2:40" x14ac:dyDescent="0.3">
      <c r="B61" s="7" t="s">
        <v>426</v>
      </c>
      <c r="C61" s="1" t="s">
        <v>426</v>
      </c>
      <c r="D61" s="6" t="s">
        <v>426</v>
      </c>
      <c r="E61" s="1" t="s">
        <v>426</v>
      </c>
      <c r="F61" s="1" t="s">
        <v>426</v>
      </c>
      <c r="G61" s="1" t="s">
        <v>426</v>
      </c>
      <c r="H61" s="1" t="s">
        <v>426</v>
      </c>
      <c r="I61" s="1" t="s">
        <v>426</v>
      </c>
      <c r="J61" s="1" t="s">
        <v>426</v>
      </c>
      <c r="K61" s="1" t="s">
        <v>426</v>
      </c>
      <c r="L61" s="1" t="s">
        <v>426</v>
      </c>
      <c r="M61" s="1" t="s">
        <v>426</v>
      </c>
      <c r="N61" s="1" t="s">
        <v>426</v>
      </c>
      <c r="O61" s="1" t="s">
        <v>426</v>
      </c>
      <c r="P61" s="1" t="s">
        <v>426</v>
      </c>
      <c r="Q61" s="1" t="s">
        <v>426</v>
      </c>
      <c r="R61" s="1" t="s">
        <v>426</v>
      </c>
      <c r="S61" s="1" t="s">
        <v>426</v>
      </c>
      <c r="T61" s="1" t="s">
        <v>426</v>
      </c>
      <c r="U61" s="1" t="s">
        <v>426</v>
      </c>
      <c r="V61" s="1" t="s">
        <v>426</v>
      </c>
      <c r="W61" s="1" t="s">
        <v>426</v>
      </c>
      <c r="X61" s="1" t="s">
        <v>426</v>
      </c>
      <c r="Y61" s="24" t="s">
        <v>426</v>
      </c>
      <c r="Z61" s="24" t="s">
        <v>426</v>
      </c>
      <c r="AA61" s="1" t="s">
        <v>426</v>
      </c>
      <c r="AB61" s="1" t="s">
        <v>426</v>
      </c>
      <c r="AC61" s="1" t="s">
        <v>426</v>
      </c>
      <c r="AD61" s="1" t="s">
        <v>426</v>
      </c>
      <c r="AE61" s="24" t="s">
        <v>426</v>
      </c>
      <c r="AF61" s="1" t="s">
        <v>426</v>
      </c>
      <c r="AG61" s="1" t="s">
        <v>426</v>
      </c>
      <c r="AH61" s="1" t="s">
        <v>426</v>
      </c>
      <c r="AI61" s="1" t="s">
        <v>426</v>
      </c>
      <c r="AJ61" s="1" t="s">
        <v>426</v>
      </c>
      <c r="AK61" s="1" t="s">
        <v>426</v>
      </c>
      <c r="AL61" s="1" t="s">
        <v>426</v>
      </c>
      <c r="AM61" s="1" t="s">
        <v>426</v>
      </c>
      <c r="AN61" s="1" t="s">
        <v>426</v>
      </c>
    </row>
    <row r="62" spans="2:40" ht="56" x14ac:dyDescent="0.3">
      <c r="B62" s="16" t="s">
        <v>195</v>
      </c>
      <c r="C62" s="21" t="s">
        <v>93</v>
      </c>
      <c r="D62" s="14"/>
      <c r="E62" s="2"/>
      <c r="F62" s="2"/>
      <c r="G62" s="2"/>
      <c r="H62" s="2"/>
      <c r="I62" s="2"/>
      <c r="J62" s="2"/>
      <c r="K62" s="3">
        <f>SUM(GMICNC_22A_SCDPT1!SCDPT1_043BEGINNG_7:GMICNC_22A_SCDPT1!SCDPT1_043ENDINGG_7)</f>
        <v>0</v>
      </c>
      <c r="L62" s="2"/>
      <c r="M62" s="3">
        <f>SUM(GMICNC_22A_SCDPT1!SCDPT1_043BEGINNG_9:GMICNC_22A_SCDPT1!SCDPT1_043ENDINGG_9)</f>
        <v>0</v>
      </c>
      <c r="N62" s="3">
        <f>SUM(GMICNC_22A_SCDPT1!SCDPT1_043BEGINNG_10:GMICNC_22A_SCDPT1!SCDPT1_043ENDINGG_10)</f>
        <v>0</v>
      </c>
      <c r="O62" s="3">
        <f>SUM(GMICNC_22A_SCDPT1!SCDPT1_043BEGINNG_11:GMICNC_22A_SCDPT1!SCDPT1_043ENDINGG_11)</f>
        <v>0</v>
      </c>
      <c r="P62" s="3">
        <f>SUM(GMICNC_22A_SCDPT1!SCDPT1_043BEGINNG_12:GMICNC_22A_SCDPT1!SCDPT1_043ENDINGG_12)</f>
        <v>0</v>
      </c>
      <c r="Q62" s="3">
        <f>SUM(GMICNC_22A_SCDPT1!SCDPT1_043BEGINNG_13:GMICNC_22A_SCDPT1!SCDPT1_043ENDINGG_13)</f>
        <v>0</v>
      </c>
      <c r="R62" s="3">
        <f>SUM(GMICNC_22A_SCDPT1!SCDPT1_043BEGINNG_14:GMICNC_22A_SCDPT1!SCDPT1_043ENDINGG_14)</f>
        <v>0</v>
      </c>
      <c r="S62" s="3">
        <f>SUM(GMICNC_22A_SCDPT1!SCDPT1_043BEGINNG_15:GMICNC_22A_SCDPT1!SCDPT1_043ENDINGG_15)</f>
        <v>0</v>
      </c>
      <c r="T62" s="2"/>
      <c r="U62" s="2"/>
      <c r="V62" s="2"/>
      <c r="W62" s="3">
        <f>SUM(GMICNC_22A_SCDPT1!SCDPT1_043BEGINNG_19:GMICNC_22A_SCDPT1!SCDPT1_043ENDINGG_19)</f>
        <v>0</v>
      </c>
      <c r="X62" s="3">
        <f>SUM(GMICNC_22A_SCDPT1!SCDPT1_043BEGINNG_20:GMICNC_22A_SCDPT1!SCDPT1_043ENDINGG_20)</f>
        <v>0</v>
      </c>
      <c r="Y62" s="32"/>
      <c r="Z62" s="32"/>
      <c r="AA62" s="2"/>
      <c r="AB62" s="2"/>
      <c r="AC62" s="2"/>
      <c r="AD62" s="2"/>
      <c r="AE62" s="32"/>
      <c r="AF62" s="2"/>
      <c r="AG62" s="2"/>
      <c r="AH62" s="2"/>
      <c r="AI62" s="2"/>
      <c r="AJ62" s="2"/>
      <c r="AK62" s="2"/>
      <c r="AL62" s="2"/>
      <c r="AM62" s="2"/>
      <c r="AN62" s="2"/>
    </row>
    <row r="63" spans="2:40" x14ac:dyDescent="0.3">
      <c r="B63" s="7" t="s">
        <v>426</v>
      </c>
      <c r="C63" s="1" t="s">
        <v>426</v>
      </c>
      <c r="D63" s="6" t="s">
        <v>426</v>
      </c>
      <c r="E63" s="1" t="s">
        <v>426</v>
      </c>
      <c r="F63" s="1" t="s">
        <v>426</v>
      </c>
      <c r="G63" s="1" t="s">
        <v>426</v>
      </c>
      <c r="H63" s="1" t="s">
        <v>426</v>
      </c>
      <c r="I63" s="1" t="s">
        <v>426</v>
      </c>
      <c r="J63" s="1" t="s">
        <v>426</v>
      </c>
      <c r="K63" s="1" t="s">
        <v>426</v>
      </c>
      <c r="L63" s="1" t="s">
        <v>426</v>
      </c>
      <c r="M63" s="1" t="s">
        <v>426</v>
      </c>
      <c r="N63" s="1" t="s">
        <v>426</v>
      </c>
      <c r="O63" s="1" t="s">
        <v>426</v>
      </c>
      <c r="P63" s="1" t="s">
        <v>426</v>
      </c>
      <c r="Q63" s="1" t="s">
        <v>426</v>
      </c>
      <c r="R63" s="1" t="s">
        <v>426</v>
      </c>
      <c r="S63" s="1" t="s">
        <v>426</v>
      </c>
      <c r="T63" s="1" t="s">
        <v>426</v>
      </c>
      <c r="U63" s="1" t="s">
        <v>426</v>
      </c>
      <c r="V63" s="1" t="s">
        <v>426</v>
      </c>
      <c r="W63" s="1" t="s">
        <v>426</v>
      </c>
      <c r="X63" s="1" t="s">
        <v>426</v>
      </c>
      <c r="Y63" s="24" t="s">
        <v>426</v>
      </c>
      <c r="Z63" s="24" t="s">
        <v>426</v>
      </c>
      <c r="AA63" s="1" t="s">
        <v>426</v>
      </c>
      <c r="AB63" s="1" t="s">
        <v>426</v>
      </c>
      <c r="AC63" s="1" t="s">
        <v>426</v>
      </c>
      <c r="AD63" s="1" t="s">
        <v>426</v>
      </c>
      <c r="AE63" s="24" t="s">
        <v>426</v>
      </c>
      <c r="AF63" s="1" t="s">
        <v>426</v>
      </c>
      <c r="AG63" s="1" t="s">
        <v>426</v>
      </c>
      <c r="AH63" s="1" t="s">
        <v>426</v>
      </c>
      <c r="AI63" s="1" t="s">
        <v>426</v>
      </c>
      <c r="AJ63" s="1" t="s">
        <v>426</v>
      </c>
      <c r="AK63" s="1" t="s">
        <v>426</v>
      </c>
      <c r="AL63" s="1" t="s">
        <v>426</v>
      </c>
      <c r="AM63" s="1" t="s">
        <v>426</v>
      </c>
      <c r="AN63" s="1" t="s">
        <v>426</v>
      </c>
    </row>
    <row r="64" spans="2:40" x14ac:dyDescent="0.3">
      <c r="B64" s="18" t="s">
        <v>604</v>
      </c>
      <c r="C64" s="22" t="s">
        <v>603</v>
      </c>
      <c r="D64" s="15" t="s">
        <v>2</v>
      </c>
      <c r="E64" s="33" t="s">
        <v>2</v>
      </c>
      <c r="F64" s="17" t="s">
        <v>2</v>
      </c>
      <c r="G64" s="36" t="s">
        <v>2</v>
      </c>
      <c r="H64" s="30" t="s">
        <v>2</v>
      </c>
      <c r="I64" s="28" t="s">
        <v>2</v>
      </c>
      <c r="J64" s="34" t="s">
        <v>2</v>
      </c>
      <c r="K64" s="4"/>
      <c r="L64" s="35"/>
      <c r="M64" s="4"/>
      <c r="N64" s="4"/>
      <c r="O64" s="4"/>
      <c r="P64" s="4"/>
      <c r="Q64" s="4"/>
      <c r="R64" s="4"/>
      <c r="S64" s="4"/>
      <c r="T64" s="13"/>
      <c r="U64" s="13"/>
      <c r="V64" s="5" t="s">
        <v>2</v>
      </c>
      <c r="W64" s="4"/>
      <c r="X64" s="4"/>
      <c r="Y64" s="39"/>
      <c r="Z64" s="39"/>
      <c r="AA64" s="42" t="s">
        <v>2</v>
      </c>
      <c r="AB64" s="26" t="s">
        <v>2</v>
      </c>
      <c r="AC64" s="5" t="s">
        <v>2</v>
      </c>
      <c r="AD64" s="41" t="s">
        <v>2</v>
      </c>
      <c r="AE64" s="39"/>
      <c r="AF64" s="13"/>
      <c r="AG64" s="8"/>
      <c r="AH64" s="5" t="s">
        <v>2</v>
      </c>
      <c r="AI64" s="5" t="s">
        <v>2</v>
      </c>
      <c r="AJ64" s="5" t="s">
        <v>2</v>
      </c>
      <c r="AK64" s="19" t="s">
        <v>2</v>
      </c>
      <c r="AL64" s="37" t="s">
        <v>2</v>
      </c>
      <c r="AM64" s="20" t="s">
        <v>2</v>
      </c>
      <c r="AN64" s="29" t="s">
        <v>2</v>
      </c>
    </row>
    <row r="65" spans="2:40" x14ac:dyDescent="0.3">
      <c r="B65" s="7" t="s">
        <v>426</v>
      </c>
      <c r="C65" s="1" t="s">
        <v>426</v>
      </c>
      <c r="D65" s="6" t="s">
        <v>426</v>
      </c>
      <c r="E65" s="1" t="s">
        <v>426</v>
      </c>
      <c r="F65" s="1" t="s">
        <v>426</v>
      </c>
      <c r="G65" s="1" t="s">
        <v>426</v>
      </c>
      <c r="H65" s="1" t="s">
        <v>426</v>
      </c>
      <c r="I65" s="1" t="s">
        <v>426</v>
      </c>
      <c r="J65" s="1" t="s">
        <v>426</v>
      </c>
      <c r="K65" s="1" t="s">
        <v>426</v>
      </c>
      <c r="L65" s="1" t="s">
        <v>426</v>
      </c>
      <c r="M65" s="1" t="s">
        <v>426</v>
      </c>
      <c r="N65" s="1" t="s">
        <v>426</v>
      </c>
      <c r="O65" s="1" t="s">
        <v>426</v>
      </c>
      <c r="P65" s="1" t="s">
        <v>426</v>
      </c>
      <c r="Q65" s="1" t="s">
        <v>426</v>
      </c>
      <c r="R65" s="1" t="s">
        <v>426</v>
      </c>
      <c r="S65" s="1" t="s">
        <v>426</v>
      </c>
      <c r="T65" s="1" t="s">
        <v>426</v>
      </c>
      <c r="U65" s="1" t="s">
        <v>426</v>
      </c>
      <c r="V65" s="1" t="s">
        <v>426</v>
      </c>
      <c r="W65" s="1" t="s">
        <v>426</v>
      </c>
      <c r="X65" s="1" t="s">
        <v>426</v>
      </c>
      <c r="Y65" s="24" t="s">
        <v>426</v>
      </c>
      <c r="Z65" s="24" t="s">
        <v>426</v>
      </c>
      <c r="AA65" s="1" t="s">
        <v>426</v>
      </c>
      <c r="AB65" s="1" t="s">
        <v>426</v>
      </c>
      <c r="AC65" s="1" t="s">
        <v>426</v>
      </c>
      <c r="AD65" s="1" t="s">
        <v>426</v>
      </c>
      <c r="AE65" s="24" t="s">
        <v>426</v>
      </c>
      <c r="AF65" s="1" t="s">
        <v>426</v>
      </c>
      <c r="AG65" s="1" t="s">
        <v>426</v>
      </c>
      <c r="AH65" s="1" t="s">
        <v>426</v>
      </c>
      <c r="AI65" s="1" t="s">
        <v>426</v>
      </c>
      <c r="AJ65" s="1" t="s">
        <v>426</v>
      </c>
      <c r="AK65" s="1" t="s">
        <v>426</v>
      </c>
      <c r="AL65" s="1" t="s">
        <v>426</v>
      </c>
      <c r="AM65" s="1" t="s">
        <v>426</v>
      </c>
      <c r="AN65" s="1" t="s">
        <v>426</v>
      </c>
    </row>
    <row r="66" spans="2:40" ht="56" x14ac:dyDescent="0.3">
      <c r="B66" s="16" t="s">
        <v>47</v>
      </c>
      <c r="C66" s="21" t="s">
        <v>658</v>
      </c>
      <c r="D66" s="14"/>
      <c r="E66" s="2"/>
      <c r="F66" s="2"/>
      <c r="G66" s="2"/>
      <c r="H66" s="2"/>
      <c r="I66" s="2"/>
      <c r="J66" s="2"/>
      <c r="K66" s="3">
        <f>SUM(GMICNC_22A_SCDPT1!SCDPT1_044BEGINNG_7:GMICNC_22A_SCDPT1!SCDPT1_044ENDINGG_7)</f>
        <v>0</v>
      </c>
      <c r="L66" s="2"/>
      <c r="M66" s="3">
        <f>SUM(GMICNC_22A_SCDPT1!SCDPT1_044BEGINNG_9:GMICNC_22A_SCDPT1!SCDPT1_044ENDINGG_9)</f>
        <v>0</v>
      </c>
      <c r="N66" s="3">
        <f>SUM(GMICNC_22A_SCDPT1!SCDPT1_044BEGINNG_10:GMICNC_22A_SCDPT1!SCDPT1_044ENDINGG_10)</f>
        <v>0</v>
      </c>
      <c r="O66" s="3">
        <f>SUM(GMICNC_22A_SCDPT1!SCDPT1_044BEGINNG_11:GMICNC_22A_SCDPT1!SCDPT1_044ENDINGG_11)</f>
        <v>0</v>
      </c>
      <c r="P66" s="3">
        <f>SUM(GMICNC_22A_SCDPT1!SCDPT1_044BEGINNG_12:GMICNC_22A_SCDPT1!SCDPT1_044ENDINGG_12)</f>
        <v>0</v>
      </c>
      <c r="Q66" s="3">
        <f>SUM(GMICNC_22A_SCDPT1!SCDPT1_044BEGINNG_13:GMICNC_22A_SCDPT1!SCDPT1_044ENDINGG_13)</f>
        <v>0</v>
      </c>
      <c r="R66" s="3">
        <f>SUM(GMICNC_22A_SCDPT1!SCDPT1_044BEGINNG_14:GMICNC_22A_SCDPT1!SCDPT1_044ENDINGG_14)</f>
        <v>0</v>
      </c>
      <c r="S66" s="3">
        <f>SUM(GMICNC_22A_SCDPT1!SCDPT1_044BEGINNG_15:GMICNC_22A_SCDPT1!SCDPT1_044ENDINGG_15)</f>
        <v>0</v>
      </c>
      <c r="T66" s="2"/>
      <c r="U66" s="2"/>
      <c r="V66" s="2"/>
      <c r="W66" s="3">
        <f>SUM(GMICNC_22A_SCDPT1!SCDPT1_044BEGINNG_19:GMICNC_22A_SCDPT1!SCDPT1_044ENDINGG_19)</f>
        <v>0</v>
      </c>
      <c r="X66" s="3">
        <f>SUM(GMICNC_22A_SCDPT1!SCDPT1_044BEGINNG_20:GMICNC_22A_SCDPT1!SCDPT1_044ENDINGG_20)</f>
        <v>0</v>
      </c>
      <c r="Y66" s="32"/>
      <c r="Z66" s="3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2:40" ht="28" x14ac:dyDescent="0.3">
      <c r="B67" s="16" t="s">
        <v>605</v>
      </c>
      <c r="C67" s="21" t="s">
        <v>556</v>
      </c>
      <c r="D67" s="14"/>
      <c r="E67" s="2"/>
      <c r="F67" s="2"/>
      <c r="G67" s="2"/>
      <c r="H67" s="2"/>
      <c r="I67" s="2"/>
      <c r="J67" s="2"/>
      <c r="K67" s="3">
        <f>GMICNC_22A_SCDPT1!SCDPT1_0419999999_7+GMICNC_22A_SCDPT1!SCDPT1_0429999999_7+GMICNC_22A_SCDPT1!SCDPT1_0439999999_7+GMICNC_22A_SCDPT1!SCDPT1_0449999999_7</f>
        <v>0</v>
      </c>
      <c r="L67" s="2"/>
      <c r="M67" s="3">
        <f>GMICNC_22A_SCDPT1!SCDPT1_0419999999_9+GMICNC_22A_SCDPT1!SCDPT1_0429999999_9+GMICNC_22A_SCDPT1!SCDPT1_0439999999_9+GMICNC_22A_SCDPT1!SCDPT1_0449999999_9</f>
        <v>0</v>
      </c>
      <c r="N67" s="3">
        <f>GMICNC_22A_SCDPT1!SCDPT1_0419999999_10+GMICNC_22A_SCDPT1!SCDPT1_0429999999_10+GMICNC_22A_SCDPT1!SCDPT1_0439999999_10+GMICNC_22A_SCDPT1!SCDPT1_0449999999_10</f>
        <v>0</v>
      </c>
      <c r="O67" s="3">
        <f>GMICNC_22A_SCDPT1!SCDPT1_0419999999_11+GMICNC_22A_SCDPT1!SCDPT1_0429999999_11+GMICNC_22A_SCDPT1!SCDPT1_0439999999_11+GMICNC_22A_SCDPT1!SCDPT1_0449999999_11</f>
        <v>0</v>
      </c>
      <c r="P67" s="3">
        <f>GMICNC_22A_SCDPT1!SCDPT1_0419999999_12+GMICNC_22A_SCDPT1!SCDPT1_0429999999_12+GMICNC_22A_SCDPT1!SCDPT1_0439999999_12+GMICNC_22A_SCDPT1!SCDPT1_0449999999_12</f>
        <v>0</v>
      </c>
      <c r="Q67" s="3">
        <f>GMICNC_22A_SCDPT1!SCDPT1_0419999999_13+GMICNC_22A_SCDPT1!SCDPT1_0429999999_13+GMICNC_22A_SCDPT1!SCDPT1_0439999999_13+GMICNC_22A_SCDPT1!SCDPT1_0449999999_13</f>
        <v>0</v>
      </c>
      <c r="R67" s="3">
        <f>GMICNC_22A_SCDPT1!SCDPT1_0419999999_14+GMICNC_22A_SCDPT1!SCDPT1_0429999999_14+GMICNC_22A_SCDPT1!SCDPT1_0439999999_14+GMICNC_22A_SCDPT1!SCDPT1_0449999999_14</f>
        <v>0</v>
      </c>
      <c r="S67" s="3">
        <f>GMICNC_22A_SCDPT1!SCDPT1_0419999999_15+GMICNC_22A_SCDPT1!SCDPT1_0429999999_15+GMICNC_22A_SCDPT1!SCDPT1_0439999999_15+GMICNC_22A_SCDPT1!SCDPT1_0449999999_15</f>
        <v>0</v>
      </c>
      <c r="T67" s="2"/>
      <c r="U67" s="2"/>
      <c r="V67" s="2"/>
      <c r="W67" s="3">
        <f>GMICNC_22A_SCDPT1!SCDPT1_0419999999_19+GMICNC_22A_SCDPT1!SCDPT1_0429999999_19+GMICNC_22A_SCDPT1!SCDPT1_0439999999_19+GMICNC_22A_SCDPT1!SCDPT1_0449999999_19</f>
        <v>0</v>
      </c>
      <c r="X67" s="3">
        <f>GMICNC_22A_SCDPT1!SCDPT1_0419999999_20+GMICNC_22A_SCDPT1!SCDPT1_0429999999_20+GMICNC_22A_SCDPT1!SCDPT1_0439999999_20+GMICNC_22A_SCDPT1!SCDPT1_0449999999_20</f>
        <v>0</v>
      </c>
      <c r="Y67" s="32"/>
      <c r="Z67" s="32"/>
      <c r="AA67" s="2"/>
      <c r="AB67" s="2"/>
      <c r="AC67" s="2"/>
      <c r="AD67" s="2"/>
      <c r="AE67" s="32"/>
      <c r="AF67" s="2"/>
      <c r="AG67" s="2"/>
      <c r="AH67" s="2"/>
      <c r="AI67" s="2"/>
      <c r="AJ67" s="2"/>
      <c r="AK67" s="2"/>
      <c r="AL67" s="2"/>
      <c r="AM67" s="2"/>
      <c r="AN67" s="2"/>
    </row>
    <row r="68" spans="2:40" x14ac:dyDescent="0.3">
      <c r="B68" s="7" t="s">
        <v>426</v>
      </c>
      <c r="C68" s="1" t="s">
        <v>426</v>
      </c>
      <c r="D68" s="6" t="s">
        <v>426</v>
      </c>
      <c r="E68" s="1" t="s">
        <v>426</v>
      </c>
      <c r="F68" s="1" t="s">
        <v>426</v>
      </c>
      <c r="G68" s="1" t="s">
        <v>426</v>
      </c>
      <c r="H68" s="1" t="s">
        <v>426</v>
      </c>
      <c r="I68" s="1" t="s">
        <v>426</v>
      </c>
      <c r="J68" s="1" t="s">
        <v>426</v>
      </c>
      <c r="K68" s="1" t="s">
        <v>426</v>
      </c>
      <c r="L68" s="1" t="s">
        <v>426</v>
      </c>
      <c r="M68" s="1" t="s">
        <v>426</v>
      </c>
      <c r="N68" s="1" t="s">
        <v>426</v>
      </c>
      <c r="O68" s="1" t="s">
        <v>426</v>
      </c>
      <c r="P68" s="1" t="s">
        <v>426</v>
      </c>
      <c r="Q68" s="1" t="s">
        <v>426</v>
      </c>
      <c r="R68" s="1" t="s">
        <v>426</v>
      </c>
      <c r="S68" s="1" t="s">
        <v>426</v>
      </c>
      <c r="T68" s="1" t="s">
        <v>426</v>
      </c>
      <c r="U68" s="1" t="s">
        <v>426</v>
      </c>
      <c r="V68" s="1" t="s">
        <v>426</v>
      </c>
      <c r="W68" s="1" t="s">
        <v>426</v>
      </c>
      <c r="X68" s="1" t="s">
        <v>426</v>
      </c>
      <c r="Y68" s="24" t="s">
        <v>426</v>
      </c>
      <c r="Z68" s="24" t="s">
        <v>426</v>
      </c>
      <c r="AA68" s="1" t="s">
        <v>426</v>
      </c>
      <c r="AB68" s="1" t="s">
        <v>426</v>
      </c>
      <c r="AC68" s="1" t="s">
        <v>426</v>
      </c>
      <c r="AD68" s="1" t="s">
        <v>426</v>
      </c>
      <c r="AE68" s="24" t="s">
        <v>426</v>
      </c>
      <c r="AF68" s="1" t="s">
        <v>426</v>
      </c>
      <c r="AG68" s="1" t="s">
        <v>426</v>
      </c>
      <c r="AH68" s="1" t="s">
        <v>426</v>
      </c>
      <c r="AI68" s="1" t="s">
        <v>426</v>
      </c>
      <c r="AJ68" s="1" t="s">
        <v>426</v>
      </c>
      <c r="AK68" s="1" t="s">
        <v>426</v>
      </c>
      <c r="AL68" s="1" t="s">
        <v>426</v>
      </c>
      <c r="AM68" s="1" t="s">
        <v>426</v>
      </c>
      <c r="AN68" s="1" t="s">
        <v>426</v>
      </c>
    </row>
    <row r="69" spans="2:40" x14ac:dyDescent="0.3">
      <c r="B69" s="18" t="s">
        <v>403</v>
      </c>
      <c r="C69" s="22" t="s">
        <v>603</v>
      </c>
      <c r="D69" s="15" t="s">
        <v>2</v>
      </c>
      <c r="E69" s="33" t="s">
        <v>2</v>
      </c>
      <c r="F69" s="17" t="s">
        <v>2</v>
      </c>
      <c r="G69" s="36" t="s">
        <v>2</v>
      </c>
      <c r="H69" s="30" t="s">
        <v>2</v>
      </c>
      <c r="I69" s="28" t="s">
        <v>2</v>
      </c>
      <c r="J69" s="34" t="s">
        <v>2</v>
      </c>
      <c r="K69" s="4"/>
      <c r="L69" s="35"/>
      <c r="M69" s="4"/>
      <c r="N69" s="4"/>
      <c r="O69" s="4"/>
      <c r="P69" s="4"/>
      <c r="Q69" s="4"/>
      <c r="R69" s="4"/>
      <c r="S69" s="4"/>
      <c r="T69" s="13"/>
      <c r="U69" s="13"/>
      <c r="V69" s="5" t="s">
        <v>2</v>
      </c>
      <c r="W69" s="4"/>
      <c r="X69" s="4"/>
      <c r="Y69" s="39"/>
      <c r="Z69" s="39"/>
      <c r="AA69" s="42" t="s">
        <v>2</v>
      </c>
      <c r="AB69" s="26" t="s">
        <v>2</v>
      </c>
      <c r="AC69" s="5" t="s">
        <v>2</v>
      </c>
      <c r="AD69" s="2"/>
      <c r="AE69" s="39"/>
      <c r="AF69" s="13"/>
      <c r="AG69" s="8"/>
      <c r="AH69" s="5" t="s">
        <v>2</v>
      </c>
      <c r="AI69" s="5" t="s">
        <v>2</v>
      </c>
      <c r="AJ69" s="5" t="s">
        <v>2</v>
      </c>
      <c r="AK69" s="19" t="s">
        <v>2</v>
      </c>
      <c r="AL69" s="37" t="s">
        <v>2</v>
      </c>
      <c r="AM69" s="20" t="s">
        <v>2</v>
      </c>
      <c r="AN69" s="29" t="s">
        <v>2</v>
      </c>
    </row>
    <row r="70" spans="2:40" x14ac:dyDescent="0.3">
      <c r="B70" s="7" t="s">
        <v>426</v>
      </c>
      <c r="C70" s="1" t="s">
        <v>426</v>
      </c>
      <c r="D70" s="6" t="s">
        <v>426</v>
      </c>
      <c r="E70" s="1" t="s">
        <v>426</v>
      </c>
      <c r="F70" s="1" t="s">
        <v>426</v>
      </c>
      <c r="G70" s="1" t="s">
        <v>426</v>
      </c>
      <c r="H70" s="1" t="s">
        <v>426</v>
      </c>
      <c r="I70" s="1" t="s">
        <v>426</v>
      </c>
      <c r="J70" s="1" t="s">
        <v>426</v>
      </c>
      <c r="K70" s="1" t="s">
        <v>426</v>
      </c>
      <c r="L70" s="1" t="s">
        <v>426</v>
      </c>
      <c r="M70" s="1" t="s">
        <v>426</v>
      </c>
      <c r="N70" s="1" t="s">
        <v>426</v>
      </c>
      <c r="O70" s="1" t="s">
        <v>426</v>
      </c>
      <c r="P70" s="1" t="s">
        <v>426</v>
      </c>
      <c r="Q70" s="1" t="s">
        <v>426</v>
      </c>
      <c r="R70" s="1" t="s">
        <v>426</v>
      </c>
      <c r="S70" s="1" t="s">
        <v>426</v>
      </c>
      <c r="T70" s="1" t="s">
        <v>426</v>
      </c>
      <c r="U70" s="1" t="s">
        <v>426</v>
      </c>
      <c r="V70" s="1" t="s">
        <v>426</v>
      </c>
      <c r="W70" s="1" t="s">
        <v>426</v>
      </c>
      <c r="X70" s="1" t="s">
        <v>426</v>
      </c>
      <c r="Y70" s="24" t="s">
        <v>426</v>
      </c>
      <c r="Z70" s="24" t="s">
        <v>426</v>
      </c>
      <c r="AA70" s="1" t="s">
        <v>426</v>
      </c>
      <c r="AB70" s="1" t="s">
        <v>426</v>
      </c>
      <c r="AC70" s="1" t="s">
        <v>426</v>
      </c>
      <c r="AD70" s="1" t="s">
        <v>426</v>
      </c>
      <c r="AE70" s="1" t="s">
        <v>426</v>
      </c>
      <c r="AF70" s="1" t="s">
        <v>426</v>
      </c>
      <c r="AG70" s="1" t="s">
        <v>426</v>
      </c>
      <c r="AH70" s="1" t="s">
        <v>426</v>
      </c>
      <c r="AI70" s="1" t="s">
        <v>426</v>
      </c>
      <c r="AJ70" s="1" t="s">
        <v>426</v>
      </c>
      <c r="AK70" s="1" t="s">
        <v>426</v>
      </c>
      <c r="AL70" s="1" t="s">
        <v>426</v>
      </c>
      <c r="AM70" s="1" t="s">
        <v>426</v>
      </c>
      <c r="AN70" s="1" t="s">
        <v>426</v>
      </c>
    </row>
    <row r="71" spans="2:40" ht="42" x14ac:dyDescent="0.3">
      <c r="B71" s="16" t="s">
        <v>526</v>
      </c>
      <c r="C71" s="21" t="s">
        <v>482</v>
      </c>
      <c r="D71" s="14"/>
      <c r="E71" s="2"/>
      <c r="F71" s="2"/>
      <c r="G71" s="2"/>
      <c r="H71" s="2"/>
      <c r="I71" s="2"/>
      <c r="J71" s="2"/>
      <c r="K71" s="3">
        <f>SUM(GMICNC_22A_SCDPT1!SCDPT1_061BEGINNG_7:GMICNC_22A_SCDPT1!SCDPT1_061ENDINGG_7)</f>
        <v>0</v>
      </c>
      <c r="L71" s="2"/>
      <c r="M71" s="3">
        <f>SUM(GMICNC_22A_SCDPT1!SCDPT1_061BEGINNG_9:GMICNC_22A_SCDPT1!SCDPT1_061ENDINGG_9)</f>
        <v>0</v>
      </c>
      <c r="N71" s="3">
        <f>SUM(GMICNC_22A_SCDPT1!SCDPT1_061BEGINNG_10:GMICNC_22A_SCDPT1!SCDPT1_061ENDINGG_10)</f>
        <v>0</v>
      </c>
      <c r="O71" s="3">
        <f>SUM(GMICNC_22A_SCDPT1!SCDPT1_061BEGINNG_11:GMICNC_22A_SCDPT1!SCDPT1_061ENDINGG_11)</f>
        <v>0</v>
      </c>
      <c r="P71" s="3">
        <f>SUM(GMICNC_22A_SCDPT1!SCDPT1_061BEGINNG_12:GMICNC_22A_SCDPT1!SCDPT1_061ENDINGG_12)</f>
        <v>0</v>
      </c>
      <c r="Q71" s="3">
        <f>SUM(GMICNC_22A_SCDPT1!SCDPT1_061BEGINNG_13:GMICNC_22A_SCDPT1!SCDPT1_061ENDINGG_13)</f>
        <v>0</v>
      </c>
      <c r="R71" s="3">
        <f>SUM(GMICNC_22A_SCDPT1!SCDPT1_061BEGINNG_14:GMICNC_22A_SCDPT1!SCDPT1_061ENDINGG_14)</f>
        <v>0</v>
      </c>
      <c r="S71" s="3">
        <f>SUM(GMICNC_22A_SCDPT1!SCDPT1_061BEGINNG_15:GMICNC_22A_SCDPT1!SCDPT1_061ENDINGG_15)</f>
        <v>0</v>
      </c>
      <c r="T71" s="2"/>
      <c r="U71" s="2"/>
      <c r="V71" s="2"/>
      <c r="W71" s="3">
        <f>SUM(GMICNC_22A_SCDPT1!SCDPT1_061BEGINNG_19:GMICNC_22A_SCDPT1!SCDPT1_061ENDINGG_19)</f>
        <v>0</v>
      </c>
      <c r="X71" s="3">
        <f>SUM(GMICNC_22A_SCDPT1!SCDPT1_061BEGINNG_20:GMICNC_22A_SCDPT1!SCDPT1_061ENDINGG_20)</f>
        <v>0</v>
      </c>
      <c r="Y71" s="32"/>
      <c r="Z71" s="3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2:40" x14ac:dyDescent="0.3">
      <c r="B72" s="7" t="s">
        <v>426</v>
      </c>
      <c r="C72" s="1" t="s">
        <v>426</v>
      </c>
      <c r="D72" s="6" t="s">
        <v>426</v>
      </c>
      <c r="E72" s="1" t="s">
        <v>426</v>
      </c>
      <c r="F72" s="1" t="s">
        <v>426</v>
      </c>
      <c r="G72" s="1" t="s">
        <v>426</v>
      </c>
      <c r="H72" s="1" t="s">
        <v>426</v>
      </c>
      <c r="I72" s="1" t="s">
        <v>426</v>
      </c>
      <c r="J72" s="1" t="s">
        <v>426</v>
      </c>
      <c r="K72" s="1" t="s">
        <v>426</v>
      </c>
      <c r="L72" s="1" t="s">
        <v>426</v>
      </c>
      <c r="M72" s="1" t="s">
        <v>426</v>
      </c>
      <c r="N72" s="1" t="s">
        <v>426</v>
      </c>
      <c r="O72" s="1" t="s">
        <v>426</v>
      </c>
      <c r="P72" s="1" t="s">
        <v>426</v>
      </c>
      <c r="Q72" s="1" t="s">
        <v>426</v>
      </c>
      <c r="R72" s="1" t="s">
        <v>426</v>
      </c>
      <c r="S72" s="1" t="s">
        <v>426</v>
      </c>
      <c r="T72" s="1" t="s">
        <v>426</v>
      </c>
      <c r="U72" s="1" t="s">
        <v>426</v>
      </c>
      <c r="V72" s="1" t="s">
        <v>426</v>
      </c>
      <c r="W72" s="1" t="s">
        <v>426</v>
      </c>
      <c r="X72" s="1" t="s">
        <v>426</v>
      </c>
      <c r="Y72" s="24" t="s">
        <v>426</v>
      </c>
      <c r="Z72" s="24" t="s">
        <v>426</v>
      </c>
      <c r="AA72" s="1" t="s">
        <v>426</v>
      </c>
      <c r="AB72" s="1" t="s">
        <v>426</v>
      </c>
      <c r="AC72" s="1" t="s">
        <v>426</v>
      </c>
      <c r="AD72" s="1" t="s">
        <v>426</v>
      </c>
      <c r="AE72" s="1" t="s">
        <v>426</v>
      </c>
      <c r="AF72" s="1" t="s">
        <v>426</v>
      </c>
      <c r="AG72" s="1" t="s">
        <v>426</v>
      </c>
      <c r="AH72" s="1" t="s">
        <v>426</v>
      </c>
      <c r="AI72" s="1" t="s">
        <v>426</v>
      </c>
      <c r="AJ72" s="1" t="s">
        <v>426</v>
      </c>
      <c r="AK72" s="1" t="s">
        <v>426</v>
      </c>
      <c r="AL72" s="1" t="s">
        <v>426</v>
      </c>
      <c r="AM72" s="1" t="s">
        <v>426</v>
      </c>
      <c r="AN72" s="1" t="s">
        <v>426</v>
      </c>
    </row>
    <row r="73" spans="2:40" x14ac:dyDescent="0.3">
      <c r="B73" s="18" t="s">
        <v>266</v>
      </c>
      <c r="C73" s="22" t="s">
        <v>603</v>
      </c>
      <c r="D73" s="15" t="s">
        <v>2</v>
      </c>
      <c r="E73" s="33" t="s">
        <v>2</v>
      </c>
      <c r="F73" s="17" t="s">
        <v>2</v>
      </c>
      <c r="G73" s="36" t="s">
        <v>2</v>
      </c>
      <c r="H73" s="30" t="s">
        <v>2</v>
      </c>
      <c r="I73" s="28" t="s">
        <v>2</v>
      </c>
      <c r="J73" s="34" t="s">
        <v>2</v>
      </c>
      <c r="K73" s="4"/>
      <c r="L73" s="35"/>
      <c r="M73" s="4"/>
      <c r="N73" s="4"/>
      <c r="O73" s="4"/>
      <c r="P73" s="4"/>
      <c r="Q73" s="4"/>
      <c r="R73" s="4"/>
      <c r="S73" s="4"/>
      <c r="T73" s="13"/>
      <c r="U73" s="13"/>
      <c r="V73" s="5" t="s">
        <v>2</v>
      </c>
      <c r="W73" s="4"/>
      <c r="X73" s="4"/>
      <c r="Y73" s="39"/>
      <c r="Z73" s="39"/>
      <c r="AA73" s="42" t="s">
        <v>2</v>
      </c>
      <c r="AB73" s="26" t="s">
        <v>2</v>
      </c>
      <c r="AC73" s="5" t="s">
        <v>2</v>
      </c>
      <c r="AD73" s="41" t="s">
        <v>2</v>
      </c>
      <c r="AE73" s="8"/>
      <c r="AF73" s="13"/>
      <c r="AG73" s="8"/>
      <c r="AH73" s="5" t="s">
        <v>2</v>
      </c>
      <c r="AI73" s="5" t="s">
        <v>2</v>
      </c>
      <c r="AJ73" s="5" t="s">
        <v>2</v>
      </c>
      <c r="AK73" s="19" t="s">
        <v>2</v>
      </c>
      <c r="AL73" s="37" t="s">
        <v>2</v>
      </c>
      <c r="AM73" s="20" t="s">
        <v>2</v>
      </c>
      <c r="AN73" s="29" t="s">
        <v>2</v>
      </c>
    </row>
    <row r="74" spans="2:40" x14ac:dyDescent="0.3">
      <c r="B74" s="7" t="s">
        <v>426</v>
      </c>
      <c r="C74" s="1" t="s">
        <v>426</v>
      </c>
      <c r="D74" s="6" t="s">
        <v>426</v>
      </c>
      <c r="E74" s="1" t="s">
        <v>426</v>
      </c>
      <c r="F74" s="1" t="s">
        <v>426</v>
      </c>
      <c r="G74" s="1" t="s">
        <v>426</v>
      </c>
      <c r="H74" s="1" t="s">
        <v>426</v>
      </c>
      <c r="I74" s="1" t="s">
        <v>426</v>
      </c>
      <c r="J74" s="1" t="s">
        <v>426</v>
      </c>
      <c r="K74" s="1" t="s">
        <v>426</v>
      </c>
      <c r="L74" s="1" t="s">
        <v>426</v>
      </c>
      <c r="M74" s="1" t="s">
        <v>426</v>
      </c>
      <c r="N74" s="1" t="s">
        <v>426</v>
      </c>
      <c r="O74" s="1" t="s">
        <v>426</v>
      </c>
      <c r="P74" s="1" t="s">
        <v>426</v>
      </c>
      <c r="Q74" s="1" t="s">
        <v>426</v>
      </c>
      <c r="R74" s="1" t="s">
        <v>426</v>
      </c>
      <c r="S74" s="1" t="s">
        <v>426</v>
      </c>
      <c r="T74" s="1" t="s">
        <v>426</v>
      </c>
      <c r="U74" s="1" t="s">
        <v>426</v>
      </c>
      <c r="V74" s="1" t="s">
        <v>426</v>
      </c>
      <c r="W74" s="1" t="s">
        <v>426</v>
      </c>
      <c r="X74" s="1" t="s">
        <v>426</v>
      </c>
      <c r="Y74" s="24" t="s">
        <v>426</v>
      </c>
      <c r="Z74" s="24" t="s">
        <v>426</v>
      </c>
      <c r="AA74" s="1" t="s">
        <v>426</v>
      </c>
      <c r="AB74" s="1" t="s">
        <v>426</v>
      </c>
      <c r="AC74" s="1" t="s">
        <v>426</v>
      </c>
      <c r="AD74" s="1" t="s">
        <v>426</v>
      </c>
      <c r="AE74" s="24" t="s">
        <v>426</v>
      </c>
      <c r="AF74" s="1" t="s">
        <v>426</v>
      </c>
      <c r="AG74" s="1" t="s">
        <v>426</v>
      </c>
      <c r="AH74" s="1" t="s">
        <v>426</v>
      </c>
      <c r="AI74" s="1" t="s">
        <v>426</v>
      </c>
      <c r="AJ74" s="1" t="s">
        <v>426</v>
      </c>
      <c r="AK74" s="1" t="s">
        <v>426</v>
      </c>
      <c r="AL74" s="1" t="s">
        <v>426</v>
      </c>
      <c r="AM74" s="1" t="s">
        <v>426</v>
      </c>
      <c r="AN74" s="1" t="s">
        <v>426</v>
      </c>
    </row>
    <row r="75" spans="2:40" ht="56" x14ac:dyDescent="0.3">
      <c r="B75" s="16" t="s">
        <v>404</v>
      </c>
      <c r="C75" s="21" t="s">
        <v>483</v>
      </c>
      <c r="D75" s="14"/>
      <c r="E75" s="2"/>
      <c r="F75" s="2"/>
      <c r="G75" s="2"/>
      <c r="H75" s="2"/>
      <c r="I75" s="2"/>
      <c r="J75" s="2"/>
      <c r="K75" s="3">
        <f>SUM(GMICNC_22A_SCDPT1!SCDPT1_062BEGINNG_7:GMICNC_22A_SCDPT1!SCDPT1_062ENDINGG_7)</f>
        <v>0</v>
      </c>
      <c r="L75" s="2"/>
      <c r="M75" s="3">
        <f>SUM(GMICNC_22A_SCDPT1!SCDPT1_062BEGINNG_9:GMICNC_22A_SCDPT1!SCDPT1_062ENDINGG_9)</f>
        <v>0</v>
      </c>
      <c r="N75" s="3">
        <f>SUM(GMICNC_22A_SCDPT1!SCDPT1_062BEGINNG_10:GMICNC_22A_SCDPT1!SCDPT1_062ENDINGG_10)</f>
        <v>0</v>
      </c>
      <c r="O75" s="3">
        <f>SUM(GMICNC_22A_SCDPT1!SCDPT1_062BEGINNG_11:GMICNC_22A_SCDPT1!SCDPT1_062ENDINGG_11)</f>
        <v>0</v>
      </c>
      <c r="P75" s="3">
        <f>SUM(GMICNC_22A_SCDPT1!SCDPT1_062BEGINNG_12:GMICNC_22A_SCDPT1!SCDPT1_062ENDINGG_12)</f>
        <v>0</v>
      </c>
      <c r="Q75" s="3">
        <f>SUM(GMICNC_22A_SCDPT1!SCDPT1_062BEGINNG_13:GMICNC_22A_SCDPT1!SCDPT1_062ENDINGG_13)</f>
        <v>0</v>
      </c>
      <c r="R75" s="3">
        <f>SUM(GMICNC_22A_SCDPT1!SCDPT1_062BEGINNG_14:GMICNC_22A_SCDPT1!SCDPT1_062ENDINGG_14)</f>
        <v>0</v>
      </c>
      <c r="S75" s="3">
        <f>SUM(GMICNC_22A_SCDPT1!SCDPT1_062BEGINNG_15:GMICNC_22A_SCDPT1!SCDPT1_062ENDINGG_15)</f>
        <v>0</v>
      </c>
      <c r="T75" s="2"/>
      <c r="U75" s="2"/>
      <c r="V75" s="2"/>
      <c r="W75" s="3">
        <f>SUM(GMICNC_22A_SCDPT1!SCDPT1_062BEGINNG_19:GMICNC_22A_SCDPT1!SCDPT1_062ENDINGG_19)</f>
        <v>0</v>
      </c>
      <c r="X75" s="3">
        <f>SUM(GMICNC_22A_SCDPT1!SCDPT1_062BEGINNG_20:GMICNC_22A_SCDPT1!SCDPT1_062ENDINGG_20)</f>
        <v>0</v>
      </c>
      <c r="Y75" s="32"/>
      <c r="Z75" s="3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2:40" x14ac:dyDescent="0.3">
      <c r="B76" s="7" t="s">
        <v>426</v>
      </c>
      <c r="C76" s="1" t="s">
        <v>426</v>
      </c>
      <c r="D76" s="6" t="s">
        <v>426</v>
      </c>
      <c r="E76" s="1" t="s">
        <v>426</v>
      </c>
      <c r="F76" s="1" t="s">
        <v>426</v>
      </c>
      <c r="G76" s="1" t="s">
        <v>426</v>
      </c>
      <c r="H76" s="1" t="s">
        <v>426</v>
      </c>
      <c r="I76" s="1" t="s">
        <v>426</v>
      </c>
      <c r="J76" s="1" t="s">
        <v>426</v>
      </c>
      <c r="K76" s="1" t="s">
        <v>426</v>
      </c>
      <c r="L76" s="1" t="s">
        <v>426</v>
      </c>
      <c r="M76" s="1" t="s">
        <v>426</v>
      </c>
      <c r="N76" s="1" t="s">
        <v>426</v>
      </c>
      <c r="O76" s="1" t="s">
        <v>426</v>
      </c>
      <c r="P76" s="1" t="s">
        <v>426</v>
      </c>
      <c r="Q76" s="1" t="s">
        <v>426</v>
      </c>
      <c r="R76" s="1" t="s">
        <v>426</v>
      </c>
      <c r="S76" s="1" t="s">
        <v>426</v>
      </c>
      <c r="T76" s="1" t="s">
        <v>426</v>
      </c>
      <c r="U76" s="1" t="s">
        <v>426</v>
      </c>
      <c r="V76" s="1" t="s">
        <v>426</v>
      </c>
      <c r="W76" s="1" t="s">
        <v>426</v>
      </c>
      <c r="X76" s="1" t="s">
        <v>426</v>
      </c>
      <c r="Y76" s="24" t="s">
        <v>426</v>
      </c>
      <c r="Z76" s="24" t="s">
        <v>426</v>
      </c>
      <c r="AA76" s="1" t="s">
        <v>426</v>
      </c>
      <c r="AB76" s="1" t="s">
        <v>426</v>
      </c>
      <c r="AC76" s="1" t="s">
        <v>426</v>
      </c>
      <c r="AD76" s="1" t="s">
        <v>426</v>
      </c>
      <c r="AE76" s="24" t="s">
        <v>426</v>
      </c>
      <c r="AF76" s="1" t="s">
        <v>426</v>
      </c>
      <c r="AG76" s="1" t="s">
        <v>426</v>
      </c>
      <c r="AH76" s="1" t="s">
        <v>426</v>
      </c>
      <c r="AI76" s="1" t="s">
        <v>426</v>
      </c>
      <c r="AJ76" s="1" t="s">
        <v>426</v>
      </c>
      <c r="AK76" s="1" t="s">
        <v>426</v>
      </c>
      <c r="AL76" s="1" t="s">
        <v>426</v>
      </c>
      <c r="AM76" s="1" t="s">
        <v>426</v>
      </c>
      <c r="AN76" s="1" t="s">
        <v>426</v>
      </c>
    </row>
    <row r="77" spans="2:40" x14ac:dyDescent="0.3">
      <c r="B77" s="18" t="s">
        <v>140</v>
      </c>
      <c r="C77" s="22" t="s">
        <v>603</v>
      </c>
      <c r="D77" s="15" t="s">
        <v>2</v>
      </c>
      <c r="E77" s="33" t="s">
        <v>2</v>
      </c>
      <c r="F77" s="17" t="s">
        <v>2</v>
      </c>
      <c r="G77" s="36" t="s">
        <v>2</v>
      </c>
      <c r="H77" s="30" t="s">
        <v>2</v>
      </c>
      <c r="I77" s="28" t="s">
        <v>2</v>
      </c>
      <c r="J77" s="34" t="s">
        <v>2</v>
      </c>
      <c r="K77" s="4"/>
      <c r="L77" s="35"/>
      <c r="M77" s="4"/>
      <c r="N77" s="4"/>
      <c r="O77" s="4"/>
      <c r="P77" s="4"/>
      <c r="Q77" s="4"/>
      <c r="R77" s="4"/>
      <c r="S77" s="4"/>
      <c r="T77" s="13"/>
      <c r="U77" s="13"/>
      <c r="V77" s="5" t="s">
        <v>2</v>
      </c>
      <c r="W77" s="4"/>
      <c r="X77" s="4"/>
      <c r="Y77" s="39"/>
      <c r="Z77" s="39"/>
      <c r="AA77" s="42" t="s">
        <v>2</v>
      </c>
      <c r="AB77" s="26" t="s">
        <v>2</v>
      </c>
      <c r="AC77" s="5" t="s">
        <v>2</v>
      </c>
      <c r="AD77" s="41" t="s">
        <v>2</v>
      </c>
      <c r="AE77" s="39"/>
      <c r="AF77" s="13"/>
      <c r="AG77" s="8"/>
      <c r="AH77" s="5" t="s">
        <v>2</v>
      </c>
      <c r="AI77" s="5" t="s">
        <v>2</v>
      </c>
      <c r="AJ77" s="5" t="s">
        <v>2</v>
      </c>
      <c r="AK77" s="19" t="s">
        <v>2</v>
      </c>
      <c r="AL77" s="37" t="s">
        <v>2</v>
      </c>
      <c r="AM77" s="20" t="s">
        <v>2</v>
      </c>
      <c r="AN77" s="29" t="s">
        <v>2</v>
      </c>
    </row>
    <row r="78" spans="2:40" x14ac:dyDescent="0.3">
      <c r="B78" s="7" t="s">
        <v>426</v>
      </c>
      <c r="C78" s="1" t="s">
        <v>426</v>
      </c>
      <c r="D78" s="6" t="s">
        <v>426</v>
      </c>
      <c r="E78" s="1" t="s">
        <v>426</v>
      </c>
      <c r="F78" s="1" t="s">
        <v>426</v>
      </c>
      <c r="G78" s="1" t="s">
        <v>426</v>
      </c>
      <c r="H78" s="1" t="s">
        <v>426</v>
      </c>
      <c r="I78" s="1" t="s">
        <v>426</v>
      </c>
      <c r="J78" s="1" t="s">
        <v>426</v>
      </c>
      <c r="K78" s="1" t="s">
        <v>426</v>
      </c>
      <c r="L78" s="1" t="s">
        <v>426</v>
      </c>
      <c r="M78" s="1" t="s">
        <v>426</v>
      </c>
      <c r="N78" s="1" t="s">
        <v>426</v>
      </c>
      <c r="O78" s="1" t="s">
        <v>426</v>
      </c>
      <c r="P78" s="1" t="s">
        <v>426</v>
      </c>
      <c r="Q78" s="1" t="s">
        <v>426</v>
      </c>
      <c r="R78" s="1" t="s">
        <v>426</v>
      </c>
      <c r="S78" s="1" t="s">
        <v>426</v>
      </c>
      <c r="T78" s="1" t="s">
        <v>426</v>
      </c>
      <c r="U78" s="1" t="s">
        <v>426</v>
      </c>
      <c r="V78" s="1" t="s">
        <v>426</v>
      </c>
      <c r="W78" s="1" t="s">
        <v>426</v>
      </c>
      <c r="X78" s="1" t="s">
        <v>426</v>
      </c>
      <c r="Y78" s="24" t="s">
        <v>426</v>
      </c>
      <c r="Z78" s="24" t="s">
        <v>426</v>
      </c>
      <c r="AA78" s="1" t="s">
        <v>426</v>
      </c>
      <c r="AB78" s="1" t="s">
        <v>426</v>
      </c>
      <c r="AC78" s="1" t="s">
        <v>426</v>
      </c>
      <c r="AD78" s="1" t="s">
        <v>426</v>
      </c>
      <c r="AE78" s="24" t="s">
        <v>426</v>
      </c>
      <c r="AF78" s="1" t="s">
        <v>426</v>
      </c>
      <c r="AG78" s="1" t="s">
        <v>426</v>
      </c>
      <c r="AH78" s="1" t="s">
        <v>426</v>
      </c>
      <c r="AI78" s="1" t="s">
        <v>426</v>
      </c>
      <c r="AJ78" s="1" t="s">
        <v>426</v>
      </c>
      <c r="AK78" s="1" t="s">
        <v>426</v>
      </c>
      <c r="AL78" s="1" t="s">
        <v>426</v>
      </c>
      <c r="AM78" s="1" t="s">
        <v>426</v>
      </c>
      <c r="AN78" s="1" t="s">
        <v>426</v>
      </c>
    </row>
    <row r="79" spans="2:40" ht="56" x14ac:dyDescent="0.3">
      <c r="B79" s="16" t="s">
        <v>267</v>
      </c>
      <c r="C79" s="21" t="s">
        <v>7</v>
      </c>
      <c r="D79" s="14"/>
      <c r="E79" s="2"/>
      <c r="F79" s="2"/>
      <c r="G79" s="2"/>
      <c r="H79" s="2"/>
      <c r="I79" s="2"/>
      <c r="J79" s="2"/>
      <c r="K79" s="3">
        <f>SUM(GMICNC_22A_SCDPT1!SCDPT1_063BEGINNG_7:GMICNC_22A_SCDPT1!SCDPT1_063ENDINGG_7)</f>
        <v>0</v>
      </c>
      <c r="L79" s="2"/>
      <c r="M79" s="3">
        <f>SUM(GMICNC_22A_SCDPT1!SCDPT1_063BEGINNG_9:GMICNC_22A_SCDPT1!SCDPT1_063ENDINGG_9)</f>
        <v>0</v>
      </c>
      <c r="N79" s="3">
        <f>SUM(GMICNC_22A_SCDPT1!SCDPT1_063BEGINNG_10:GMICNC_22A_SCDPT1!SCDPT1_063ENDINGG_10)</f>
        <v>0</v>
      </c>
      <c r="O79" s="3">
        <f>SUM(GMICNC_22A_SCDPT1!SCDPT1_063BEGINNG_11:GMICNC_22A_SCDPT1!SCDPT1_063ENDINGG_11)</f>
        <v>0</v>
      </c>
      <c r="P79" s="3">
        <f>SUM(GMICNC_22A_SCDPT1!SCDPT1_063BEGINNG_12:GMICNC_22A_SCDPT1!SCDPT1_063ENDINGG_12)</f>
        <v>0</v>
      </c>
      <c r="Q79" s="3">
        <f>SUM(GMICNC_22A_SCDPT1!SCDPT1_063BEGINNG_13:GMICNC_22A_SCDPT1!SCDPT1_063ENDINGG_13)</f>
        <v>0</v>
      </c>
      <c r="R79" s="3">
        <f>SUM(GMICNC_22A_SCDPT1!SCDPT1_063BEGINNG_14:GMICNC_22A_SCDPT1!SCDPT1_063ENDINGG_14)</f>
        <v>0</v>
      </c>
      <c r="S79" s="3">
        <f>SUM(GMICNC_22A_SCDPT1!SCDPT1_063BEGINNG_15:GMICNC_22A_SCDPT1!SCDPT1_063ENDINGG_15)</f>
        <v>0</v>
      </c>
      <c r="T79" s="2"/>
      <c r="U79" s="2"/>
      <c r="V79" s="2"/>
      <c r="W79" s="3">
        <f>SUM(GMICNC_22A_SCDPT1!SCDPT1_063BEGINNG_19:GMICNC_22A_SCDPT1!SCDPT1_063ENDINGG_19)</f>
        <v>0</v>
      </c>
      <c r="X79" s="3">
        <f>SUM(GMICNC_22A_SCDPT1!SCDPT1_063BEGINNG_20:GMICNC_22A_SCDPT1!SCDPT1_063ENDINGG_20)</f>
        <v>0</v>
      </c>
      <c r="Y79" s="32"/>
      <c r="Z79" s="32"/>
      <c r="AA79" s="2"/>
      <c r="AB79" s="2"/>
      <c r="AC79" s="2"/>
      <c r="AD79" s="2"/>
      <c r="AE79" s="32"/>
      <c r="AF79" s="2"/>
      <c r="AG79" s="2"/>
      <c r="AH79" s="2"/>
      <c r="AI79" s="2"/>
      <c r="AJ79" s="2"/>
      <c r="AK79" s="2"/>
      <c r="AL79" s="2"/>
      <c r="AM79" s="2"/>
      <c r="AN79" s="2"/>
    </row>
    <row r="80" spans="2:40" x14ac:dyDescent="0.3">
      <c r="B80" s="7" t="s">
        <v>426</v>
      </c>
      <c r="C80" s="1" t="s">
        <v>426</v>
      </c>
      <c r="D80" s="6" t="s">
        <v>426</v>
      </c>
      <c r="E80" s="1" t="s">
        <v>426</v>
      </c>
      <c r="F80" s="1" t="s">
        <v>426</v>
      </c>
      <c r="G80" s="1" t="s">
        <v>426</v>
      </c>
      <c r="H80" s="1" t="s">
        <v>426</v>
      </c>
      <c r="I80" s="1" t="s">
        <v>426</v>
      </c>
      <c r="J80" s="1" t="s">
        <v>426</v>
      </c>
      <c r="K80" s="1" t="s">
        <v>426</v>
      </c>
      <c r="L80" s="1" t="s">
        <v>426</v>
      </c>
      <c r="M80" s="1" t="s">
        <v>426</v>
      </c>
      <c r="N80" s="1" t="s">
        <v>426</v>
      </c>
      <c r="O80" s="1" t="s">
        <v>426</v>
      </c>
      <c r="P80" s="1" t="s">
        <v>426</v>
      </c>
      <c r="Q80" s="1" t="s">
        <v>426</v>
      </c>
      <c r="R80" s="1" t="s">
        <v>426</v>
      </c>
      <c r="S80" s="1" t="s">
        <v>426</v>
      </c>
      <c r="T80" s="1" t="s">
        <v>426</v>
      </c>
      <c r="U80" s="1" t="s">
        <v>426</v>
      </c>
      <c r="V80" s="1" t="s">
        <v>426</v>
      </c>
      <c r="W80" s="1" t="s">
        <v>426</v>
      </c>
      <c r="X80" s="1" t="s">
        <v>426</v>
      </c>
      <c r="Y80" s="24" t="s">
        <v>426</v>
      </c>
      <c r="Z80" s="24" t="s">
        <v>426</v>
      </c>
      <c r="AA80" s="1" t="s">
        <v>426</v>
      </c>
      <c r="AB80" s="1" t="s">
        <v>426</v>
      </c>
      <c r="AC80" s="1" t="s">
        <v>426</v>
      </c>
      <c r="AD80" s="1" t="s">
        <v>426</v>
      </c>
      <c r="AE80" s="1" t="s">
        <v>426</v>
      </c>
      <c r="AF80" s="1" t="s">
        <v>426</v>
      </c>
      <c r="AG80" s="1" t="s">
        <v>426</v>
      </c>
      <c r="AH80" s="1" t="s">
        <v>426</v>
      </c>
      <c r="AI80" s="1" t="s">
        <v>426</v>
      </c>
      <c r="AJ80" s="1" t="s">
        <v>426</v>
      </c>
      <c r="AK80" s="1" t="s">
        <v>426</v>
      </c>
      <c r="AL80" s="1" t="s">
        <v>426</v>
      </c>
      <c r="AM80" s="1" t="s">
        <v>426</v>
      </c>
      <c r="AN80" s="1" t="s">
        <v>426</v>
      </c>
    </row>
    <row r="81" spans="2:40" x14ac:dyDescent="0.3">
      <c r="B81" s="18" t="s">
        <v>8</v>
      </c>
      <c r="C81" s="22" t="s">
        <v>603</v>
      </c>
      <c r="D81" s="15" t="s">
        <v>2</v>
      </c>
      <c r="E81" s="33" t="s">
        <v>2</v>
      </c>
      <c r="F81" s="17" t="s">
        <v>2</v>
      </c>
      <c r="G81" s="36" t="s">
        <v>2</v>
      </c>
      <c r="H81" s="30" t="s">
        <v>2</v>
      </c>
      <c r="I81" s="28" t="s">
        <v>2</v>
      </c>
      <c r="J81" s="34" t="s">
        <v>2</v>
      </c>
      <c r="K81" s="4"/>
      <c r="L81" s="35"/>
      <c r="M81" s="4"/>
      <c r="N81" s="4"/>
      <c r="O81" s="4"/>
      <c r="P81" s="4"/>
      <c r="Q81" s="4"/>
      <c r="R81" s="4"/>
      <c r="S81" s="4"/>
      <c r="T81" s="13"/>
      <c r="U81" s="13"/>
      <c r="V81" s="5" t="s">
        <v>2</v>
      </c>
      <c r="W81" s="4"/>
      <c r="X81" s="4"/>
      <c r="Y81" s="39"/>
      <c r="Z81" s="39"/>
      <c r="AA81" s="42" t="s">
        <v>2</v>
      </c>
      <c r="AB81" s="26" t="s">
        <v>2</v>
      </c>
      <c r="AC81" s="5" t="s">
        <v>2</v>
      </c>
      <c r="AD81" s="41" t="s">
        <v>2</v>
      </c>
      <c r="AE81" s="39"/>
      <c r="AF81" s="13"/>
      <c r="AG81" s="8"/>
      <c r="AH81" s="5" t="s">
        <v>2</v>
      </c>
      <c r="AI81" s="5" t="s">
        <v>2</v>
      </c>
      <c r="AJ81" s="5" t="s">
        <v>2</v>
      </c>
      <c r="AK81" s="19" t="s">
        <v>2</v>
      </c>
      <c r="AL81" s="37" t="s">
        <v>2</v>
      </c>
      <c r="AM81" s="20" t="s">
        <v>2</v>
      </c>
      <c r="AN81" s="29" t="s">
        <v>2</v>
      </c>
    </row>
    <row r="82" spans="2:40" x14ac:dyDescent="0.3">
      <c r="B82" s="7" t="s">
        <v>426</v>
      </c>
      <c r="C82" s="1" t="s">
        <v>426</v>
      </c>
      <c r="D82" s="6" t="s">
        <v>426</v>
      </c>
      <c r="E82" s="1" t="s">
        <v>426</v>
      </c>
      <c r="F82" s="1" t="s">
        <v>426</v>
      </c>
      <c r="G82" s="1" t="s">
        <v>426</v>
      </c>
      <c r="H82" s="1" t="s">
        <v>426</v>
      </c>
      <c r="I82" s="1" t="s">
        <v>426</v>
      </c>
      <c r="J82" s="1" t="s">
        <v>426</v>
      </c>
      <c r="K82" s="1" t="s">
        <v>426</v>
      </c>
      <c r="L82" s="1" t="s">
        <v>426</v>
      </c>
      <c r="M82" s="1" t="s">
        <v>426</v>
      </c>
      <c r="N82" s="1" t="s">
        <v>426</v>
      </c>
      <c r="O82" s="1" t="s">
        <v>426</v>
      </c>
      <c r="P82" s="1" t="s">
        <v>426</v>
      </c>
      <c r="Q82" s="1" t="s">
        <v>426</v>
      </c>
      <c r="R82" s="1" t="s">
        <v>426</v>
      </c>
      <c r="S82" s="1" t="s">
        <v>426</v>
      </c>
      <c r="T82" s="1" t="s">
        <v>426</v>
      </c>
      <c r="U82" s="1" t="s">
        <v>426</v>
      </c>
      <c r="V82" s="1" t="s">
        <v>426</v>
      </c>
      <c r="W82" s="1" t="s">
        <v>426</v>
      </c>
      <c r="X82" s="1" t="s">
        <v>426</v>
      </c>
      <c r="Y82" s="24" t="s">
        <v>426</v>
      </c>
      <c r="Z82" s="24" t="s">
        <v>426</v>
      </c>
      <c r="AA82" s="1" t="s">
        <v>426</v>
      </c>
      <c r="AB82" s="1" t="s">
        <v>426</v>
      </c>
      <c r="AC82" s="1" t="s">
        <v>426</v>
      </c>
      <c r="AD82" s="1" t="s">
        <v>426</v>
      </c>
      <c r="AE82" s="24" t="s">
        <v>426</v>
      </c>
      <c r="AF82" s="1" t="s">
        <v>426</v>
      </c>
      <c r="AG82" s="1" t="s">
        <v>426</v>
      </c>
      <c r="AH82" s="1" t="s">
        <v>426</v>
      </c>
      <c r="AI82" s="1" t="s">
        <v>426</v>
      </c>
      <c r="AJ82" s="1" t="s">
        <v>426</v>
      </c>
      <c r="AK82" s="1" t="s">
        <v>426</v>
      </c>
      <c r="AL82" s="1" t="s">
        <v>426</v>
      </c>
      <c r="AM82" s="1" t="s">
        <v>426</v>
      </c>
      <c r="AN82" s="1" t="s">
        <v>426</v>
      </c>
    </row>
    <row r="83" spans="2:40" ht="56" x14ac:dyDescent="0.3">
      <c r="B83" s="16" t="s">
        <v>141</v>
      </c>
      <c r="C83" s="21" t="s">
        <v>142</v>
      </c>
      <c r="D83" s="14"/>
      <c r="E83" s="2"/>
      <c r="F83" s="2"/>
      <c r="G83" s="2"/>
      <c r="H83" s="2"/>
      <c r="I83" s="2"/>
      <c r="J83" s="2"/>
      <c r="K83" s="3">
        <f>SUM(GMICNC_22A_SCDPT1!SCDPT1_064BEGINNG_7:GMICNC_22A_SCDPT1!SCDPT1_064ENDINGG_7)</f>
        <v>0</v>
      </c>
      <c r="L83" s="2"/>
      <c r="M83" s="3">
        <f>SUM(GMICNC_22A_SCDPT1!SCDPT1_064BEGINNG_9:GMICNC_22A_SCDPT1!SCDPT1_064ENDINGG_9)</f>
        <v>0</v>
      </c>
      <c r="N83" s="3">
        <f>SUM(GMICNC_22A_SCDPT1!SCDPT1_064BEGINNG_10:GMICNC_22A_SCDPT1!SCDPT1_064ENDINGG_10)</f>
        <v>0</v>
      </c>
      <c r="O83" s="3">
        <f>SUM(GMICNC_22A_SCDPT1!SCDPT1_064BEGINNG_11:GMICNC_22A_SCDPT1!SCDPT1_064ENDINGG_11)</f>
        <v>0</v>
      </c>
      <c r="P83" s="3">
        <f>SUM(GMICNC_22A_SCDPT1!SCDPT1_064BEGINNG_12:GMICNC_22A_SCDPT1!SCDPT1_064ENDINGG_12)</f>
        <v>0</v>
      </c>
      <c r="Q83" s="3">
        <f>SUM(GMICNC_22A_SCDPT1!SCDPT1_064BEGINNG_13:GMICNC_22A_SCDPT1!SCDPT1_064ENDINGG_13)</f>
        <v>0</v>
      </c>
      <c r="R83" s="3">
        <f>SUM(GMICNC_22A_SCDPT1!SCDPT1_064BEGINNG_14:GMICNC_22A_SCDPT1!SCDPT1_064ENDINGG_14)</f>
        <v>0</v>
      </c>
      <c r="S83" s="3">
        <f>SUM(GMICNC_22A_SCDPT1!SCDPT1_064BEGINNG_15:GMICNC_22A_SCDPT1!SCDPT1_064ENDINGG_15)</f>
        <v>0</v>
      </c>
      <c r="T83" s="2"/>
      <c r="U83" s="2"/>
      <c r="V83" s="2"/>
      <c r="W83" s="3">
        <f>SUM(GMICNC_22A_SCDPT1!SCDPT1_064BEGINNG_19:GMICNC_22A_SCDPT1!SCDPT1_064ENDINGG_19)</f>
        <v>0</v>
      </c>
      <c r="X83" s="3">
        <f>SUM(GMICNC_22A_SCDPT1!SCDPT1_064BEGINNG_20:GMICNC_22A_SCDPT1!SCDPT1_064ENDINGG_20)</f>
        <v>0</v>
      </c>
      <c r="Y83" s="32"/>
      <c r="Z83" s="32"/>
      <c r="AA83" s="2"/>
      <c r="AB83" s="2"/>
      <c r="AC83" s="2"/>
      <c r="AD83" s="2"/>
      <c r="AE83" s="32"/>
      <c r="AF83" s="2"/>
      <c r="AG83" s="2"/>
      <c r="AH83" s="2"/>
      <c r="AI83" s="2"/>
      <c r="AJ83" s="2"/>
      <c r="AK83" s="2"/>
      <c r="AL83" s="2"/>
      <c r="AM83" s="2"/>
      <c r="AN83" s="2"/>
    </row>
    <row r="84" spans="2:40" ht="28" x14ac:dyDescent="0.3">
      <c r="B84" s="16" t="s">
        <v>9</v>
      </c>
      <c r="C84" s="21" t="s">
        <v>48</v>
      </c>
      <c r="D84" s="14"/>
      <c r="E84" s="2"/>
      <c r="F84" s="2"/>
      <c r="G84" s="2"/>
      <c r="H84" s="2"/>
      <c r="I84" s="2"/>
      <c r="J84" s="2"/>
      <c r="K84" s="3">
        <f>GMICNC_22A_SCDPT1!SCDPT1_0619999999_7+GMICNC_22A_SCDPT1!SCDPT1_0629999999_7+GMICNC_22A_SCDPT1!SCDPT1_0639999999_7+GMICNC_22A_SCDPT1!SCDPT1_0649999999_7</f>
        <v>0</v>
      </c>
      <c r="L84" s="2"/>
      <c r="M84" s="3">
        <f>GMICNC_22A_SCDPT1!SCDPT1_0619999999_9+GMICNC_22A_SCDPT1!SCDPT1_0629999999_9+GMICNC_22A_SCDPT1!SCDPT1_0639999999_9+GMICNC_22A_SCDPT1!SCDPT1_0649999999_9</f>
        <v>0</v>
      </c>
      <c r="N84" s="3">
        <f>GMICNC_22A_SCDPT1!SCDPT1_0619999999_10+GMICNC_22A_SCDPT1!SCDPT1_0629999999_10+GMICNC_22A_SCDPT1!SCDPT1_0639999999_10+GMICNC_22A_SCDPT1!SCDPT1_0649999999_10</f>
        <v>0</v>
      </c>
      <c r="O84" s="3">
        <f>GMICNC_22A_SCDPT1!SCDPT1_0619999999_11+GMICNC_22A_SCDPT1!SCDPT1_0629999999_11+GMICNC_22A_SCDPT1!SCDPT1_0639999999_11+GMICNC_22A_SCDPT1!SCDPT1_0649999999_11</f>
        <v>0</v>
      </c>
      <c r="P84" s="3">
        <f>GMICNC_22A_SCDPT1!SCDPT1_0619999999_12+GMICNC_22A_SCDPT1!SCDPT1_0629999999_12+GMICNC_22A_SCDPT1!SCDPT1_0639999999_12+GMICNC_22A_SCDPT1!SCDPT1_0649999999_12</f>
        <v>0</v>
      </c>
      <c r="Q84" s="3">
        <f>GMICNC_22A_SCDPT1!SCDPT1_0619999999_13+GMICNC_22A_SCDPT1!SCDPT1_0629999999_13+GMICNC_22A_SCDPT1!SCDPT1_0639999999_13+GMICNC_22A_SCDPT1!SCDPT1_0649999999_13</f>
        <v>0</v>
      </c>
      <c r="R84" s="3">
        <f>GMICNC_22A_SCDPT1!SCDPT1_0619999999_14+GMICNC_22A_SCDPT1!SCDPT1_0629999999_14+GMICNC_22A_SCDPT1!SCDPT1_0639999999_14+GMICNC_22A_SCDPT1!SCDPT1_0649999999_14</f>
        <v>0</v>
      </c>
      <c r="S84" s="3">
        <f>GMICNC_22A_SCDPT1!SCDPT1_0619999999_15+GMICNC_22A_SCDPT1!SCDPT1_0629999999_15+GMICNC_22A_SCDPT1!SCDPT1_0639999999_15+GMICNC_22A_SCDPT1!SCDPT1_0649999999_15</f>
        <v>0</v>
      </c>
      <c r="T84" s="2"/>
      <c r="U84" s="2"/>
      <c r="V84" s="2"/>
      <c r="W84" s="3">
        <f>GMICNC_22A_SCDPT1!SCDPT1_0619999999_19+GMICNC_22A_SCDPT1!SCDPT1_0629999999_19+GMICNC_22A_SCDPT1!SCDPT1_0639999999_19+GMICNC_22A_SCDPT1!SCDPT1_0649999999_19</f>
        <v>0</v>
      </c>
      <c r="X84" s="3">
        <f>GMICNC_22A_SCDPT1!SCDPT1_0619999999_20+GMICNC_22A_SCDPT1!SCDPT1_0629999999_20+GMICNC_22A_SCDPT1!SCDPT1_0639999999_20+GMICNC_22A_SCDPT1!SCDPT1_0649999999_20</f>
        <v>0</v>
      </c>
      <c r="Y84" s="32"/>
      <c r="Z84" s="32"/>
      <c r="AA84" s="2"/>
      <c r="AB84" s="2"/>
      <c r="AC84" s="2"/>
      <c r="AD84" s="2"/>
      <c r="AE84" s="32"/>
      <c r="AF84" s="2"/>
      <c r="AG84" s="32"/>
      <c r="AH84" s="2"/>
      <c r="AI84" s="2"/>
      <c r="AJ84" s="2"/>
      <c r="AK84" s="2"/>
      <c r="AL84" s="2"/>
      <c r="AM84" s="2"/>
      <c r="AN84" s="2"/>
    </row>
    <row r="85" spans="2:40" x14ac:dyDescent="0.3">
      <c r="B85" s="7" t="s">
        <v>426</v>
      </c>
      <c r="C85" s="1" t="s">
        <v>426</v>
      </c>
      <c r="D85" s="6" t="s">
        <v>426</v>
      </c>
      <c r="E85" s="1" t="s">
        <v>426</v>
      </c>
      <c r="F85" s="1" t="s">
        <v>426</v>
      </c>
      <c r="G85" s="1" t="s">
        <v>426</v>
      </c>
      <c r="H85" s="1" t="s">
        <v>426</v>
      </c>
      <c r="I85" s="1" t="s">
        <v>426</v>
      </c>
      <c r="J85" s="1" t="s">
        <v>426</v>
      </c>
      <c r="K85" s="1" t="s">
        <v>426</v>
      </c>
      <c r="L85" s="1" t="s">
        <v>426</v>
      </c>
      <c r="M85" s="1" t="s">
        <v>426</v>
      </c>
      <c r="N85" s="1" t="s">
        <v>426</v>
      </c>
      <c r="O85" s="1" t="s">
        <v>426</v>
      </c>
      <c r="P85" s="1" t="s">
        <v>426</v>
      </c>
      <c r="Q85" s="1" t="s">
        <v>426</v>
      </c>
      <c r="R85" s="1" t="s">
        <v>426</v>
      </c>
      <c r="S85" s="1" t="s">
        <v>426</v>
      </c>
      <c r="T85" s="1" t="s">
        <v>426</v>
      </c>
      <c r="U85" s="1" t="s">
        <v>426</v>
      </c>
      <c r="V85" s="1" t="s">
        <v>426</v>
      </c>
      <c r="W85" s="1" t="s">
        <v>426</v>
      </c>
      <c r="X85" s="1" t="s">
        <v>426</v>
      </c>
      <c r="Y85" s="24" t="s">
        <v>426</v>
      </c>
      <c r="Z85" s="24" t="s">
        <v>426</v>
      </c>
      <c r="AA85" s="1" t="s">
        <v>426</v>
      </c>
      <c r="AB85" s="1" t="s">
        <v>426</v>
      </c>
      <c r="AC85" s="1" t="s">
        <v>426</v>
      </c>
      <c r="AD85" s="1" t="s">
        <v>426</v>
      </c>
      <c r="AE85" s="24" t="s">
        <v>426</v>
      </c>
      <c r="AF85" s="1" t="s">
        <v>426</v>
      </c>
      <c r="AG85" s="1" t="s">
        <v>426</v>
      </c>
      <c r="AH85" s="1" t="s">
        <v>426</v>
      </c>
      <c r="AI85" s="1" t="s">
        <v>426</v>
      </c>
      <c r="AJ85" s="1" t="s">
        <v>426</v>
      </c>
      <c r="AK85" s="1" t="s">
        <v>426</v>
      </c>
      <c r="AL85" s="1" t="s">
        <v>426</v>
      </c>
      <c r="AM85" s="1" t="s">
        <v>426</v>
      </c>
      <c r="AN85" s="1" t="s">
        <v>426</v>
      </c>
    </row>
    <row r="86" spans="2:40" x14ac:dyDescent="0.3">
      <c r="B86" s="18" t="s">
        <v>659</v>
      </c>
      <c r="C86" s="51" t="s">
        <v>484</v>
      </c>
      <c r="D86" s="15" t="s">
        <v>405</v>
      </c>
      <c r="E86" s="33" t="s">
        <v>2</v>
      </c>
      <c r="F86" s="17" t="s">
        <v>2</v>
      </c>
      <c r="G86" s="36" t="s">
        <v>427</v>
      </c>
      <c r="H86" s="30" t="s">
        <v>427</v>
      </c>
      <c r="I86" s="28" t="s">
        <v>196</v>
      </c>
      <c r="J86" s="34" t="s">
        <v>45</v>
      </c>
      <c r="K86" s="4">
        <v>750000</v>
      </c>
      <c r="L86" s="35">
        <v>80.430999999999997</v>
      </c>
      <c r="M86" s="4">
        <v>603232</v>
      </c>
      <c r="N86" s="4">
        <v>750000</v>
      </c>
      <c r="O86" s="4">
        <v>750000</v>
      </c>
      <c r="P86" s="4">
        <v>0</v>
      </c>
      <c r="Q86" s="4">
        <v>0</v>
      </c>
      <c r="R86" s="4">
        <v>0</v>
      </c>
      <c r="S86" s="4">
        <v>0</v>
      </c>
      <c r="T86" s="13">
        <v>2.2890000000000001</v>
      </c>
      <c r="U86" s="13">
        <v>2.2890000000000001</v>
      </c>
      <c r="V86" s="5" t="s">
        <v>602</v>
      </c>
      <c r="W86" s="4">
        <v>763</v>
      </c>
      <c r="X86" s="4">
        <v>18837</v>
      </c>
      <c r="Y86" s="57">
        <v>44489</v>
      </c>
      <c r="Z86" s="57">
        <v>48563</v>
      </c>
      <c r="AA86" s="42" t="s">
        <v>268</v>
      </c>
      <c r="AB86" s="26" t="s">
        <v>598</v>
      </c>
      <c r="AC86" s="5" t="s">
        <v>10</v>
      </c>
      <c r="AD86" s="2"/>
      <c r="AE86" s="57">
        <v>48014</v>
      </c>
      <c r="AF86" s="13">
        <v>100</v>
      </c>
      <c r="AG86" s="8"/>
      <c r="AH86" s="5" t="s">
        <v>2</v>
      </c>
      <c r="AI86" s="5" t="s">
        <v>405</v>
      </c>
      <c r="AJ86" s="5" t="s">
        <v>2</v>
      </c>
      <c r="AK86" s="19" t="s">
        <v>2</v>
      </c>
      <c r="AL86" s="37" t="s">
        <v>600</v>
      </c>
      <c r="AM86" s="20" t="s">
        <v>651</v>
      </c>
      <c r="AN86" s="29" t="s">
        <v>269</v>
      </c>
    </row>
    <row r="87" spans="2:40" x14ac:dyDescent="0.3">
      <c r="B87" s="7" t="s">
        <v>426</v>
      </c>
      <c r="C87" s="1" t="s">
        <v>426</v>
      </c>
      <c r="D87" s="6" t="s">
        <v>426</v>
      </c>
      <c r="E87" s="1" t="s">
        <v>426</v>
      </c>
      <c r="F87" s="1" t="s">
        <v>426</v>
      </c>
      <c r="G87" s="1" t="s">
        <v>426</v>
      </c>
      <c r="H87" s="1" t="s">
        <v>426</v>
      </c>
      <c r="I87" s="1" t="s">
        <v>426</v>
      </c>
      <c r="J87" s="1" t="s">
        <v>426</v>
      </c>
      <c r="K87" s="1" t="s">
        <v>426</v>
      </c>
      <c r="L87" s="1" t="s">
        <v>426</v>
      </c>
      <c r="M87" s="1" t="s">
        <v>426</v>
      </c>
      <c r="N87" s="1" t="s">
        <v>426</v>
      </c>
      <c r="O87" s="1" t="s">
        <v>426</v>
      </c>
      <c r="P87" s="1" t="s">
        <v>426</v>
      </c>
      <c r="Q87" s="1" t="s">
        <v>426</v>
      </c>
      <c r="R87" s="1" t="s">
        <v>426</v>
      </c>
      <c r="S87" s="1" t="s">
        <v>426</v>
      </c>
      <c r="T87" s="1" t="s">
        <v>426</v>
      </c>
      <c r="U87" s="1" t="s">
        <v>426</v>
      </c>
      <c r="V87" s="1" t="s">
        <v>426</v>
      </c>
      <c r="W87" s="1" t="s">
        <v>426</v>
      </c>
      <c r="X87" s="1" t="s">
        <v>426</v>
      </c>
      <c r="Y87" s="24" t="s">
        <v>426</v>
      </c>
      <c r="Z87" s="24" t="s">
        <v>426</v>
      </c>
      <c r="AA87" s="1" t="s">
        <v>426</v>
      </c>
      <c r="AB87" s="1" t="s">
        <v>426</v>
      </c>
      <c r="AC87" s="1" t="s">
        <v>426</v>
      </c>
      <c r="AD87" s="1" t="s">
        <v>426</v>
      </c>
      <c r="AE87" s="24" t="s">
        <v>426</v>
      </c>
      <c r="AF87" s="1" t="s">
        <v>426</v>
      </c>
      <c r="AG87" s="1" t="s">
        <v>426</v>
      </c>
      <c r="AH87" s="1" t="s">
        <v>426</v>
      </c>
      <c r="AI87" s="1" t="s">
        <v>426</v>
      </c>
      <c r="AJ87" s="1" t="s">
        <v>426</v>
      </c>
      <c r="AK87" s="1" t="s">
        <v>426</v>
      </c>
      <c r="AL87" s="1" t="s">
        <v>426</v>
      </c>
      <c r="AM87" s="1" t="s">
        <v>426</v>
      </c>
      <c r="AN87" s="1" t="s">
        <v>426</v>
      </c>
    </row>
    <row r="88" spans="2:40" ht="42" x14ac:dyDescent="0.3">
      <c r="B88" s="16" t="s">
        <v>606</v>
      </c>
      <c r="C88" s="21" t="s">
        <v>311</v>
      </c>
      <c r="D88" s="14"/>
      <c r="E88" s="2"/>
      <c r="F88" s="2"/>
      <c r="G88" s="2"/>
      <c r="H88" s="2"/>
      <c r="I88" s="2"/>
      <c r="J88" s="2"/>
      <c r="K88" s="3">
        <f>SUM(GMICNC_22A_SCDPT1!SCDPT1_081BEGINNG_7:GMICNC_22A_SCDPT1!SCDPT1_081ENDINGG_7)</f>
        <v>750000</v>
      </c>
      <c r="L88" s="2"/>
      <c r="M88" s="3">
        <f>SUM(GMICNC_22A_SCDPT1!SCDPT1_081BEGINNG_9:GMICNC_22A_SCDPT1!SCDPT1_081ENDINGG_9)</f>
        <v>603232</v>
      </c>
      <c r="N88" s="3">
        <f>SUM(GMICNC_22A_SCDPT1!SCDPT1_081BEGINNG_10:GMICNC_22A_SCDPT1!SCDPT1_081ENDINGG_10)</f>
        <v>750000</v>
      </c>
      <c r="O88" s="3">
        <f>SUM(GMICNC_22A_SCDPT1!SCDPT1_081BEGINNG_11:GMICNC_22A_SCDPT1!SCDPT1_081ENDINGG_11)</f>
        <v>750000</v>
      </c>
      <c r="P88" s="3">
        <f>SUM(GMICNC_22A_SCDPT1!SCDPT1_081BEGINNG_12:GMICNC_22A_SCDPT1!SCDPT1_081ENDINGG_12)</f>
        <v>0</v>
      </c>
      <c r="Q88" s="3">
        <f>SUM(GMICNC_22A_SCDPT1!SCDPT1_081BEGINNG_13:GMICNC_22A_SCDPT1!SCDPT1_081ENDINGG_13)</f>
        <v>0</v>
      </c>
      <c r="R88" s="3">
        <f>SUM(GMICNC_22A_SCDPT1!SCDPT1_081BEGINNG_14:GMICNC_22A_SCDPT1!SCDPT1_081ENDINGG_14)</f>
        <v>0</v>
      </c>
      <c r="S88" s="3">
        <f>SUM(GMICNC_22A_SCDPT1!SCDPT1_081BEGINNG_15:GMICNC_22A_SCDPT1!SCDPT1_081ENDINGG_15)</f>
        <v>0</v>
      </c>
      <c r="T88" s="2"/>
      <c r="U88" s="2"/>
      <c r="V88" s="2"/>
      <c r="W88" s="3">
        <f>SUM(GMICNC_22A_SCDPT1!SCDPT1_081BEGINNG_19:GMICNC_22A_SCDPT1!SCDPT1_081ENDINGG_19)</f>
        <v>763</v>
      </c>
      <c r="X88" s="3">
        <f>SUM(GMICNC_22A_SCDPT1!SCDPT1_081BEGINNG_20:GMICNC_22A_SCDPT1!SCDPT1_081ENDINGG_20)</f>
        <v>18837</v>
      </c>
      <c r="Y88" s="32"/>
      <c r="Z88" s="32"/>
      <c r="AA88" s="2"/>
      <c r="AB88" s="2"/>
      <c r="AC88" s="2"/>
      <c r="AD88" s="2"/>
      <c r="AE88" s="32"/>
      <c r="AF88" s="2"/>
      <c r="AG88" s="2"/>
      <c r="AH88" s="2"/>
      <c r="AI88" s="2"/>
      <c r="AJ88" s="2"/>
      <c r="AK88" s="2"/>
      <c r="AL88" s="2"/>
      <c r="AM88" s="2"/>
      <c r="AN88" s="2"/>
    </row>
    <row r="89" spans="2:40" x14ac:dyDescent="0.3">
      <c r="B89" s="7" t="s">
        <v>426</v>
      </c>
      <c r="C89" s="1" t="s">
        <v>426</v>
      </c>
      <c r="D89" s="6" t="s">
        <v>426</v>
      </c>
      <c r="E89" s="1" t="s">
        <v>426</v>
      </c>
      <c r="F89" s="1" t="s">
        <v>426</v>
      </c>
      <c r="G89" s="1" t="s">
        <v>426</v>
      </c>
      <c r="H89" s="1" t="s">
        <v>426</v>
      </c>
      <c r="I89" s="1" t="s">
        <v>426</v>
      </c>
      <c r="J89" s="1" t="s">
        <v>426</v>
      </c>
      <c r="K89" s="1" t="s">
        <v>426</v>
      </c>
      <c r="L89" s="1" t="s">
        <v>426</v>
      </c>
      <c r="M89" s="1" t="s">
        <v>426</v>
      </c>
      <c r="N89" s="1" t="s">
        <v>426</v>
      </c>
      <c r="O89" s="1" t="s">
        <v>426</v>
      </c>
      <c r="P89" s="1" t="s">
        <v>426</v>
      </c>
      <c r="Q89" s="1" t="s">
        <v>426</v>
      </c>
      <c r="R89" s="1" t="s">
        <v>426</v>
      </c>
      <c r="S89" s="1" t="s">
        <v>426</v>
      </c>
      <c r="T89" s="1" t="s">
        <v>426</v>
      </c>
      <c r="U89" s="1" t="s">
        <v>426</v>
      </c>
      <c r="V89" s="1" t="s">
        <v>426</v>
      </c>
      <c r="W89" s="1" t="s">
        <v>426</v>
      </c>
      <c r="X89" s="1" t="s">
        <v>426</v>
      </c>
      <c r="Y89" s="24" t="s">
        <v>426</v>
      </c>
      <c r="Z89" s="24" t="s">
        <v>426</v>
      </c>
      <c r="AA89" s="1" t="s">
        <v>426</v>
      </c>
      <c r="AB89" s="1" t="s">
        <v>426</v>
      </c>
      <c r="AC89" s="1" t="s">
        <v>426</v>
      </c>
      <c r="AD89" s="1" t="s">
        <v>426</v>
      </c>
      <c r="AE89" s="24" t="s">
        <v>426</v>
      </c>
      <c r="AF89" s="1" t="s">
        <v>426</v>
      </c>
      <c r="AG89" s="1" t="s">
        <v>426</v>
      </c>
      <c r="AH89" s="1" t="s">
        <v>426</v>
      </c>
      <c r="AI89" s="1" t="s">
        <v>426</v>
      </c>
      <c r="AJ89" s="1" t="s">
        <v>426</v>
      </c>
      <c r="AK89" s="1" t="s">
        <v>426</v>
      </c>
      <c r="AL89" s="1" t="s">
        <v>426</v>
      </c>
      <c r="AM89" s="1" t="s">
        <v>426</v>
      </c>
      <c r="AN89" s="1" t="s">
        <v>426</v>
      </c>
    </row>
    <row r="90" spans="2:40" x14ac:dyDescent="0.3">
      <c r="B90" s="18" t="s">
        <v>362</v>
      </c>
      <c r="C90" s="22" t="s">
        <v>603</v>
      </c>
      <c r="D90" s="15" t="s">
        <v>2</v>
      </c>
      <c r="E90" s="33" t="s">
        <v>2</v>
      </c>
      <c r="F90" s="17" t="s">
        <v>2</v>
      </c>
      <c r="G90" s="36" t="s">
        <v>2</v>
      </c>
      <c r="H90" s="30" t="s">
        <v>2</v>
      </c>
      <c r="I90" s="28" t="s">
        <v>2</v>
      </c>
      <c r="J90" s="34" t="s">
        <v>2</v>
      </c>
      <c r="K90" s="4"/>
      <c r="L90" s="35"/>
      <c r="M90" s="4"/>
      <c r="N90" s="4"/>
      <c r="O90" s="4"/>
      <c r="P90" s="4"/>
      <c r="Q90" s="4"/>
      <c r="R90" s="4"/>
      <c r="S90" s="4"/>
      <c r="T90" s="13"/>
      <c r="U90" s="13"/>
      <c r="V90" s="5" t="s">
        <v>2</v>
      </c>
      <c r="W90" s="4"/>
      <c r="X90" s="4"/>
      <c r="Y90" s="39"/>
      <c r="Z90" s="39"/>
      <c r="AA90" s="42" t="s">
        <v>2</v>
      </c>
      <c r="AB90" s="26" t="s">
        <v>2</v>
      </c>
      <c r="AC90" s="5" t="s">
        <v>2</v>
      </c>
      <c r="AD90" s="41" t="s">
        <v>2</v>
      </c>
      <c r="AE90" s="39"/>
      <c r="AF90" s="13"/>
      <c r="AG90" s="39"/>
      <c r="AH90" s="5" t="s">
        <v>2</v>
      </c>
      <c r="AI90" s="5" t="s">
        <v>2</v>
      </c>
      <c r="AJ90" s="5" t="s">
        <v>2</v>
      </c>
      <c r="AK90" s="19" t="s">
        <v>2</v>
      </c>
      <c r="AL90" s="37" t="s">
        <v>2</v>
      </c>
      <c r="AM90" s="20" t="s">
        <v>2</v>
      </c>
      <c r="AN90" s="29" t="s">
        <v>2</v>
      </c>
    </row>
    <row r="91" spans="2:40" x14ac:dyDescent="0.3">
      <c r="B91" s="7" t="s">
        <v>426</v>
      </c>
      <c r="C91" s="1" t="s">
        <v>426</v>
      </c>
      <c r="D91" s="6" t="s">
        <v>426</v>
      </c>
      <c r="E91" s="1" t="s">
        <v>426</v>
      </c>
      <c r="F91" s="1" t="s">
        <v>426</v>
      </c>
      <c r="G91" s="1" t="s">
        <v>426</v>
      </c>
      <c r="H91" s="1" t="s">
        <v>426</v>
      </c>
      <c r="I91" s="1" t="s">
        <v>426</v>
      </c>
      <c r="J91" s="1" t="s">
        <v>426</v>
      </c>
      <c r="K91" s="1" t="s">
        <v>426</v>
      </c>
      <c r="L91" s="1" t="s">
        <v>426</v>
      </c>
      <c r="M91" s="1" t="s">
        <v>426</v>
      </c>
      <c r="N91" s="1" t="s">
        <v>426</v>
      </c>
      <c r="O91" s="1" t="s">
        <v>426</v>
      </c>
      <c r="P91" s="1" t="s">
        <v>426</v>
      </c>
      <c r="Q91" s="1" t="s">
        <v>426</v>
      </c>
      <c r="R91" s="1" t="s">
        <v>426</v>
      </c>
      <c r="S91" s="1" t="s">
        <v>426</v>
      </c>
      <c r="T91" s="1" t="s">
        <v>426</v>
      </c>
      <c r="U91" s="1" t="s">
        <v>426</v>
      </c>
      <c r="V91" s="1" t="s">
        <v>426</v>
      </c>
      <c r="W91" s="1" t="s">
        <v>426</v>
      </c>
      <c r="X91" s="1" t="s">
        <v>426</v>
      </c>
      <c r="Y91" s="24" t="s">
        <v>426</v>
      </c>
      <c r="Z91" s="24" t="s">
        <v>426</v>
      </c>
      <c r="AA91" s="1" t="s">
        <v>426</v>
      </c>
      <c r="AB91" s="1" t="s">
        <v>426</v>
      </c>
      <c r="AC91" s="1" t="s">
        <v>426</v>
      </c>
      <c r="AD91" s="1" t="s">
        <v>426</v>
      </c>
      <c r="AE91" s="24" t="s">
        <v>426</v>
      </c>
      <c r="AF91" s="1" t="s">
        <v>426</v>
      </c>
      <c r="AG91" s="1" t="s">
        <v>426</v>
      </c>
      <c r="AH91" s="1" t="s">
        <v>426</v>
      </c>
      <c r="AI91" s="1" t="s">
        <v>426</v>
      </c>
      <c r="AJ91" s="1" t="s">
        <v>426</v>
      </c>
      <c r="AK91" s="1" t="s">
        <v>426</v>
      </c>
      <c r="AL91" s="1" t="s">
        <v>426</v>
      </c>
      <c r="AM91" s="1" t="s">
        <v>426</v>
      </c>
      <c r="AN91" s="1" t="s">
        <v>426</v>
      </c>
    </row>
    <row r="92" spans="2:40" ht="56" x14ac:dyDescent="0.3">
      <c r="B92" s="16" t="s">
        <v>485</v>
      </c>
      <c r="C92" s="21" t="s">
        <v>431</v>
      </c>
      <c r="D92" s="14"/>
      <c r="E92" s="2"/>
      <c r="F92" s="2"/>
      <c r="G92" s="2"/>
      <c r="H92" s="2"/>
      <c r="I92" s="2"/>
      <c r="J92" s="2"/>
      <c r="K92" s="3">
        <f>SUM(GMICNC_22A_SCDPT1!SCDPT1_082BEGINNG_7:GMICNC_22A_SCDPT1!SCDPT1_082ENDINGG_7)</f>
        <v>0</v>
      </c>
      <c r="L92" s="2"/>
      <c r="M92" s="3">
        <f>SUM(GMICNC_22A_SCDPT1!SCDPT1_082BEGINNG_9:GMICNC_22A_SCDPT1!SCDPT1_082ENDINGG_9)</f>
        <v>0</v>
      </c>
      <c r="N92" s="3">
        <f>SUM(GMICNC_22A_SCDPT1!SCDPT1_082BEGINNG_10:GMICNC_22A_SCDPT1!SCDPT1_082ENDINGG_10)</f>
        <v>0</v>
      </c>
      <c r="O92" s="3">
        <f>SUM(GMICNC_22A_SCDPT1!SCDPT1_082BEGINNG_11:GMICNC_22A_SCDPT1!SCDPT1_082ENDINGG_11)</f>
        <v>0</v>
      </c>
      <c r="P92" s="3">
        <f>SUM(GMICNC_22A_SCDPT1!SCDPT1_082BEGINNG_12:GMICNC_22A_SCDPT1!SCDPT1_082ENDINGG_12)</f>
        <v>0</v>
      </c>
      <c r="Q92" s="3">
        <f>SUM(GMICNC_22A_SCDPT1!SCDPT1_082BEGINNG_13:GMICNC_22A_SCDPT1!SCDPT1_082ENDINGG_13)</f>
        <v>0</v>
      </c>
      <c r="R92" s="3">
        <f>SUM(GMICNC_22A_SCDPT1!SCDPT1_082BEGINNG_14:GMICNC_22A_SCDPT1!SCDPT1_082ENDINGG_14)</f>
        <v>0</v>
      </c>
      <c r="S92" s="3">
        <f>SUM(GMICNC_22A_SCDPT1!SCDPT1_082BEGINNG_15:GMICNC_22A_SCDPT1!SCDPT1_082ENDINGG_15)</f>
        <v>0</v>
      </c>
      <c r="T92" s="2"/>
      <c r="U92" s="2"/>
      <c r="V92" s="2"/>
      <c r="W92" s="3">
        <f>SUM(GMICNC_22A_SCDPT1!SCDPT1_082BEGINNG_19:GMICNC_22A_SCDPT1!SCDPT1_082ENDINGG_19)</f>
        <v>0</v>
      </c>
      <c r="X92" s="3">
        <f>SUM(GMICNC_22A_SCDPT1!SCDPT1_082BEGINNG_20:GMICNC_22A_SCDPT1!SCDPT1_082ENDINGG_20)</f>
        <v>0</v>
      </c>
      <c r="Y92" s="32"/>
      <c r="Z92" s="32"/>
      <c r="AA92" s="2"/>
      <c r="AB92" s="2"/>
      <c r="AC92" s="2"/>
      <c r="AD92" s="2"/>
      <c r="AE92" s="32"/>
      <c r="AF92" s="2"/>
      <c r="AG92" s="2"/>
      <c r="AH92" s="2"/>
      <c r="AI92" s="2"/>
      <c r="AJ92" s="2"/>
      <c r="AK92" s="2"/>
      <c r="AL92" s="2"/>
      <c r="AM92" s="2"/>
      <c r="AN92" s="2"/>
    </row>
    <row r="93" spans="2:40" x14ac:dyDescent="0.3">
      <c r="B93" s="7" t="s">
        <v>426</v>
      </c>
      <c r="C93" s="1" t="s">
        <v>426</v>
      </c>
      <c r="D93" s="6" t="s">
        <v>426</v>
      </c>
      <c r="E93" s="1" t="s">
        <v>426</v>
      </c>
      <c r="F93" s="1" t="s">
        <v>426</v>
      </c>
      <c r="G93" s="1" t="s">
        <v>426</v>
      </c>
      <c r="H93" s="1" t="s">
        <v>426</v>
      </c>
      <c r="I93" s="1" t="s">
        <v>426</v>
      </c>
      <c r="J93" s="1" t="s">
        <v>426</v>
      </c>
      <c r="K93" s="1" t="s">
        <v>426</v>
      </c>
      <c r="L93" s="1" t="s">
        <v>426</v>
      </c>
      <c r="M93" s="1" t="s">
        <v>426</v>
      </c>
      <c r="N93" s="1" t="s">
        <v>426</v>
      </c>
      <c r="O93" s="1" t="s">
        <v>426</v>
      </c>
      <c r="P93" s="1" t="s">
        <v>426</v>
      </c>
      <c r="Q93" s="1" t="s">
        <v>426</v>
      </c>
      <c r="R93" s="1" t="s">
        <v>426</v>
      </c>
      <c r="S93" s="1" t="s">
        <v>426</v>
      </c>
      <c r="T93" s="1" t="s">
        <v>426</v>
      </c>
      <c r="U93" s="1" t="s">
        <v>426</v>
      </c>
      <c r="V93" s="1" t="s">
        <v>426</v>
      </c>
      <c r="W93" s="1" t="s">
        <v>426</v>
      </c>
      <c r="X93" s="1" t="s">
        <v>426</v>
      </c>
      <c r="Y93" s="24" t="s">
        <v>426</v>
      </c>
      <c r="Z93" s="24" t="s">
        <v>426</v>
      </c>
      <c r="AA93" s="1" t="s">
        <v>426</v>
      </c>
      <c r="AB93" s="1" t="s">
        <v>426</v>
      </c>
      <c r="AC93" s="1" t="s">
        <v>426</v>
      </c>
      <c r="AD93" s="1" t="s">
        <v>426</v>
      </c>
      <c r="AE93" s="24" t="s">
        <v>426</v>
      </c>
      <c r="AF93" s="1" t="s">
        <v>426</v>
      </c>
      <c r="AG93" s="1" t="s">
        <v>426</v>
      </c>
      <c r="AH93" s="1" t="s">
        <v>426</v>
      </c>
      <c r="AI93" s="1" t="s">
        <v>426</v>
      </c>
      <c r="AJ93" s="1" t="s">
        <v>426</v>
      </c>
      <c r="AK93" s="1" t="s">
        <v>426</v>
      </c>
      <c r="AL93" s="1" t="s">
        <v>426</v>
      </c>
      <c r="AM93" s="1" t="s">
        <v>426</v>
      </c>
      <c r="AN93" s="1" t="s">
        <v>426</v>
      </c>
    </row>
    <row r="94" spans="2:40" x14ac:dyDescent="0.3">
      <c r="B94" s="18" t="s">
        <v>229</v>
      </c>
      <c r="C94" s="22" t="s">
        <v>603</v>
      </c>
      <c r="D94" s="15" t="s">
        <v>2</v>
      </c>
      <c r="E94" s="33" t="s">
        <v>2</v>
      </c>
      <c r="F94" s="17" t="s">
        <v>2</v>
      </c>
      <c r="G94" s="36" t="s">
        <v>2</v>
      </c>
      <c r="H94" s="30" t="s">
        <v>2</v>
      </c>
      <c r="I94" s="28" t="s">
        <v>2</v>
      </c>
      <c r="J94" s="34" t="s">
        <v>2</v>
      </c>
      <c r="K94" s="4"/>
      <c r="L94" s="35"/>
      <c r="M94" s="4"/>
      <c r="N94" s="4"/>
      <c r="O94" s="4"/>
      <c r="P94" s="4"/>
      <c r="Q94" s="4"/>
      <c r="R94" s="4"/>
      <c r="S94" s="4"/>
      <c r="T94" s="13"/>
      <c r="U94" s="13"/>
      <c r="V94" s="5" t="s">
        <v>2</v>
      </c>
      <c r="W94" s="4"/>
      <c r="X94" s="4"/>
      <c r="Y94" s="39"/>
      <c r="Z94" s="39"/>
      <c r="AA94" s="42" t="s">
        <v>2</v>
      </c>
      <c r="AB94" s="26" t="s">
        <v>2</v>
      </c>
      <c r="AC94" s="5" t="s">
        <v>2</v>
      </c>
      <c r="AD94" s="41" t="s">
        <v>2</v>
      </c>
      <c r="AE94" s="39"/>
      <c r="AF94" s="13"/>
      <c r="AG94" s="8"/>
      <c r="AH94" s="5" t="s">
        <v>2</v>
      </c>
      <c r="AI94" s="5" t="s">
        <v>2</v>
      </c>
      <c r="AJ94" s="5" t="s">
        <v>2</v>
      </c>
      <c r="AK94" s="19" t="s">
        <v>2</v>
      </c>
      <c r="AL94" s="37" t="s">
        <v>2</v>
      </c>
      <c r="AM94" s="20" t="s">
        <v>2</v>
      </c>
      <c r="AN94" s="29" t="s">
        <v>2</v>
      </c>
    </row>
    <row r="95" spans="2:40" x14ac:dyDescent="0.3">
      <c r="B95" s="7" t="s">
        <v>426</v>
      </c>
      <c r="C95" s="1" t="s">
        <v>426</v>
      </c>
      <c r="D95" s="6" t="s">
        <v>426</v>
      </c>
      <c r="E95" s="1" t="s">
        <v>426</v>
      </c>
      <c r="F95" s="1" t="s">
        <v>426</v>
      </c>
      <c r="G95" s="1" t="s">
        <v>426</v>
      </c>
      <c r="H95" s="1" t="s">
        <v>426</v>
      </c>
      <c r="I95" s="1" t="s">
        <v>426</v>
      </c>
      <c r="J95" s="1" t="s">
        <v>426</v>
      </c>
      <c r="K95" s="1" t="s">
        <v>426</v>
      </c>
      <c r="L95" s="1" t="s">
        <v>426</v>
      </c>
      <c r="M95" s="1" t="s">
        <v>426</v>
      </c>
      <c r="N95" s="1" t="s">
        <v>426</v>
      </c>
      <c r="O95" s="1" t="s">
        <v>426</v>
      </c>
      <c r="P95" s="1" t="s">
        <v>426</v>
      </c>
      <c r="Q95" s="1" t="s">
        <v>426</v>
      </c>
      <c r="R95" s="1" t="s">
        <v>426</v>
      </c>
      <c r="S95" s="1" t="s">
        <v>426</v>
      </c>
      <c r="T95" s="1" t="s">
        <v>426</v>
      </c>
      <c r="U95" s="1" t="s">
        <v>426</v>
      </c>
      <c r="V95" s="1" t="s">
        <v>426</v>
      </c>
      <c r="W95" s="1" t="s">
        <v>426</v>
      </c>
      <c r="X95" s="1" t="s">
        <v>426</v>
      </c>
      <c r="Y95" s="24" t="s">
        <v>426</v>
      </c>
      <c r="Z95" s="24" t="s">
        <v>426</v>
      </c>
      <c r="AA95" s="1" t="s">
        <v>426</v>
      </c>
      <c r="AB95" s="1" t="s">
        <v>426</v>
      </c>
      <c r="AC95" s="1" t="s">
        <v>426</v>
      </c>
      <c r="AD95" s="1" t="s">
        <v>426</v>
      </c>
      <c r="AE95" s="24" t="s">
        <v>426</v>
      </c>
      <c r="AF95" s="1" t="s">
        <v>426</v>
      </c>
      <c r="AG95" s="24" t="s">
        <v>426</v>
      </c>
      <c r="AH95" s="1" t="s">
        <v>426</v>
      </c>
      <c r="AI95" s="1" t="s">
        <v>426</v>
      </c>
      <c r="AJ95" s="1" t="s">
        <v>426</v>
      </c>
      <c r="AK95" s="1" t="s">
        <v>426</v>
      </c>
      <c r="AL95" s="1" t="s">
        <v>426</v>
      </c>
      <c r="AM95" s="1" t="s">
        <v>426</v>
      </c>
      <c r="AN95" s="1" t="s">
        <v>426</v>
      </c>
    </row>
    <row r="96" spans="2:40" ht="56" x14ac:dyDescent="0.3">
      <c r="B96" s="16" t="s">
        <v>363</v>
      </c>
      <c r="C96" s="21" t="s">
        <v>11</v>
      </c>
      <c r="D96" s="14"/>
      <c r="E96" s="2"/>
      <c r="F96" s="2"/>
      <c r="G96" s="2"/>
      <c r="H96" s="2"/>
      <c r="I96" s="2"/>
      <c r="J96" s="2"/>
      <c r="K96" s="3">
        <f>SUM(GMICNC_22A_SCDPT1!SCDPT1_083BEGINNG_7:GMICNC_22A_SCDPT1!SCDPT1_083ENDINGG_7)</f>
        <v>0</v>
      </c>
      <c r="L96" s="2"/>
      <c r="M96" s="3">
        <f>SUM(GMICNC_22A_SCDPT1!SCDPT1_083BEGINNG_9:GMICNC_22A_SCDPT1!SCDPT1_083ENDINGG_9)</f>
        <v>0</v>
      </c>
      <c r="N96" s="3">
        <f>SUM(GMICNC_22A_SCDPT1!SCDPT1_083BEGINNG_10:GMICNC_22A_SCDPT1!SCDPT1_083ENDINGG_10)</f>
        <v>0</v>
      </c>
      <c r="O96" s="3">
        <f>SUM(GMICNC_22A_SCDPT1!SCDPT1_083BEGINNG_11:GMICNC_22A_SCDPT1!SCDPT1_083ENDINGG_11)</f>
        <v>0</v>
      </c>
      <c r="P96" s="3">
        <f>SUM(GMICNC_22A_SCDPT1!SCDPT1_083BEGINNG_12:GMICNC_22A_SCDPT1!SCDPT1_083ENDINGG_12)</f>
        <v>0</v>
      </c>
      <c r="Q96" s="3">
        <f>SUM(GMICNC_22A_SCDPT1!SCDPT1_083BEGINNG_13:GMICNC_22A_SCDPT1!SCDPT1_083ENDINGG_13)</f>
        <v>0</v>
      </c>
      <c r="R96" s="3">
        <f>SUM(GMICNC_22A_SCDPT1!SCDPT1_083BEGINNG_14:GMICNC_22A_SCDPT1!SCDPT1_083ENDINGG_14)</f>
        <v>0</v>
      </c>
      <c r="S96" s="3">
        <f>SUM(GMICNC_22A_SCDPT1!SCDPT1_083BEGINNG_15:GMICNC_22A_SCDPT1!SCDPT1_083ENDINGG_15)</f>
        <v>0</v>
      </c>
      <c r="T96" s="2"/>
      <c r="U96" s="2"/>
      <c r="V96" s="2"/>
      <c r="W96" s="3">
        <f>SUM(GMICNC_22A_SCDPT1!SCDPT1_083BEGINNG_19:GMICNC_22A_SCDPT1!SCDPT1_083ENDINGG_19)</f>
        <v>0</v>
      </c>
      <c r="X96" s="3">
        <f>SUM(GMICNC_22A_SCDPT1!SCDPT1_083BEGINNG_20:GMICNC_22A_SCDPT1!SCDPT1_083ENDINGG_20)</f>
        <v>0</v>
      </c>
      <c r="Y96" s="32"/>
      <c r="Z96" s="32"/>
      <c r="AA96" s="2"/>
      <c r="AB96" s="2"/>
      <c r="AC96" s="2"/>
      <c r="AD96" s="2"/>
      <c r="AE96" s="32"/>
      <c r="AF96" s="2"/>
      <c r="AG96" s="2"/>
      <c r="AH96" s="2"/>
      <c r="AI96" s="2"/>
      <c r="AJ96" s="2"/>
      <c r="AK96" s="2"/>
      <c r="AL96" s="2"/>
      <c r="AM96" s="2"/>
      <c r="AN96" s="2"/>
    </row>
    <row r="97" spans="2:40" x14ac:dyDescent="0.3">
      <c r="B97" s="7" t="s">
        <v>426</v>
      </c>
      <c r="C97" s="1" t="s">
        <v>426</v>
      </c>
      <c r="D97" s="6" t="s">
        <v>426</v>
      </c>
      <c r="E97" s="1" t="s">
        <v>426</v>
      </c>
      <c r="F97" s="1" t="s">
        <v>426</v>
      </c>
      <c r="G97" s="1" t="s">
        <v>426</v>
      </c>
      <c r="H97" s="1" t="s">
        <v>426</v>
      </c>
      <c r="I97" s="1" t="s">
        <v>426</v>
      </c>
      <c r="J97" s="1" t="s">
        <v>426</v>
      </c>
      <c r="K97" s="1" t="s">
        <v>426</v>
      </c>
      <c r="L97" s="1" t="s">
        <v>426</v>
      </c>
      <c r="M97" s="1" t="s">
        <v>426</v>
      </c>
      <c r="N97" s="1" t="s">
        <v>426</v>
      </c>
      <c r="O97" s="1" t="s">
        <v>426</v>
      </c>
      <c r="P97" s="1" t="s">
        <v>426</v>
      </c>
      <c r="Q97" s="1" t="s">
        <v>426</v>
      </c>
      <c r="R97" s="1" t="s">
        <v>426</v>
      </c>
      <c r="S97" s="1" t="s">
        <v>426</v>
      </c>
      <c r="T97" s="1" t="s">
        <v>426</v>
      </c>
      <c r="U97" s="1" t="s">
        <v>426</v>
      </c>
      <c r="V97" s="1" t="s">
        <v>426</v>
      </c>
      <c r="W97" s="1" t="s">
        <v>426</v>
      </c>
      <c r="X97" s="1" t="s">
        <v>426</v>
      </c>
      <c r="Y97" s="24" t="s">
        <v>426</v>
      </c>
      <c r="Z97" s="24" t="s">
        <v>426</v>
      </c>
      <c r="AA97" s="1" t="s">
        <v>426</v>
      </c>
      <c r="AB97" s="1" t="s">
        <v>426</v>
      </c>
      <c r="AC97" s="1" t="s">
        <v>426</v>
      </c>
      <c r="AD97" s="1" t="s">
        <v>426</v>
      </c>
      <c r="AE97" s="24" t="s">
        <v>426</v>
      </c>
      <c r="AF97" s="1" t="s">
        <v>426</v>
      </c>
      <c r="AG97" s="1" t="s">
        <v>426</v>
      </c>
      <c r="AH97" s="1" t="s">
        <v>426</v>
      </c>
      <c r="AI97" s="1" t="s">
        <v>426</v>
      </c>
      <c r="AJ97" s="1" t="s">
        <v>426</v>
      </c>
      <c r="AK97" s="1" t="s">
        <v>426</v>
      </c>
      <c r="AL97" s="1" t="s">
        <v>426</v>
      </c>
      <c r="AM97" s="1" t="s">
        <v>426</v>
      </c>
      <c r="AN97" s="1" t="s">
        <v>426</v>
      </c>
    </row>
    <row r="98" spans="2:40" x14ac:dyDescent="0.3">
      <c r="B98" s="18" t="s">
        <v>94</v>
      </c>
      <c r="C98" s="22" t="s">
        <v>603</v>
      </c>
      <c r="D98" s="15" t="s">
        <v>2</v>
      </c>
      <c r="E98" s="33" t="s">
        <v>2</v>
      </c>
      <c r="F98" s="17" t="s">
        <v>2</v>
      </c>
      <c r="G98" s="36" t="s">
        <v>2</v>
      </c>
      <c r="H98" s="30" t="s">
        <v>2</v>
      </c>
      <c r="I98" s="28" t="s">
        <v>2</v>
      </c>
      <c r="J98" s="34" t="s">
        <v>2</v>
      </c>
      <c r="K98" s="4"/>
      <c r="L98" s="35"/>
      <c r="M98" s="4"/>
      <c r="N98" s="4"/>
      <c r="O98" s="4"/>
      <c r="P98" s="4"/>
      <c r="Q98" s="4"/>
      <c r="R98" s="4"/>
      <c r="S98" s="4"/>
      <c r="T98" s="13"/>
      <c r="U98" s="13"/>
      <c r="V98" s="5" t="s">
        <v>2</v>
      </c>
      <c r="W98" s="4"/>
      <c r="X98" s="4"/>
      <c r="Y98" s="39"/>
      <c r="Z98" s="39"/>
      <c r="AA98" s="42" t="s">
        <v>2</v>
      </c>
      <c r="AB98" s="26" t="s">
        <v>2</v>
      </c>
      <c r="AC98" s="5" t="s">
        <v>2</v>
      </c>
      <c r="AD98" s="41" t="s">
        <v>2</v>
      </c>
      <c r="AE98" s="8"/>
      <c r="AF98" s="13"/>
      <c r="AG98" s="8"/>
      <c r="AH98" s="5" t="s">
        <v>2</v>
      </c>
      <c r="AI98" s="5" t="s">
        <v>2</v>
      </c>
      <c r="AJ98" s="5" t="s">
        <v>2</v>
      </c>
      <c r="AK98" s="19" t="s">
        <v>2</v>
      </c>
      <c r="AL98" s="37" t="s">
        <v>2</v>
      </c>
      <c r="AM98" s="20" t="s">
        <v>2</v>
      </c>
      <c r="AN98" s="29" t="s">
        <v>2</v>
      </c>
    </row>
    <row r="99" spans="2:40" x14ac:dyDescent="0.3">
      <c r="B99" s="7" t="s">
        <v>426</v>
      </c>
      <c r="C99" s="1" t="s">
        <v>426</v>
      </c>
      <c r="D99" s="6" t="s">
        <v>426</v>
      </c>
      <c r="E99" s="1" t="s">
        <v>426</v>
      </c>
      <c r="F99" s="1" t="s">
        <v>426</v>
      </c>
      <c r="G99" s="1" t="s">
        <v>426</v>
      </c>
      <c r="H99" s="1" t="s">
        <v>426</v>
      </c>
      <c r="I99" s="1" t="s">
        <v>426</v>
      </c>
      <c r="J99" s="1" t="s">
        <v>426</v>
      </c>
      <c r="K99" s="1" t="s">
        <v>426</v>
      </c>
      <c r="L99" s="1" t="s">
        <v>426</v>
      </c>
      <c r="M99" s="1" t="s">
        <v>426</v>
      </c>
      <c r="N99" s="1" t="s">
        <v>426</v>
      </c>
      <c r="O99" s="1" t="s">
        <v>426</v>
      </c>
      <c r="P99" s="1" t="s">
        <v>426</v>
      </c>
      <c r="Q99" s="1" t="s">
        <v>426</v>
      </c>
      <c r="R99" s="1" t="s">
        <v>426</v>
      </c>
      <c r="S99" s="1" t="s">
        <v>426</v>
      </c>
      <c r="T99" s="1" t="s">
        <v>426</v>
      </c>
      <c r="U99" s="1" t="s">
        <v>426</v>
      </c>
      <c r="V99" s="1" t="s">
        <v>426</v>
      </c>
      <c r="W99" s="1" t="s">
        <v>426</v>
      </c>
      <c r="X99" s="1" t="s">
        <v>426</v>
      </c>
      <c r="Y99" s="24" t="s">
        <v>426</v>
      </c>
      <c r="Z99" s="24" t="s">
        <v>426</v>
      </c>
      <c r="AA99" s="1" t="s">
        <v>426</v>
      </c>
      <c r="AB99" s="1" t="s">
        <v>426</v>
      </c>
      <c r="AC99" s="1" t="s">
        <v>426</v>
      </c>
      <c r="AD99" s="1" t="s">
        <v>426</v>
      </c>
      <c r="AE99" s="24" t="s">
        <v>426</v>
      </c>
      <c r="AF99" s="1" t="s">
        <v>426</v>
      </c>
      <c r="AG99" s="1" t="s">
        <v>426</v>
      </c>
      <c r="AH99" s="1" t="s">
        <v>426</v>
      </c>
      <c r="AI99" s="1" t="s">
        <v>426</v>
      </c>
      <c r="AJ99" s="1" t="s">
        <v>426</v>
      </c>
      <c r="AK99" s="1" t="s">
        <v>426</v>
      </c>
      <c r="AL99" s="1" t="s">
        <v>426</v>
      </c>
      <c r="AM99" s="1" t="s">
        <v>426</v>
      </c>
      <c r="AN99" s="1" t="s">
        <v>426</v>
      </c>
    </row>
    <row r="100" spans="2:40" ht="56" x14ac:dyDescent="0.3">
      <c r="B100" s="16" t="s">
        <v>230</v>
      </c>
      <c r="C100" s="21" t="s">
        <v>49</v>
      </c>
      <c r="D100" s="14"/>
      <c r="E100" s="2"/>
      <c r="F100" s="2"/>
      <c r="G100" s="2"/>
      <c r="H100" s="2"/>
      <c r="I100" s="2"/>
      <c r="J100" s="2"/>
      <c r="K100" s="3">
        <f>SUM(GMICNC_22A_SCDPT1!SCDPT1_084BEGINNG_7:GMICNC_22A_SCDPT1!SCDPT1_084ENDINGG_7)</f>
        <v>0</v>
      </c>
      <c r="L100" s="2"/>
      <c r="M100" s="3">
        <f>SUM(GMICNC_22A_SCDPT1!SCDPT1_084BEGINNG_9:GMICNC_22A_SCDPT1!SCDPT1_084ENDINGG_9)</f>
        <v>0</v>
      </c>
      <c r="N100" s="3">
        <f>SUM(GMICNC_22A_SCDPT1!SCDPT1_084BEGINNG_10:GMICNC_22A_SCDPT1!SCDPT1_084ENDINGG_10)</f>
        <v>0</v>
      </c>
      <c r="O100" s="3">
        <f>SUM(GMICNC_22A_SCDPT1!SCDPT1_084BEGINNG_11:GMICNC_22A_SCDPT1!SCDPT1_084ENDINGG_11)</f>
        <v>0</v>
      </c>
      <c r="P100" s="3">
        <f>SUM(GMICNC_22A_SCDPT1!SCDPT1_084BEGINNG_12:GMICNC_22A_SCDPT1!SCDPT1_084ENDINGG_12)</f>
        <v>0</v>
      </c>
      <c r="Q100" s="3">
        <f>SUM(GMICNC_22A_SCDPT1!SCDPT1_084BEGINNG_13:GMICNC_22A_SCDPT1!SCDPT1_084ENDINGG_13)</f>
        <v>0</v>
      </c>
      <c r="R100" s="3">
        <f>SUM(GMICNC_22A_SCDPT1!SCDPT1_084BEGINNG_14:GMICNC_22A_SCDPT1!SCDPT1_084ENDINGG_14)</f>
        <v>0</v>
      </c>
      <c r="S100" s="3">
        <f>SUM(GMICNC_22A_SCDPT1!SCDPT1_084BEGINNG_15:GMICNC_22A_SCDPT1!SCDPT1_084ENDINGG_15)</f>
        <v>0</v>
      </c>
      <c r="T100" s="2"/>
      <c r="U100" s="2"/>
      <c r="V100" s="2"/>
      <c r="W100" s="3">
        <f>SUM(GMICNC_22A_SCDPT1!SCDPT1_084BEGINNG_19:GMICNC_22A_SCDPT1!SCDPT1_084ENDINGG_19)</f>
        <v>0</v>
      </c>
      <c r="X100" s="3">
        <f>SUM(GMICNC_22A_SCDPT1!SCDPT1_084BEGINNG_20:GMICNC_22A_SCDPT1!SCDPT1_084ENDINGG_20)</f>
        <v>0</v>
      </c>
      <c r="Y100" s="32"/>
      <c r="Z100" s="32"/>
      <c r="AA100" s="2"/>
      <c r="AB100" s="2"/>
      <c r="AC100" s="2"/>
      <c r="AD100" s="2"/>
      <c r="AE100" s="3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2:40" ht="28" x14ac:dyDescent="0.3">
      <c r="B101" s="16" t="s">
        <v>95</v>
      </c>
      <c r="C101" s="21" t="s">
        <v>143</v>
      </c>
      <c r="D101" s="14"/>
      <c r="E101" s="2"/>
      <c r="F101" s="2"/>
      <c r="G101" s="2"/>
      <c r="H101" s="2"/>
      <c r="I101" s="2"/>
      <c r="J101" s="2"/>
      <c r="K101" s="3">
        <f>GMICNC_22A_SCDPT1!SCDPT1_0819999999_7+GMICNC_22A_SCDPT1!SCDPT1_0829999999_7+GMICNC_22A_SCDPT1!SCDPT1_0839999999_7+GMICNC_22A_SCDPT1!SCDPT1_0849999999_7</f>
        <v>750000</v>
      </c>
      <c r="L101" s="2"/>
      <c r="M101" s="3">
        <f>GMICNC_22A_SCDPT1!SCDPT1_0819999999_9+GMICNC_22A_SCDPT1!SCDPT1_0829999999_9+GMICNC_22A_SCDPT1!SCDPT1_0839999999_9+GMICNC_22A_SCDPT1!SCDPT1_0849999999_9</f>
        <v>603232</v>
      </c>
      <c r="N101" s="3">
        <f>GMICNC_22A_SCDPT1!SCDPT1_0819999999_10+GMICNC_22A_SCDPT1!SCDPT1_0829999999_10+GMICNC_22A_SCDPT1!SCDPT1_0839999999_10+GMICNC_22A_SCDPT1!SCDPT1_0849999999_10</f>
        <v>750000</v>
      </c>
      <c r="O101" s="3">
        <f>GMICNC_22A_SCDPT1!SCDPT1_0819999999_11+GMICNC_22A_SCDPT1!SCDPT1_0829999999_11+GMICNC_22A_SCDPT1!SCDPT1_0839999999_11+GMICNC_22A_SCDPT1!SCDPT1_0849999999_11</f>
        <v>750000</v>
      </c>
      <c r="P101" s="3">
        <f>GMICNC_22A_SCDPT1!SCDPT1_0819999999_12+GMICNC_22A_SCDPT1!SCDPT1_0829999999_12+GMICNC_22A_SCDPT1!SCDPT1_0839999999_12+GMICNC_22A_SCDPT1!SCDPT1_0849999999_12</f>
        <v>0</v>
      </c>
      <c r="Q101" s="3">
        <f>GMICNC_22A_SCDPT1!SCDPT1_0819999999_13+GMICNC_22A_SCDPT1!SCDPT1_0829999999_13+GMICNC_22A_SCDPT1!SCDPT1_0839999999_13+GMICNC_22A_SCDPT1!SCDPT1_0849999999_13</f>
        <v>0</v>
      </c>
      <c r="R101" s="3">
        <f>GMICNC_22A_SCDPT1!SCDPT1_0819999999_14+GMICNC_22A_SCDPT1!SCDPT1_0829999999_14+GMICNC_22A_SCDPT1!SCDPT1_0839999999_14+GMICNC_22A_SCDPT1!SCDPT1_0849999999_14</f>
        <v>0</v>
      </c>
      <c r="S101" s="3">
        <f>GMICNC_22A_SCDPT1!SCDPT1_0819999999_15+GMICNC_22A_SCDPT1!SCDPT1_0829999999_15+GMICNC_22A_SCDPT1!SCDPT1_0839999999_15+GMICNC_22A_SCDPT1!SCDPT1_0849999999_15</f>
        <v>0</v>
      </c>
      <c r="T101" s="2"/>
      <c r="U101" s="2"/>
      <c r="V101" s="2"/>
      <c r="W101" s="3">
        <f>GMICNC_22A_SCDPT1!SCDPT1_0819999999_19+GMICNC_22A_SCDPT1!SCDPT1_0829999999_19+GMICNC_22A_SCDPT1!SCDPT1_0839999999_19+GMICNC_22A_SCDPT1!SCDPT1_0849999999_19</f>
        <v>763</v>
      </c>
      <c r="X101" s="3">
        <f>GMICNC_22A_SCDPT1!SCDPT1_0819999999_20+GMICNC_22A_SCDPT1!SCDPT1_0829999999_20+GMICNC_22A_SCDPT1!SCDPT1_0839999999_20+GMICNC_22A_SCDPT1!SCDPT1_0849999999_20</f>
        <v>18837</v>
      </c>
      <c r="Y101" s="32"/>
      <c r="Z101" s="32"/>
      <c r="AA101" s="2"/>
      <c r="AB101" s="2"/>
      <c r="AC101" s="2"/>
      <c r="AD101" s="2"/>
      <c r="AE101" s="32"/>
      <c r="AF101" s="2"/>
      <c r="AG101" s="32"/>
      <c r="AH101" s="2"/>
      <c r="AI101" s="2"/>
      <c r="AJ101" s="2"/>
      <c r="AK101" s="2"/>
      <c r="AL101" s="2"/>
      <c r="AM101" s="2"/>
      <c r="AN101" s="2"/>
    </row>
    <row r="102" spans="2:40" x14ac:dyDescent="0.3">
      <c r="B102" s="7" t="s">
        <v>426</v>
      </c>
      <c r="C102" s="1" t="s">
        <v>426</v>
      </c>
      <c r="D102" s="6" t="s">
        <v>426</v>
      </c>
      <c r="E102" s="1" t="s">
        <v>426</v>
      </c>
      <c r="F102" s="1" t="s">
        <v>426</v>
      </c>
      <c r="G102" s="1" t="s">
        <v>426</v>
      </c>
      <c r="H102" s="1" t="s">
        <v>426</v>
      </c>
      <c r="I102" s="1" t="s">
        <v>426</v>
      </c>
      <c r="J102" s="1" t="s">
        <v>426</v>
      </c>
      <c r="K102" s="1" t="s">
        <v>426</v>
      </c>
      <c r="L102" s="1" t="s">
        <v>426</v>
      </c>
      <c r="M102" s="1" t="s">
        <v>426</v>
      </c>
      <c r="N102" s="1" t="s">
        <v>426</v>
      </c>
      <c r="O102" s="1" t="s">
        <v>426</v>
      </c>
      <c r="P102" s="1" t="s">
        <v>426</v>
      </c>
      <c r="Q102" s="1" t="s">
        <v>426</v>
      </c>
      <c r="R102" s="1" t="s">
        <v>426</v>
      </c>
      <c r="S102" s="1" t="s">
        <v>426</v>
      </c>
      <c r="T102" s="1" t="s">
        <v>426</v>
      </c>
      <c r="U102" s="1" t="s">
        <v>426</v>
      </c>
      <c r="V102" s="1" t="s">
        <v>426</v>
      </c>
      <c r="W102" s="1" t="s">
        <v>426</v>
      </c>
      <c r="X102" s="1" t="s">
        <v>426</v>
      </c>
      <c r="Y102" s="1" t="s">
        <v>426</v>
      </c>
      <c r="Z102" s="1" t="s">
        <v>426</v>
      </c>
      <c r="AA102" s="1" t="s">
        <v>426</v>
      </c>
      <c r="AB102" s="1" t="s">
        <v>426</v>
      </c>
      <c r="AC102" s="1" t="s">
        <v>426</v>
      </c>
      <c r="AD102" s="1" t="s">
        <v>426</v>
      </c>
      <c r="AE102" s="1" t="s">
        <v>426</v>
      </c>
      <c r="AF102" s="1" t="s">
        <v>426</v>
      </c>
      <c r="AG102" s="1" t="s">
        <v>426</v>
      </c>
      <c r="AH102" s="1" t="s">
        <v>426</v>
      </c>
      <c r="AI102" s="1" t="s">
        <v>426</v>
      </c>
      <c r="AJ102" s="1" t="s">
        <v>426</v>
      </c>
      <c r="AK102" s="1" t="s">
        <v>426</v>
      </c>
      <c r="AL102" s="1" t="s">
        <v>426</v>
      </c>
      <c r="AM102" s="1" t="s">
        <v>426</v>
      </c>
      <c r="AN102" s="1" t="s">
        <v>426</v>
      </c>
    </row>
    <row r="103" spans="2:40" x14ac:dyDescent="0.3">
      <c r="B103" s="18" t="s">
        <v>270</v>
      </c>
      <c r="C103" s="51" t="s">
        <v>486</v>
      </c>
      <c r="D103" s="15" t="s">
        <v>231</v>
      </c>
      <c r="E103" s="33" t="s">
        <v>2</v>
      </c>
      <c r="F103" s="17" t="s">
        <v>2</v>
      </c>
      <c r="G103" s="36" t="s">
        <v>427</v>
      </c>
      <c r="H103" s="30" t="s">
        <v>427</v>
      </c>
      <c r="I103" s="28" t="s">
        <v>50</v>
      </c>
      <c r="J103" s="34" t="s">
        <v>45</v>
      </c>
      <c r="K103" s="4">
        <v>749303</v>
      </c>
      <c r="L103" s="35">
        <v>91.198999999999998</v>
      </c>
      <c r="M103" s="4">
        <v>683993</v>
      </c>
      <c r="N103" s="4">
        <v>750000</v>
      </c>
      <c r="O103" s="4">
        <v>749412</v>
      </c>
      <c r="P103" s="4">
        <v>0</v>
      </c>
      <c r="Q103" s="4">
        <v>110</v>
      </c>
      <c r="R103" s="4">
        <v>0</v>
      </c>
      <c r="S103" s="4">
        <v>0</v>
      </c>
      <c r="T103" s="13">
        <v>2.5499999999999998</v>
      </c>
      <c r="U103" s="13">
        <v>2.57</v>
      </c>
      <c r="V103" s="5" t="s">
        <v>12</v>
      </c>
      <c r="W103" s="4">
        <v>6216</v>
      </c>
      <c r="X103" s="4">
        <v>9563</v>
      </c>
      <c r="Y103" s="40">
        <v>44621</v>
      </c>
      <c r="Z103" s="40">
        <v>46450</v>
      </c>
      <c r="AA103" s="2"/>
      <c r="AB103" s="26" t="s">
        <v>598</v>
      </c>
      <c r="AC103" s="5" t="s">
        <v>650</v>
      </c>
      <c r="AD103" s="2"/>
      <c r="AE103" s="40">
        <v>46419</v>
      </c>
      <c r="AF103" s="13">
        <v>100</v>
      </c>
      <c r="AG103" s="8"/>
      <c r="AH103" s="5" t="s">
        <v>51</v>
      </c>
      <c r="AI103" s="5" t="s">
        <v>231</v>
      </c>
      <c r="AJ103" s="5" t="s">
        <v>2</v>
      </c>
      <c r="AK103" s="19" t="s">
        <v>2</v>
      </c>
      <c r="AL103" s="37" t="s">
        <v>600</v>
      </c>
      <c r="AM103" s="20" t="s">
        <v>651</v>
      </c>
      <c r="AN103" s="29" t="s">
        <v>144</v>
      </c>
    </row>
    <row r="104" spans="2:40" x14ac:dyDescent="0.3">
      <c r="B104" s="18" t="s">
        <v>432</v>
      </c>
      <c r="C104" s="51" t="s">
        <v>557</v>
      </c>
      <c r="D104" s="15" t="s">
        <v>13</v>
      </c>
      <c r="E104" s="74" t="s">
        <v>2</v>
      </c>
      <c r="F104" s="60" t="s">
        <v>2</v>
      </c>
      <c r="G104" s="36" t="s">
        <v>427</v>
      </c>
      <c r="H104" s="68" t="s">
        <v>600</v>
      </c>
      <c r="I104" s="70" t="s">
        <v>196</v>
      </c>
      <c r="J104" s="65" t="s">
        <v>45</v>
      </c>
      <c r="K104" s="4">
        <v>347158</v>
      </c>
      <c r="L104" s="35">
        <v>95.518000000000001</v>
      </c>
      <c r="M104" s="4">
        <v>334313</v>
      </c>
      <c r="N104" s="4">
        <v>350000</v>
      </c>
      <c r="O104" s="4">
        <v>348910</v>
      </c>
      <c r="P104" s="4">
        <v>0</v>
      </c>
      <c r="Q104" s="4">
        <v>510</v>
      </c>
      <c r="R104" s="4">
        <v>0</v>
      </c>
      <c r="S104" s="4">
        <v>0</v>
      </c>
      <c r="T104" s="13">
        <v>2.95</v>
      </c>
      <c r="U104" s="13">
        <v>3.109</v>
      </c>
      <c r="V104" s="5" t="s">
        <v>306</v>
      </c>
      <c r="W104" s="4">
        <v>4761</v>
      </c>
      <c r="X104" s="4">
        <v>10325</v>
      </c>
      <c r="Y104" s="40">
        <v>43626</v>
      </c>
      <c r="Z104" s="40">
        <v>45672</v>
      </c>
      <c r="AA104" s="2"/>
      <c r="AB104" s="72" t="s">
        <v>598</v>
      </c>
      <c r="AC104" s="5" t="s">
        <v>650</v>
      </c>
      <c r="AD104" s="2"/>
      <c r="AE104" s="40">
        <v>45641</v>
      </c>
      <c r="AF104" s="13">
        <v>100</v>
      </c>
      <c r="AG104" s="8"/>
      <c r="AH104" s="5" t="s">
        <v>145</v>
      </c>
      <c r="AI104" s="5" t="s">
        <v>14</v>
      </c>
      <c r="AJ104" s="5" t="s">
        <v>364</v>
      </c>
      <c r="AK104" s="19" t="s">
        <v>2</v>
      </c>
      <c r="AL104" s="73" t="s">
        <v>600</v>
      </c>
      <c r="AM104" s="61" t="s">
        <v>651</v>
      </c>
      <c r="AN104" s="29" t="s">
        <v>146</v>
      </c>
    </row>
    <row r="105" spans="2:40" x14ac:dyDescent="0.3">
      <c r="B105" s="18" t="s">
        <v>607</v>
      </c>
      <c r="C105" s="51" t="s">
        <v>147</v>
      </c>
      <c r="D105" s="15" t="s">
        <v>558</v>
      </c>
      <c r="E105" s="74" t="s">
        <v>2</v>
      </c>
      <c r="F105" s="60" t="s">
        <v>2</v>
      </c>
      <c r="G105" s="36" t="s">
        <v>427</v>
      </c>
      <c r="H105" s="68" t="s">
        <v>600</v>
      </c>
      <c r="I105" s="70" t="s">
        <v>521</v>
      </c>
      <c r="J105" s="65" t="s">
        <v>45</v>
      </c>
      <c r="K105" s="4">
        <v>349804</v>
      </c>
      <c r="L105" s="35">
        <v>91.882999999999996</v>
      </c>
      <c r="M105" s="4">
        <v>321591</v>
      </c>
      <c r="N105" s="4">
        <v>350000</v>
      </c>
      <c r="O105" s="4">
        <v>349855</v>
      </c>
      <c r="P105" s="4">
        <v>0</v>
      </c>
      <c r="Q105" s="4">
        <v>51</v>
      </c>
      <c r="R105" s="4">
        <v>0</v>
      </c>
      <c r="S105" s="4">
        <v>0</v>
      </c>
      <c r="T105" s="13">
        <v>2.85</v>
      </c>
      <c r="U105" s="13">
        <v>2.86</v>
      </c>
      <c r="V105" s="5" t="s">
        <v>522</v>
      </c>
      <c r="W105" s="4">
        <v>914</v>
      </c>
      <c r="X105" s="4">
        <v>7426</v>
      </c>
      <c r="Y105" s="40">
        <v>44615</v>
      </c>
      <c r="Z105" s="40">
        <v>46535</v>
      </c>
      <c r="AA105" s="2"/>
      <c r="AB105" s="72" t="s">
        <v>598</v>
      </c>
      <c r="AC105" s="5" t="s">
        <v>650</v>
      </c>
      <c r="AD105" s="2"/>
      <c r="AE105" s="40">
        <v>46505</v>
      </c>
      <c r="AF105" s="13">
        <v>100</v>
      </c>
      <c r="AG105" s="8"/>
      <c r="AH105" s="5" t="s">
        <v>2</v>
      </c>
      <c r="AI105" s="5" t="s">
        <v>559</v>
      </c>
      <c r="AJ105" s="5" t="s">
        <v>312</v>
      </c>
      <c r="AK105" s="19" t="s">
        <v>2</v>
      </c>
      <c r="AL105" s="73" t="s">
        <v>600</v>
      </c>
      <c r="AM105" s="61" t="s">
        <v>651</v>
      </c>
      <c r="AN105" s="29" t="s">
        <v>271</v>
      </c>
    </row>
    <row r="106" spans="2:40" x14ac:dyDescent="0.3">
      <c r="B106" s="18" t="s">
        <v>96</v>
      </c>
      <c r="C106" s="51" t="s">
        <v>433</v>
      </c>
      <c r="D106" s="15" t="s">
        <v>660</v>
      </c>
      <c r="E106" s="74" t="s">
        <v>2</v>
      </c>
      <c r="F106" s="60" t="s">
        <v>2</v>
      </c>
      <c r="G106" s="36" t="s">
        <v>427</v>
      </c>
      <c r="H106" s="68" t="s">
        <v>427</v>
      </c>
      <c r="I106" s="70" t="s">
        <v>50</v>
      </c>
      <c r="J106" s="65" t="s">
        <v>45</v>
      </c>
      <c r="K106" s="4">
        <v>649306</v>
      </c>
      <c r="L106" s="35">
        <v>92.843000000000004</v>
      </c>
      <c r="M106" s="4">
        <v>649901</v>
      </c>
      <c r="N106" s="4">
        <v>700000</v>
      </c>
      <c r="O106" s="4">
        <v>675260</v>
      </c>
      <c r="P106" s="4">
        <v>0</v>
      </c>
      <c r="Q106" s="4">
        <v>6314</v>
      </c>
      <c r="R106" s="4">
        <v>0</v>
      </c>
      <c r="S106" s="4">
        <v>0</v>
      </c>
      <c r="T106" s="13">
        <v>2.5</v>
      </c>
      <c r="U106" s="13">
        <v>3.552</v>
      </c>
      <c r="V106" s="5" t="s">
        <v>44</v>
      </c>
      <c r="W106" s="4">
        <v>6806</v>
      </c>
      <c r="X106" s="4">
        <v>17500</v>
      </c>
      <c r="Y106" s="40">
        <v>43333</v>
      </c>
      <c r="Z106" s="40">
        <v>46245</v>
      </c>
      <c r="AA106" s="2"/>
      <c r="AB106" s="72" t="s">
        <v>598</v>
      </c>
      <c r="AC106" s="5" t="s">
        <v>650</v>
      </c>
      <c r="AD106" s="2"/>
      <c r="AE106" s="40">
        <v>46153</v>
      </c>
      <c r="AF106" s="13">
        <v>100</v>
      </c>
      <c r="AG106" s="8"/>
      <c r="AH106" s="5" t="s">
        <v>52</v>
      </c>
      <c r="AI106" s="5" t="s">
        <v>660</v>
      </c>
      <c r="AJ106" s="5" t="s">
        <v>2</v>
      </c>
      <c r="AK106" s="19" t="s">
        <v>2</v>
      </c>
      <c r="AL106" s="73" t="s">
        <v>600</v>
      </c>
      <c r="AM106" s="61" t="s">
        <v>651</v>
      </c>
      <c r="AN106" s="29" t="s">
        <v>144</v>
      </c>
    </row>
    <row r="107" spans="2:40" x14ac:dyDescent="0.3">
      <c r="B107" s="18" t="s">
        <v>272</v>
      </c>
      <c r="C107" s="51" t="s">
        <v>406</v>
      </c>
      <c r="D107" s="15" t="s">
        <v>15</v>
      </c>
      <c r="E107" s="74" t="s">
        <v>2</v>
      </c>
      <c r="F107" s="60" t="s">
        <v>2</v>
      </c>
      <c r="G107" s="36" t="s">
        <v>600</v>
      </c>
      <c r="H107" s="68" t="s">
        <v>427</v>
      </c>
      <c r="I107" s="70" t="s">
        <v>50</v>
      </c>
      <c r="J107" s="65" t="s">
        <v>45</v>
      </c>
      <c r="K107" s="4">
        <v>499765</v>
      </c>
      <c r="L107" s="35">
        <v>95.977999999999994</v>
      </c>
      <c r="M107" s="4">
        <v>479890</v>
      </c>
      <c r="N107" s="4">
        <v>500000</v>
      </c>
      <c r="O107" s="4">
        <v>499919</v>
      </c>
      <c r="P107" s="4">
        <v>0</v>
      </c>
      <c r="Q107" s="4">
        <v>47</v>
      </c>
      <c r="R107" s="4">
        <v>0</v>
      </c>
      <c r="S107" s="4">
        <v>0</v>
      </c>
      <c r="T107" s="13">
        <v>2.5</v>
      </c>
      <c r="U107" s="13">
        <v>2.5099999999999998</v>
      </c>
      <c r="V107" s="5" t="s">
        <v>44</v>
      </c>
      <c r="W107" s="4">
        <v>4306</v>
      </c>
      <c r="X107" s="4">
        <v>12500</v>
      </c>
      <c r="Y107" s="57">
        <v>43697</v>
      </c>
      <c r="Z107" s="57">
        <v>45531</v>
      </c>
      <c r="AA107" s="2"/>
      <c r="AB107" s="72" t="s">
        <v>598</v>
      </c>
      <c r="AC107" s="5" t="s">
        <v>650</v>
      </c>
      <c r="AD107" s="2"/>
      <c r="AE107" s="57">
        <v>45500</v>
      </c>
      <c r="AF107" s="13">
        <v>100</v>
      </c>
      <c r="AG107" s="39"/>
      <c r="AH107" s="5" t="s">
        <v>273</v>
      </c>
      <c r="AI107" s="5" t="s">
        <v>15</v>
      </c>
      <c r="AJ107" s="5" t="s">
        <v>2</v>
      </c>
      <c r="AK107" s="19" t="s">
        <v>2</v>
      </c>
      <c r="AL107" s="73" t="s">
        <v>600</v>
      </c>
      <c r="AM107" s="61" t="s">
        <v>651</v>
      </c>
      <c r="AN107" s="29" t="s">
        <v>144</v>
      </c>
    </row>
    <row r="108" spans="2:40" x14ac:dyDescent="0.3">
      <c r="B108" s="18" t="s">
        <v>434</v>
      </c>
      <c r="C108" s="51" t="s">
        <v>608</v>
      </c>
      <c r="D108" s="15" t="s">
        <v>97</v>
      </c>
      <c r="E108" s="74" t="s">
        <v>2</v>
      </c>
      <c r="F108" s="60" t="s">
        <v>2</v>
      </c>
      <c r="G108" s="36" t="s">
        <v>427</v>
      </c>
      <c r="H108" s="68" t="s">
        <v>427</v>
      </c>
      <c r="I108" s="70" t="s">
        <v>50</v>
      </c>
      <c r="J108" s="65" t="s">
        <v>45</v>
      </c>
      <c r="K108" s="4">
        <v>698390</v>
      </c>
      <c r="L108" s="35">
        <v>95.524000000000001</v>
      </c>
      <c r="M108" s="4">
        <v>668668</v>
      </c>
      <c r="N108" s="4">
        <v>700000</v>
      </c>
      <c r="O108" s="4">
        <v>699034</v>
      </c>
      <c r="P108" s="4">
        <v>0</v>
      </c>
      <c r="Q108" s="4">
        <v>260</v>
      </c>
      <c r="R108" s="4">
        <v>0</v>
      </c>
      <c r="S108" s="4">
        <v>0</v>
      </c>
      <c r="T108" s="13">
        <v>3.2</v>
      </c>
      <c r="U108" s="13">
        <v>3.2429999999999999</v>
      </c>
      <c r="V108" s="5" t="s">
        <v>602</v>
      </c>
      <c r="W108" s="4">
        <v>996</v>
      </c>
      <c r="X108" s="4">
        <v>22400</v>
      </c>
      <c r="Y108" s="57">
        <v>44029</v>
      </c>
      <c r="Z108" s="57">
        <v>46188</v>
      </c>
      <c r="AA108" s="2"/>
      <c r="AB108" s="72" t="s">
        <v>598</v>
      </c>
      <c r="AC108" s="5" t="s">
        <v>650</v>
      </c>
      <c r="AD108" s="2"/>
      <c r="AE108" s="40">
        <v>46127</v>
      </c>
      <c r="AF108" s="13">
        <v>100</v>
      </c>
      <c r="AG108" s="8"/>
      <c r="AH108" s="5" t="s">
        <v>313</v>
      </c>
      <c r="AI108" s="5" t="s">
        <v>97</v>
      </c>
      <c r="AJ108" s="5" t="s">
        <v>2</v>
      </c>
      <c r="AK108" s="19" t="s">
        <v>2</v>
      </c>
      <c r="AL108" s="73" t="s">
        <v>600</v>
      </c>
      <c r="AM108" s="61" t="s">
        <v>651</v>
      </c>
      <c r="AN108" s="29" t="s">
        <v>144</v>
      </c>
    </row>
    <row r="109" spans="2:40" x14ac:dyDescent="0.3">
      <c r="B109" s="18" t="s">
        <v>609</v>
      </c>
      <c r="C109" s="51" t="s">
        <v>560</v>
      </c>
      <c r="D109" s="15" t="s">
        <v>527</v>
      </c>
      <c r="E109" s="74" t="s">
        <v>2</v>
      </c>
      <c r="F109" s="60" t="s">
        <v>2</v>
      </c>
      <c r="G109" s="36" t="s">
        <v>427</v>
      </c>
      <c r="H109" s="68" t="s">
        <v>600</v>
      </c>
      <c r="I109" s="70" t="s">
        <v>16</v>
      </c>
      <c r="J109" s="65" t="s">
        <v>45</v>
      </c>
      <c r="K109" s="4">
        <v>349605</v>
      </c>
      <c r="L109" s="35">
        <v>93.531000000000006</v>
      </c>
      <c r="M109" s="4">
        <v>327359</v>
      </c>
      <c r="N109" s="4">
        <v>350000</v>
      </c>
      <c r="O109" s="4">
        <v>349785</v>
      </c>
      <c r="P109" s="4">
        <v>0</v>
      </c>
      <c r="Q109" s="4">
        <v>55</v>
      </c>
      <c r="R109" s="4">
        <v>0</v>
      </c>
      <c r="S109" s="4">
        <v>0</v>
      </c>
      <c r="T109" s="13">
        <v>3</v>
      </c>
      <c r="U109" s="13">
        <v>3.0179999999999998</v>
      </c>
      <c r="V109" s="5" t="s">
        <v>44</v>
      </c>
      <c r="W109" s="4">
        <v>3967</v>
      </c>
      <c r="X109" s="4">
        <v>10500</v>
      </c>
      <c r="Y109" s="40">
        <v>43685</v>
      </c>
      <c r="Z109" s="40">
        <v>46249</v>
      </c>
      <c r="AA109" s="2"/>
      <c r="AB109" s="72" t="s">
        <v>598</v>
      </c>
      <c r="AC109" s="5" t="s">
        <v>650</v>
      </c>
      <c r="AD109" s="2"/>
      <c r="AE109" s="40">
        <v>46188</v>
      </c>
      <c r="AF109" s="13">
        <v>100</v>
      </c>
      <c r="AG109" s="8"/>
      <c r="AH109" s="5" t="s">
        <v>148</v>
      </c>
      <c r="AI109" s="5" t="s">
        <v>527</v>
      </c>
      <c r="AJ109" s="5" t="s">
        <v>2</v>
      </c>
      <c r="AK109" s="19" t="s">
        <v>2</v>
      </c>
      <c r="AL109" s="73" t="s">
        <v>600</v>
      </c>
      <c r="AM109" s="61" t="s">
        <v>651</v>
      </c>
      <c r="AN109" s="29" t="s">
        <v>197</v>
      </c>
    </row>
    <row r="110" spans="2:40" x14ac:dyDescent="0.3">
      <c r="B110" s="18" t="s">
        <v>149</v>
      </c>
      <c r="C110" s="51" t="s">
        <v>232</v>
      </c>
      <c r="D110" s="15" t="s">
        <v>661</v>
      </c>
      <c r="E110" s="74" t="s">
        <v>2</v>
      </c>
      <c r="F110" s="60" t="s">
        <v>2</v>
      </c>
      <c r="G110" s="36" t="s">
        <v>600</v>
      </c>
      <c r="H110" s="68" t="s">
        <v>600</v>
      </c>
      <c r="I110" s="70" t="s">
        <v>521</v>
      </c>
      <c r="J110" s="65" t="s">
        <v>45</v>
      </c>
      <c r="K110" s="4">
        <v>350000</v>
      </c>
      <c r="L110" s="35">
        <v>86.037000000000006</v>
      </c>
      <c r="M110" s="4">
        <v>301130</v>
      </c>
      <c r="N110" s="4">
        <v>350000</v>
      </c>
      <c r="O110" s="4">
        <v>350000</v>
      </c>
      <c r="P110" s="4">
        <v>0</v>
      </c>
      <c r="Q110" s="4">
        <v>0</v>
      </c>
      <c r="R110" s="4">
        <v>0</v>
      </c>
      <c r="S110" s="4">
        <v>0</v>
      </c>
      <c r="T110" s="13">
        <v>3.2730000000000001</v>
      </c>
      <c r="U110" s="13">
        <v>3.0910000000000002</v>
      </c>
      <c r="V110" s="5" t="s">
        <v>12</v>
      </c>
      <c r="W110" s="4">
        <v>3819</v>
      </c>
      <c r="X110" s="4">
        <v>5664</v>
      </c>
      <c r="Y110" s="40">
        <v>44622</v>
      </c>
      <c r="Z110" s="40">
        <v>47543</v>
      </c>
      <c r="AA110" s="2"/>
      <c r="AB110" s="72" t="s">
        <v>598</v>
      </c>
      <c r="AC110" s="5" t="s">
        <v>650</v>
      </c>
      <c r="AD110" s="2"/>
      <c r="AE110" s="40">
        <v>47178</v>
      </c>
      <c r="AF110" s="13">
        <v>100</v>
      </c>
      <c r="AG110" s="8"/>
      <c r="AH110" s="5" t="s">
        <v>662</v>
      </c>
      <c r="AI110" s="5" t="s">
        <v>314</v>
      </c>
      <c r="AJ110" s="5" t="s">
        <v>561</v>
      </c>
      <c r="AK110" s="19" t="s">
        <v>2</v>
      </c>
      <c r="AL110" s="73" t="s">
        <v>600</v>
      </c>
      <c r="AM110" s="61" t="s">
        <v>651</v>
      </c>
      <c r="AN110" s="29" t="s">
        <v>271</v>
      </c>
    </row>
    <row r="111" spans="2:40" x14ac:dyDescent="0.3">
      <c r="B111" s="18" t="s">
        <v>315</v>
      </c>
      <c r="C111" s="51" t="s">
        <v>17</v>
      </c>
      <c r="D111" s="15" t="s">
        <v>487</v>
      </c>
      <c r="E111" s="74" t="s">
        <v>2</v>
      </c>
      <c r="F111" s="60" t="s">
        <v>2</v>
      </c>
      <c r="G111" s="36" t="s">
        <v>427</v>
      </c>
      <c r="H111" s="68" t="s">
        <v>600</v>
      </c>
      <c r="I111" s="70" t="s">
        <v>196</v>
      </c>
      <c r="J111" s="65" t="s">
        <v>45</v>
      </c>
      <c r="K111" s="4">
        <v>350000</v>
      </c>
      <c r="L111" s="35">
        <v>90.355999999999995</v>
      </c>
      <c r="M111" s="4">
        <v>316246</v>
      </c>
      <c r="N111" s="4">
        <v>350000</v>
      </c>
      <c r="O111" s="4">
        <v>350000</v>
      </c>
      <c r="P111" s="4">
        <v>0</v>
      </c>
      <c r="Q111" s="4">
        <v>0</v>
      </c>
      <c r="R111" s="4">
        <v>0</v>
      </c>
      <c r="S111" s="4">
        <v>0</v>
      </c>
      <c r="T111" s="13">
        <v>2.4929999999999999</v>
      </c>
      <c r="U111" s="13">
        <v>2.4929999999999999</v>
      </c>
      <c r="V111" s="5" t="s">
        <v>44</v>
      </c>
      <c r="W111" s="4">
        <v>3296</v>
      </c>
      <c r="X111" s="4">
        <v>8726</v>
      </c>
      <c r="Y111" s="40">
        <v>44175</v>
      </c>
      <c r="Z111" s="40">
        <v>46433</v>
      </c>
      <c r="AA111" s="2"/>
      <c r="AB111" s="72" t="s">
        <v>598</v>
      </c>
      <c r="AC111" s="5" t="s">
        <v>650</v>
      </c>
      <c r="AD111" s="2"/>
      <c r="AE111" s="40">
        <v>46371</v>
      </c>
      <c r="AF111" s="13">
        <v>100</v>
      </c>
      <c r="AG111" s="8"/>
      <c r="AH111" s="5" t="s">
        <v>2</v>
      </c>
      <c r="AI111" s="5" t="s">
        <v>487</v>
      </c>
      <c r="AJ111" s="5" t="s">
        <v>2</v>
      </c>
      <c r="AK111" s="19" t="s">
        <v>2</v>
      </c>
      <c r="AL111" s="73" t="s">
        <v>600</v>
      </c>
      <c r="AM111" s="61" t="s">
        <v>651</v>
      </c>
      <c r="AN111" s="29" t="s">
        <v>146</v>
      </c>
    </row>
    <row r="112" spans="2:40" x14ac:dyDescent="0.3">
      <c r="B112" s="18" t="s">
        <v>610</v>
      </c>
      <c r="C112" s="51" t="s">
        <v>150</v>
      </c>
      <c r="D112" s="15" t="s">
        <v>18</v>
      </c>
      <c r="E112" s="74" t="s">
        <v>2</v>
      </c>
      <c r="F112" s="60" t="s">
        <v>2</v>
      </c>
      <c r="G112" s="36" t="s">
        <v>427</v>
      </c>
      <c r="H112" s="68" t="s">
        <v>427</v>
      </c>
      <c r="I112" s="70" t="s">
        <v>50</v>
      </c>
      <c r="J112" s="65" t="s">
        <v>45</v>
      </c>
      <c r="K112" s="4">
        <v>698509</v>
      </c>
      <c r="L112" s="35">
        <v>97.257000000000005</v>
      </c>
      <c r="M112" s="4">
        <v>680799</v>
      </c>
      <c r="N112" s="4">
        <v>700000</v>
      </c>
      <c r="O112" s="4">
        <v>699568</v>
      </c>
      <c r="P112" s="4">
        <v>0</v>
      </c>
      <c r="Q112" s="4">
        <v>303</v>
      </c>
      <c r="R112" s="4">
        <v>0</v>
      </c>
      <c r="S112" s="4">
        <v>0</v>
      </c>
      <c r="T112" s="13">
        <v>2.85</v>
      </c>
      <c r="U112" s="13">
        <v>2.8959999999999999</v>
      </c>
      <c r="V112" s="5" t="s">
        <v>522</v>
      </c>
      <c r="W112" s="4">
        <v>2438</v>
      </c>
      <c r="X112" s="4">
        <v>19950</v>
      </c>
      <c r="Y112" s="40">
        <v>43599</v>
      </c>
      <c r="Z112" s="40">
        <v>45429</v>
      </c>
      <c r="AA112" s="2"/>
      <c r="AB112" s="72" t="s">
        <v>598</v>
      </c>
      <c r="AC112" s="5" t="s">
        <v>650</v>
      </c>
      <c r="AD112" s="2"/>
      <c r="AE112" s="8"/>
      <c r="AF112" s="13"/>
      <c r="AG112" s="8"/>
      <c r="AH112" s="5" t="s">
        <v>365</v>
      </c>
      <c r="AI112" s="5" t="s">
        <v>488</v>
      </c>
      <c r="AJ112" s="5" t="s">
        <v>488</v>
      </c>
      <c r="AK112" s="19" t="s">
        <v>2</v>
      </c>
      <c r="AL112" s="73" t="s">
        <v>600</v>
      </c>
      <c r="AM112" s="61" t="s">
        <v>651</v>
      </c>
      <c r="AN112" s="29" t="s">
        <v>144</v>
      </c>
    </row>
    <row r="113" spans="2:40" x14ac:dyDescent="0.3">
      <c r="B113" s="18" t="s">
        <v>98</v>
      </c>
      <c r="C113" s="51" t="s">
        <v>407</v>
      </c>
      <c r="D113" s="15" t="s">
        <v>99</v>
      </c>
      <c r="E113" s="74" t="s">
        <v>2</v>
      </c>
      <c r="F113" s="60" t="s">
        <v>2</v>
      </c>
      <c r="G113" s="36" t="s">
        <v>427</v>
      </c>
      <c r="H113" s="68" t="s">
        <v>600</v>
      </c>
      <c r="I113" s="70" t="s">
        <v>196</v>
      </c>
      <c r="J113" s="65" t="s">
        <v>45</v>
      </c>
      <c r="K113" s="4">
        <v>349633</v>
      </c>
      <c r="L113" s="35">
        <v>96.686000000000007</v>
      </c>
      <c r="M113" s="4">
        <v>338401</v>
      </c>
      <c r="N113" s="4">
        <v>350000</v>
      </c>
      <c r="O113" s="4">
        <v>349894</v>
      </c>
      <c r="P113" s="4">
        <v>0</v>
      </c>
      <c r="Q113" s="4">
        <v>75</v>
      </c>
      <c r="R113" s="4">
        <v>0</v>
      </c>
      <c r="S113" s="4">
        <v>0</v>
      </c>
      <c r="T113" s="13">
        <v>3.5</v>
      </c>
      <c r="U113" s="13">
        <v>3.5230000000000001</v>
      </c>
      <c r="V113" s="5" t="s">
        <v>522</v>
      </c>
      <c r="W113" s="4">
        <v>1803</v>
      </c>
      <c r="X113" s="4">
        <v>12250</v>
      </c>
      <c r="Y113" s="40">
        <v>43584</v>
      </c>
      <c r="Z113" s="40">
        <v>45420</v>
      </c>
      <c r="AA113" s="2"/>
      <c r="AB113" s="72" t="s">
        <v>598</v>
      </c>
      <c r="AC113" s="5" t="s">
        <v>650</v>
      </c>
      <c r="AD113" s="2"/>
      <c r="AE113" s="40">
        <v>45390</v>
      </c>
      <c r="AF113" s="13">
        <v>100</v>
      </c>
      <c r="AG113" s="8"/>
      <c r="AH113" s="5" t="s">
        <v>611</v>
      </c>
      <c r="AI113" s="5" t="s">
        <v>99</v>
      </c>
      <c r="AJ113" s="5" t="s">
        <v>2</v>
      </c>
      <c r="AK113" s="19" t="s">
        <v>2</v>
      </c>
      <c r="AL113" s="73" t="s">
        <v>600</v>
      </c>
      <c r="AM113" s="61" t="s">
        <v>651</v>
      </c>
      <c r="AN113" s="29" t="s">
        <v>146</v>
      </c>
    </row>
    <row r="114" spans="2:40" x14ac:dyDescent="0.3">
      <c r="B114" s="18" t="s">
        <v>274</v>
      </c>
      <c r="C114" s="51" t="s">
        <v>435</v>
      </c>
      <c r="D114" s="15" t="s">
        <v>408</v>
      </c>
      <c r="E114" s="74" t="s">
        <v>2</v>
      </c>
      <c r="F114" s="60" t="s">
        <v>2</v>
      </c>
      <c r="G114" s="36" t="s">
        <v>427</v>
      </c>
      <c r="H114" s="68" t="s">
        <v>600</v>
      </c>
      <c r="I114" s="70" t="s">
        <v>16</v>
      </c>
      <c r="J114" s="65" t="s">
        <v>45</v>
      </c>
      <c r="K114" s="4">
        <v>349405</v>
      </c>
      <c r="L114" s="35">
        <v>95.986000000000004</v>
      </c>
      <c r="M114" s="4">
        <v>335951</v>
      </c>
      <c r="N114" s="4">
        <v>350000</v>
      </c>
      <c r="O114" s="4">
        <v>349797</v>
      </c>
      <c r="P114" s="4">
        <v>0</v>
      </c>
      <c r="Q114" s="4">
        <v>118</v>
      </c>
      <c r="R114" s="4">
        <v>0</v>
      </c>
      <c r="S114" s="4">
        <v>0</v>
      </c>
      <c r="T114" s="13">
        <v>2.5</v>
      </c>
      <c r="U114" s="13">
        <v>2.536</v>
      </c>
      <c r="V114" s="5" t="s">
        <v>12</v>
      </c>
      <c r="W114" s="4">
        <v>2917</v>
      </c>
      <c r="X114" s="4">
        <v>8750</v>
      </c>
      <c r="Y114" s="40">
        <v>43689</v>
      </c>
      <c r="Z114" s="40">
        <v>45536</v>
      </c>
      <c r="AA114" s="2"/>
      <c r="AB114" s="72" t="s">
        <v>598</v>
      </c>
      <c r="AC114" s="5" t="s">
        <v>650</v>
      </c>
      <c r="AD114" s="2"/>
      <c r="AE114" s="40">
        <v>45505</v>
      </c>
      <c r="AF114" s="13">
        <v>100</v>
      </c>
      <c r="AG114" s="8"/>
      <c r="AH114" s="5" t="s">
        <v>53</v>
      </c>
      <c r="AI114" s="5" t="s">
        <v>408</v>
      </c>
      <c r="AJ114" s="5" t="s">
        <v>2</v>
      </c>
      <c r="AK114" s="19" t="s">
        <v>2</v>
      </c>
      <c r="AL114" s="73" t="s">
        <v>600</v>
      </c>
      <c r="AM114" s="61" t="s">
        <v>651</v>
      </c>
      <c r="AN114" s="29" t="s">
        <v>197</v>
      </c>
    </row>
    <row r="115" spans="2:40" x14ac:dyDescent="0.3">
      <c r="B115" s="18" t="s">
        <v>436</v>
      </c>
      <c r="C115" s="51" t="s">
        <v>489</v>
      </c>
      <c r="D115" s="15" t="s">
        <v>437</v>
      </c>
      <c r="E115" s="74" t="s">
        <v>2</v>
      </c>
      <c r="F115" s="60" t="s">
        <v>2</v>
      </c>
      <c r="G115" s="36" t="s">
        <v>427</v>
      </c>
      <c r="H115" s="68" t="s">
        <v>600</v>
      </c>
      <c r="I115" s="70" t="s">
        <v>521</v>
      </c>
      <c r="J115" s="65" t="s">
        <v>45</v>
      </c>
      <c r="K115" s="4">
        <v>349293</v>
      </c>
      <c r="L115" s="35">
        <v>92.671999999999997</v>
      </c>
      <c r="M115" s="4">
        <v>324352</v>
      </c>
      <c r="N115" s="4">
        <v>350000</v>
      </c>
      <c r="O115" s="4">
        <v>349622</v>
      </c>
      <c r="P115" s="4">
        <v>0</v>
      </c>
      <c r="Q115" s="4">
        <v>99</v>
      </c>
      <c r="R115" s="4">
        <v>0</v>
      </c>
      <c r="S115" s="4">
        <v>0</v>
      </c>
      <c r="T115" s="13">
        <v>2.85</v>
      </c>
      <c r="U115" s="13">
        <v>2.8820000000000001</v>
      </c>
      <c r="V115" s="5" t="s">
        <v>306</v>
      </c>
      <c r="W115" s="4">
        <v>4267</v>
      </c>
      <c r="X115" s="4">
        <v>9975</v>
      </c>
      <c r="Y115" s="40">
        <v>43668</v>
      </c>
      <c r="Z115" s="40">
        <v>46230</v>
      </c>
      <c r="AA115" s="2"/>
      <c r="AB115" s="72" t="s">
        <v>598</v>
      </c>
      <c r="AC115" s="5" t="s">
        <v>650</v>
      </c>
      <c r="AD115" s="2"/>
      <c r="AE115" s="40">
        <v>46139</v>
      </c>
      <c r="AF115" s="13">
        <v>100</v>
      </c>
      <c r="AG115" s="8"/>
      <c r="AH115" s="5" t="s">
        <v>100</v>
      </c>
      <c r="AI115" s="5" t="s">
        <v>366</v>
      </c>
      <c r="AJ115" s="5" t="s">
        <v>275</v>
      </c>
      <c r="AK115" s="19" t="s">
        <v>2</v>
      </c>
      <c r="AL115" s="73" t="s">
        <v>600</v>
      </c>
      <c r="AM115" s="61" t="s">
        <v>651</v>
      </c>
      <c r="AN115" s="29" t="s">
        <v>271</v>
      </c>
    </row>
    <row r="116" spans="2:40" x14ac:dyDescent="0.3">
      <c r="B116" s="18" t="s">
        <v>612</v>
      </c>
      <c r="C116" s="51" t="s">
        <v>367</v>
      </c>
      <c r="D116" s="15" t="s">
        <v>490</v>
      </c>
      <c r="E116" s="74" t="s">
        <v>2</v>
      </c>
      <c r="F116" s="60" t="s">
        <v>2</v>
      </c>
      <c r="G116" s="36" t="s">
        <v>2</v>
      </c>
      <c r="H116" s="68" t="s">
        <v>427</v>
      </c>
      <c r="I116" s="70" t="s">
        <v>233</v>
      </c>
      <c r="J116" s="65" t="s">
        <v>45</v>
      </c>
      <c r="K116" s="4">
        <v>699349</v>
      </c>
      <c r="L116" s="35">
        <v>96.055999999999997</v>
      </c>
      <c r="M116" s="4">
        <v>672392</v>
      </c>
      <c r="N116" s="4">
        <v>700000</v>
      </c>
      <c r="O116" s="4">
        <v>699788</v>
      </c>
      <c r="P116" s="4">
        <v>0</v>
      </c>
      <c r="Q116" s="4">
        <v>132</v>
      </c>
      <c r="R116" s="4">
        <v>0</v>
      </c>
      <c r="S116" s="4">
        <v>0</v>
      </c>
      <c r="T116" s="13">
        <v>2.5</v>
      </c>
      <c r="U116" s="13">
        <v>2.52</v>
      </c>
      <c r="V116" s="5" t="s">
        <v>306</v>
      </c>
      <c r="W116" s="4">
        <v>7681</v>
      </c>
      <c r="X116" s="4">
        <v>17500</v>
      </c>
      <c r="Y116" s="40">
        <v>43664</v>
      </c>
      <c r="Z116" s="40">
        <v>45496</v>
      </c>
      <c r="AA116" s="2"/>
      <c r="AB116" s="72" t="s">
        <v>598</v>
      </c>
      <c r="AC116" s="5" t="s">
        <v>650</v>
      </c>
      <c r="AD116" s="2"/>
      <c r="AE116" s="8"/>
      <c r="AF116" s="13"/>
      <c r="AG116" s="8"/>
      <c r="AH116" s="5" t="s">
        <v>198</v>
      </c>
      <c r="AI116" s="5" t="s">
        <v>490</v>
      </c>
      <c r="AJ116" s="5" t="s">
        <v>2</v>
      </c>
      <c r="AK116" s="19" t="s">
        <v>2</v>
      </c>
      <c r="AL116" s="73" t="s">
        <v>600</v>
      </c>
      <c r="AM116" s="61" t="s">
        <v>651</v>
      </c>
      <c r="AN116" s="29" t="s">
        <v>101</v>
      </c>
    </row>
    <row r="117" spans="2:40" x14ac:dyDescent="0.3">
      <c r="B117" s="18" t="s">
        <v>102</v>
      </c>
      <c r="C117" s="51" t="s">
        <v>438</v>
      </c>
      <c r="D117" s="15" t="s">
        <v>439</v>
      </c>
      <c r="E117" s="74" t="s">
        <v>2</v>
      </c>
      <c r="F117" s="60" t="s">
        <v>2</v>
      </c>
      <c r="G117" s="36" t="s">
        <v>2</v>
      </c>
      <c r="H117" s="68" t="s">
        <v>600</v>
      </c>
      <c r="I117" s="70" t="s">
        <v>16</v>
      </c>
      <c r="J117" s="65" t="s">
        <v>45</v>
      </c>
      <c r="K117" s="4">
        <v>349885</v>
      </c>
      <c r="L117" s="35">
        <v>95.498999999999995</v>
      </c>
      <c r="M117" s="4">
        <v>334247</v>
      </c>
      <c r="N117" s="4">
        <v>350000</v>
      </c>
      <c r="O117" s="4">
        <v>349958</v>
      </c>
      <c r="P117" s="4">
        <v>0</v>
      </c>
      <c r="Q117" s="4">
        <v>23</v>
      </c>
      <c r="R117" s="4">
        <v>0</v>
      </c>
      <c r="S117" s="4">
        <v>0</v>
      </c>
      <c r="T117" s="13">
        <v>2.5289999999999999</v>
      </c>
      <c r="U117" s="13">
        <v>2.536</v>
      </c>
      <c r="V117" s="5" t="s">
        <v>613</v>
      </c>
      <c r="W117" s="4">
        <v>2213</v>
      </c>
      <c r="X117" s="4">
        <v>8852</v>
      </c>
      <c r="Y117" s="40">
        <v>43685</v>
      </c>
      <c r="Z117" s="40">
        <v>45566</v>
      </c>
      <c r="AA117" s="2"/>
      <c r="AB117" s="72" t="s">
        <v>598</v>
      </c>
      <c r="AC117" s="5" t="s">
        <v>650</v>
      </c>
      <c r="AD117" s="2"/>
      <c r="AE117" s="8"/>
      <c r="AF117" s="13"/>
      <c r="AG117" s="8"/>
      <c r="AH117" s="5" t="s">
        <v>2</v>
      </c>
      <c r="AI117" s="5" t="s">
        <v>439</v>
      </c>
      <c r="AJ117" s="5" t="s">
        <v>2</v>
      </c>
      <c r="AK117" s="19" t="s">
        <v>2</v>
      </c>
      <c r="AL117" s="73" t="s">
        <v>600</v>
      </c>
      <c r="AM117" s="61" t="s">
        <v>651</v>
      </c>
      <c r="AN117" s="29" t="s">
        <v>197</v>
      </c>
    </row>
    <row r="118" spans="2:40" x14ac:dyDescent="0.3">
      <c r="B118" s="18" t="s">
        <v>276</v>
      </c>
      <c r="C118" s="51" t="s">
        <v>491</v>
      </c>
      <c r="D118" s="15" t="s">
        <v>151</v>
      </c>
      <c r="E118" s="74" t="s">
        <v>2</v>
      </c>
      <c r="F118" s="60" t="s">
        <v>2</v>
      </c>
      <c r="G118" s="36" t="s">
        <v>427</v>
      </c>
      <c r="H118" s="68" t="s">
        <v>427</v>
      </c>
      <c r="I118" s="70" t="s">
        <v>233</v>
      </c>
      <c r="J118" s="65" t="s">
        <v>45</v>
      </c>
      <c r="K118" s="4">
        <v>349395</v>
      </c>
      <c r="L118" s="35">
        <v>96.606999999999999</v>
      </c>
      <c r="M118" s="4">
        <v>338125</v>
      </c>
      <c r="N118" s="4">
        <v>350000</v>
      </c>
      <c r="O118" s="4">
        <v>349808</v>
      </c>
      <c r="P118" s="4">
        <v>0</v>
      </c>
      <c r="Q118" s="4">
        <v>128</v>
      </c>
      <c r="R118" s="4">
        <v>0</v>
      </c>
      <c r="S118" s="4">
        <v>0</v>
      </c>
      <c r="T118" s="13">
        <v>2.7</v>
      </c>
      <c r="U118" s="13">
        <v>2.7389999999999999</v>
      </c>
      <c r="V118" s="5" t="s">
        <v>602</v>
      </c>
      <c r="W118" s="4">
        <v>446</v>
      </c>
      <c r="X118" s="4">
        <v>9450</v>
      </c>
      <c r="Y118" s="40">
        <v>43689</v>
      </c>
      <c r="Z118" s="40">
        <v>45457</v>
      </c>
      <c r="AA118" s="2"/>
      <c r="AB118" s="72" t="s">
        <v>598</v>
      </c>
      <c r="AC118" s="5" t="s">
        <v>650</v>
      </c>
      <c r="AD118" s="2"/>
      <c r="AE118" s="8"/>
      <c r="AF118" s="13"/>
      <c r="AG118" s="8"/>
      <c r="AH118" s="5" t="s">
        <v>440</v>
      </c>
      <c r="AI118" s="5" t="s">
        <v>54</v>
      </c>
      <c r="AJ118" s="5" t="s">
        <v>152</v>
      </c>
      <c r="AK118" s="19" t="s">
        <v>2</v>
      </c>
      <c r="AL118" s="73" t="s">
        <v>600</v>
      </c>
      <c r="AM118" s="61" t="s">
        <v>651</v>
      </c>
      <c r="AN118" s="29" t="s">
        <v>101</v>
      </c>
    </row>
    <row r="119" spans="2:40" x14ac:dyDescent="0.3">
      <c r="B119" s="18" t="s">
        <v>492</v>
      </c>
      <c r="C119" s="51" t="s">
        <v>234</v>
      </c>
      <c r="D119" s="15" t="s">
        <v>316</v>
      </c>
      <c r="E119" s="74" t="s">
        <v>2</v>
      </c>
      <c r="F119" s="60" t="s">
        <v>2</v>
      </c>
      <c r="G119" s="36" t="s">
        <v>2</v>
      </c>
      <c r="H119" s="68" t="s">
        <v>427</v>
      </c>
      <c r="I119" s="70" t="s">
        <v>50</v>
      </c>
      <c r="J119" s="65" t="s">
        <v>45</v>
      </c>
      <c r="K119" s="4">
        <v>698803</v>
      </c>
      <c r="L119" s="35">
        <v>97.447999999999993</v>
      </c>
      <c r="M119" s="4">
        <v>682132</v>
      </c>
      <c r="N119" s="4">
        <v>700000</v>
      </c>
      <c r="O119" s="4">
        <v>699685</v>
      </c>
      <c r="P119" s="4">
        <v>0</v>
      </c>
      <c r="Q119" s="4">
        <v>260</v>
      </c>
      <c r="R119" s="4">
        <v>0</v>
      </c>
      <c r="S119" s="4">
        <v>0</v>
      </c>
      <c r="T119" s="13">
        <v>2.6</v>
      </c>
      <c r="U119" s="13">
        <v>2.6389999999999998</v>
      </c>
      <c r="V119" s="5" t="s">
        <v>12</v>
      </c>
      <c r="W119" s="4">
        <v>5763</v>
      </c>
      <c r="X119" s="4">
        <v>18200</v>
      </c>
      <c r="Y119" s="40">
        <v>43620</v>
      </c>
      <c r="Z119" s="40">
        <v>45358</v>
      </c>
      <c r="AA119" s="2"/>
      <c r="AB119" s="72" t="s">
        <v>598</v>
      </c>
      <c r="AC119" s="5" t="s">
        <v>650</v>
      </c>
      <c r="AD119" s="2"/>
      <c r="AE119" s="8"/>
      <c r="AF119" s="13"/>
      <c r="AG119" s="8"/>
      <c r="AH119" s="5" t="s">
        <v>562</v>
      </c>
      <c r="AI119" s="5" t="s">
        <v>316</v>
      </c>
      <c r="AJ119" s="5" t="s">
        <v>2</v>
      </c>
      <c r="AK119" s="19" t="s">
        <v>2</v>
      </c>
      <c r="AL119" s="73" t="s">
        <v>600</v>
      </c>
      <c r="AM119" s="61" t="s">
        <v>651</v>
      </c>
      <c r="AN119" s="29" t="s">
        <v>144</v>
      </c>
    </row>
    <row r="120" spans="2:40" x14ac:dyDescent="0.3">
      <c r="B120" s="18" t="s">
        <v>663</v>
      </c>
      <c r="C120" s="51" t="s">
        <v>563</v>
      </c>
      <c r="D120" s="15" t="s">
        <v>528</v>
      </c>
      <c r="E120" s="74" t="s">
        <v>2</v>
      </c>
      <c r="F120" s="60" t="s">
        <v>2</v>
      </c>
      <c r="G120" s="36" t="s">
        <v>427</v>
      </c>
      <c r="H120" s="68" t="s">
        <v>600</v>
      </c>
      <c r="I120" s="70" t="s">
        <v>16</v>
      </c>
      <c r="J120" s="65" t="s">
        <v>45</v>
      </c>
      <c r="K120" s="4">
        <v>249640</v>
      </c>
      <c r="L120" s="35">
        <v>94.302000000000007</v>
      </c>
      <c r="M120" s="4">
        <v>235755</v>
      </c>
      <c r="N120" s="4">
        <v>250000</v>
      </c>
      <c r="O120" s="4">
        <v>249652</v>
      </c>
      <c r="P120" s="4">
        <v>0</v>
      </c>
      <c r="Q120" s="4">
        <v>12</v>
      </c>
      <c r="R120" s="4">
        <v>0</v>
      </c>
      <c r="S120" s="4">
        <v>0</v>
      </c>
      <c r="T120" s="13">
        <v>4.5</v>
      </c>
      <c r="U120" s="13">
        <v>4.5179999999999998</v>
      </c>
      <c r="V120" s="5" t="s">
        <v>44</v>
      </c>
      <c r="W120" s="4">
        <v>4375</v>
      </c>
      <c r="X120" s="4">
        <v>0</v>
      </c>
      <c r="Y120" s="40">
        <v>44781</v>
      </c>
      <c r="Z120" s="40">
        <v>48441</v>
      </c>
      <c r="AA120" s="2"/>
      <c r="AB120" s="72" t="s">
        <v>598</v>
      </c>
      <c r="AC120" s="5" t="s">
        <v>650</v>
      </c>
      <c r="AD120" s="2"/>
      <c r="AE120" s="40">
        <v>48349</v>
      </c>
      <c r="AF120" s="13">
        <v>100</v>
      </c>
      <c r="AG120" s="8"/>
      <c r="AH120" s="5" t="s">
        <v>2</v>
      </c>
      <c r="AI120" s="5" t="s">
        <v>528</v>
      </c>
      <c r="AJ120" s="5" t="s">
        <v>2</v>
      </c>
      <c r="AK120" s="19" t="s">
        <v>2</v>
      </c>
      <c r="AL120" s="73" t="s">
        <v>600</v>
      </c>
      <c r="AM120" s="61" t="s">
        <v>651</v>
      </c>
      <c r="AN120" s="29" t="s">
        <v>197</v>
      </c>
    </row>
    <row r="121" spans="2:40" x14ac:dyDescent="0.3">
      <c r="B121" s="18" t="s">
        <v>153</v>
      </c>
      <c r="C121" s="51" t="s">
        <v>564</v>
      </c>
      <c r="D121" s="15" t="s">
        <v>529</v>
      </c>
      <c r="E121" s="74" t="s">
        <v>2</v>
      </c>
      <c r="F121" s="60" t="s">
        <v>2</v>
      </c>
      <c r="G121" s="36" t="s">
        <v>427</v>
      </c>
      <c r="H121" s="68" t="s">
        <v>427</v>
      </c>
      <c r="I121" s="70" t="s">
        <v>233</v>
      </c>
      <c r="J121" s="65" t="s">
        <v>45</v>
      </c>
      <c r="K121" s="4">
        <v>713314</v>
      </c>
      <c r="L121" s="35">
        <v>99.49</v>
      </c>
      <c r="M121" s="4">
        <v>696426</v>
      </c>
      <c r="N121" s="4">
        <v>700000</v>
      </c>
      <c r="O121" s="4">
        <v>700000</v>
      </c>
      <c r="P121" s="4">
        <v>0</v>
      </c>
      <c r="Q121" s="4">
        <v>-1420</v>
      </c>
      <c r="R121" s="4">
        <v>0</v>
      </c>
      <c r="S121" s="4">
        <v>0</v>
      </c>
      <c r="T121" s="13">
        <v>2.625</v>
      </c>
      <c r="U121" s="13">
        <v>2.41</v>
      </c>
      <c r="V121" s="5" t="s">
        <v>12</v>
      </c>
      <c r="W121" s="4">
        <v>5410</v>
      </c>
      <c r="X121" s="4">
        <v>18375</v>
      </c>
      <c r="Y121" s="40">
        <v>41249</v>
      </c>
      <c r="Z121" s="40">
        <v>45000</v>
      </c>
      <c r="AA121" s="2"/>
      <c r="AB121" s="72" t="s">
        <v>598</v>
      </c>
      <c r="AC121" s="5" t="s">
        <v>650</v>
      </c>
      <c r="AD121" s="2"/>
      <c r="AE121" s="8"/>
      <c r="AF121" s="13"/>
      <c r="AG121" s="8"/>
      <c r="AH121" s="5" t="s">
        <v>565</v>
      </c>
      <c r="AI121" s="5" t="s">
        <v>277</v>
      </c>
      <c r="AJ121" s="5" t="s">
        <v>277</v>
      </c>
      <c r="AK121" s="19" t="s">
        <v>2</v>
      </c>
      <c r="AL121" s="73" t="s">
        <v>600</v>
      </c>
      <c r="AM121" s="61" t="s">
        <v>651</v>
      </c>
      <c r="AN121" s="29" t="s">
        <v>101</v>
      </c>
    </row>
    <row r="122" spans="2:40" x14ac:dyDescent="0.3">
      <c r="B122" s="18" t="s">
        <v>441</v>
      </c>
      <c r="C122" s="51" t="s">
        <v>530</v>
      </c>
      <c r="D122" s="15" t="s">
        <v>317</v>
      </c>
      <c r="E122" s="74" t="s">
        <v>2</v>
      </c>
      <c r="F122" s="60" t="s">
        <v>2</v>
      </c>
      <c r="G122" s="36" t="s">
        <v>427</v>
      </c>
      <c r="H122" s="68" t="s">
        <v>600</v>
      </c>
      <c r="I122" s="70" t="s">
        <v>196</v>
      </c>
      <c r="J122" s="65" t="s">
        <v>45</v>
      </c>
      <c r="K122" s="4">
        <v>349647</v>
      </c>
      <c r="L122" s="35">
        <v>93.313000000000002</v>
      </c>
      <c r="M122" s="4">
        <v>326596</v>
      </c>
      <c r="N122" s="4">
        <v>350000</v>
      </c>
      <c r="O122" s="4">
        <v>349804</v>
      </c>
      <c r="P122" s="4">
        <v>0</v>
      </c>
      <c r="Q122" s="4">
        <v>49</v>
      </c>
      <c r="R122" s="4">
        <v>0</v>
      </c>
      <c r="S122" s="4">
        <v>0</v>
      </c>
      <c r="T122" s="13">
        <v>3.2</v>
      </c>
      <c r="U122" s="13">
        <v>3.2160000000000002</v>
      </c>
      <c r="V122" s="5" t="s">
        <v>613</v>
      </c>
      <c r="W122" s="4">
        <v>2800</v>
      </c>
      <c r="X122" s="4">
        <v>11200</v>
      </c>
      <c r="Y122" s="40">
        <v>43725</v>
      </c>
      <c r="Z122" s="40">
        <v>46296</v>
      </c>
      <c r="AA122" s="2"/>
      <c r="AB122" s="72" t="s">
        <v>598</v>
      </c>
      <c r="AC122" s="5" t="s">
        <v>650</v>
      </c>
      <c r="AD122" s="2"/>
      <c r="AE122" s="40">
        <v>46235</v>
      </c>
      <c r="AF122" s="13">
        <v>100</v>
      </c>
      <c r="AG122" s="8"/>
      <c r="AH122" s="5" t="s">
        <v>2</v>
      </c>
      <c r="AI122" s="5" t="s">
        <v>317</v>
      </c>
      <c r="AJ122" s="5" t="s">
        <v>2</v>
      </c>
      <c r="AK122" s="19" t="s">
        <v>2</v>
      </c>
      <c r="AL122" s="73" t="s">
        <v>600</v>
      </c>
      <c r="AM122" s="61" t="s">
        <v>651</v>
      </c>
      <c r="AN122" s="29" t="s">
        <v>146</v>
      </c>
    </row>
    <row r="123" spans="2:40" x14ac:dyDescent="0.3">
      <c r="B123" s="18" t="s">
        <v>614</v>
      </c>
      <c r="C123" s="51" t="s">
        <v>199</v>
      </c>
      <c r="D123" s="15" t="s">
        <v>55</v>
      </c>
      <c r="E123" s="74" t="s">
        <v>2</v>
      </c>
      <c r="F123" s="60" t="s">
        <v>2</v>
      </c>
      <c r="G123" s="36" t="s">
        <v>427</v>
      </c>
      <c r="H123" s="68" t="s">
        <v>600</v>
      </c>
      <c r="I123" s="70" t="s">
        <v>16</v>
      </c>
      <c r="J123" s="65" t="s">
        <v>45</v>
      </c>
      <c r="K123" s="4">
        <v>349976</v>
      </c>
      <c r="L123" s="35">
        <v>93.775999999999996</v>
      </c>
      <c r="M123" s="4">
        <v>328216</v>
      </c>
      <c r="N123" s="4">
        <v>350000</v>
      </c>
      <c r="O123" s="4">
        <v>349988</v>
      </c>
      <c r="P123" s="4">
        <v>0</v>
      </c>
      <c r="Q123" s="4">
        <v>3</v>
      </c>
      <c r="R123" s="4">
        <v>0</v>
      </c>
      <c r="S123" s="4">
        <v>0</v>
      </c>
      <c r="T123" s="13">
        <v>3.2</v>
      </c>
      <c r="U123" s="13">
        <v>3.2010000000000001</v>
      </c>
      <c r="V123" s="5" t="s">
        <v>306</v>
      </c>
      <c r="W123" s="4">
        <v>5600</v>
      </c>
      <c r="X123" s="4">
        <v>11200</v>
      </c>
      <c r="Y123" s="40">
        <v>43626</v>
      </c>
      <c r="Z123" s="40">
        <v>46204</v>
      </c>
      <c r="AA123" s="2"/>
      <c r="AB123" s="72" t="s">
        <v>598</v>
      </c>
      <c r="AC123" s="5" t="s">
        <v>650</v>
      </c>
      <c r="AD123" s="2"/>
      <c r="AE123" s="40">
        <v>46143</v>
      </c>
      <c r="AF123" s="13">
        <v>100</v>
      </c>
      <c r="AG123" s="8"/>
      <c r="AH123" s="5" t="s">
        <v>493</v>
      </c>
      <c r="AI123" s="5" t="s">
        <v>55</v>
      </c>
      <c r="AJ123" s="5" t="s">
        <v>2</v>
      </c>
      <c r="AK123" s="19" t="s">
        <v>2</v>
      </c>
      <c r="AL123" s="73" t="s">
        <v>600</v>
      </c>
      <c r="AM123" s="61" t="s">
        <v>651</v>
      </c>
      <c r="AN123" s="29" t="s">
        <v>197</v>
      </c>
    </row>
    <row r="124" spans="2:40" x14ac:dyDescent="0.3">
      <c r="B124" s="18" t="s">
        <v>103</v>
      </c>
      <c r="C124" s="51" t="s">
        <v>19</v>
      </c>
      <c r="D124" s="15" t="s">
        <v>566</v>
      </c>
      <c r="E124" s="74" t="s">
        <v>2</v>
      </c>
      <c r="F124" s="60" t="s">
        <v>2</v>
      </c>
      <c r="G124" s="36" t="s">
        <v>427</v>
      </c>
      <c r="H124" s="68" t="s">
        <v>600</v>
      </c>
      <c r="I124" s="70" t="s">
        <v>16</v>
      </c>
      <c r="J124" s="65" t="s">
        <v>45</v>
      </c>
      <c r="K124" s="4">
        <v>247623</v>
      </c>
      <c r="L124" s="35">
        <v>93.367999999999995</v>
      </c>
      <c r="M124" s="4">
        <v>233420</v>
      </c>
      <c r="N124" s="4">
        <v>250000</v>
      </c>
      <c r="O124" s="4">
        <v>247696</v>
      </c>
      <c r="P124" s="4">
        <v>0</v>
      </c>
      <c r="Q124" s="4">
        <v>73</v>
      </c>
      <c r="R124" s="4">
        <v>0</v>
      </c>
      <c r="S124" s="4">
        <v>0</v>
      </c>
      <c r="T124" s="13">
        <v>4.9000000000000004</v>
      </c>
      <c r="U124" s="13">
        <v>5.016</v>
      </c>
      <c r="V124" s="5" t="s">
        <v>12</v>
      </c>
      <c r="W124" s="4">
        <v>4798</v>
      </c>
      <c r="X124" s="4">
        <v>0</v>
      </c>
      <c r="Y124" s="40">
        <v>44781</v>
      </c>
      <c r="Z124" s="40">
        <v>48653</v>
      </c>
      <c r="AA124" s="2"/>
      <c r="AB124" s="72" t="s">
        <v>598</v>
      </c>
      <c r="AC124" s="5" t="s">
        <v>650</v>
      </c>
      <c r="AD124" s="2"/>
      <c r="AE124" s="40">
        <v>48563</v>
      </c>
      <c r="AF124" s="13">
        <v>100</v>
      </c>
      <c r="AG124" s="8"/>
      <c r="AH124" s="5" t="s">
        <v>368</v>
      </c>
      <c r="AI124" s="5" t="s">
        <v>664</v>
      </c>
      <c r="AJ124" s="5" t="s">
        <v>442</v>
      </c>
      <c r="AK124" s="19" t="s">
        <v>2</v>
      </c>
      <c r="AL124" s="73" t="s">
        <v>600</v>
      </c>
      <c r="AM124" s="61" t="s">
        <v>651</v>
      </c>
      <c r="AN124" s="29" t="s">
        <v>197</v>
      </c>
    </row>
    <row r="125" spans="2:40" x14ac:dyDescent="0.3">
      <c r="B125" s="18" t="s">
        <v>278</v>
      </c>
      <c r="C125" s="51" t="s">
        <v>567</v>
      </c>
      <c r="D125" s="15" t="s">
        <v>369</v>
      </c>
      <c r="E125" s="74" t="s">
        <v>2</v>
      </c>
      <c r="F125" s="60" t="s">
        <v>2</v>
      </c>
      <c r="G125" s="36" t="s">
        <v>427</v>
      </c>
      <c r="H125" s="68" t="s">
        <v>600</v>
      </c>
      <c r="I125" s="70" t="s">
        <v>196</v>
      </c>
      <c r="J125" s="65" t="s">
        <v>45</v>
      </c>
      <c r="K125" s="4">
        <v>199666</v>
      </c>
      <c r="L125" s="35">
        <v>95.927999999999997</v>
      </c>
      <c r="M125" s="4">
        <v>191856</v>
      </c>
      <c r="N125" s="4">
        <v>200000</v>
      </c>
      <c r="O125" s="4">
        <v>199673</v>
      </c>
      <c r="P125" s="4">
        <v>0</v>
      </c>
      <c r="Q125" s="4">
        <v>7</v>
      </c>
      <c r="R125" s="4">
        <v>0</v>
      </c>
      <c r="S125" s="4">
        <v>0</v>
      </c>
      <c r="T125" s="13">
        <v>5.4</v>
      </c>
      <c r="U125" s="13">
        <v>5.4219999999999997</v>
      </c>
      <c r="V125" s="5" t="s">
        <v>44</v>
      </c>
      <c r="W125" s="4">
        <v>3870</v>
      </c>
      <c r="X125" s="4">
        <v>0</v>
      </c>
      <c r="Y125" s="40">
        <v>44781</v>
      </c>
      <c r="Z125" s="40">
        <v>48441</v>
      </c>
      <c r="AA125" s="2"/>
      <c r="AB125" s="72" t="s">
        <v>598</v>
      </c>
      <c r="AC125" s="5" t="s">
        <v>650</v>
      </c>
      <c r="AD125" s="2"/>
      <c r="AE125" s="40">
        <v>48349</v>
      </c>
      <c r="AF125" s="13">
        <v>100</v>
      </c>
      <c r="AG125" s="8"/>
      <c r="AH125" s="5" t="s">
        <v>409</v>
      </c>
      <c r="AI125" s="5" t="s">
        <v>443</v>
      </c>
      <c r="AJ125" s="5" t="s">
        <v>318</v>
      </c>
      <c r="AK125" s="19" t="s">
        <v>2</v>
      </c>
      <c r="AL125" s="73" t="s">
        <v>600</v>
      </c>
      <c r="AM125" s="61" t="s">
        <v>651</v>
      </c>
      <c r="AN125" s="29" t="s">
        <v>146</v>
      </c>
    </row>
    <row r="126" spans="2:40" x14ac:dyDescent="0.3">
      <c r="B126" s="18" t="s">
        <v>444</v>
      </c>
      <c r="C126" s="51" t="s">
        <v>20</v>
      </c>
      <c r="D126" s="15" t="s">
        <v>319</v>
      </c>
      <c r="E126" s="74" t="s">
        <v>2</v>
      </c>
      <c r="F126" s="60" t="s">
        <v>2</v>
      </c>
      <c r="G126" s="36" t="s">
        <v>2</v>
      </c>
      <c r="H126" s="68" t="s">
        <v>427</v>
      </c>
      <c r="I126" s="70" t="s">
        <v>16</v>
      </c>
      <c r="J126" s="65" t="s">
        <v>45</v>
      </c>
      <c r="K126" s="4">
        <v>699258</v>
      </c>
      <c r="L126" s="35">
        <v>97.146000000000001</v>
      </c>
      <c r="M126" s="4">
        <v>680022</v>
      </c>
      <c r="N126" s="4">
        <v>700000</v>
      </c>
      <c r="O126" s="4">
        <v>699790</v>
      </c>
      <c r="P126" s="4">
        <v>0</v>
      </c>
      <c r="Q126" s="4">
        <v>151</v>
      </c>
      <c r="R126" s="4">
        <v>0</v>
      </c>
      <c r="S126" s="4">
        <v>0</v>
      </c>
      <c r="T126" s="13">
        <v>2.9</v>
      </c>
      <c r="U126" s="13">
        <v>2.923</v>
      </c>
      <c r="V126" s="5" t="s">
        <v>522</v>
      </c>
      <c r="W126" s="4">
        <v>3101</v>
      </c>
      <c r="X126" s="4">
        <v>20300</v>
      </c>
      <c r="Y126" s="40">
        <v>43584</v>
      </c>
      <c r="Z126" s="40">
        <v>45418</v>
      </c>
      <c r="AA126" s="2"/>
      <c r="AB126" s="72" t="s">
        <v>598</v>
      </c>
      <c r="AC126" s="5" t="s">
        <v>650</v>
      </c>
      <c r="AD126" s="2"/>
      <c r="AE126" s="8"/>
      <c r="AF126" s="13"/>
      <c r="AG126" s="8"/>
      <c r="AH126" s="5" t="s">
        <v>2</v>
      </c>
      <c r="AI126" s="5" t="s">
        <v>154</v>
      </c>
      <c r="AJ126" s="5" t="s">
        <v>152</v>
      </c>
      <c r="AK126" s="19" t="s">
        <v>2</v>
      </c>
      <c r="AL126" s="73" t="s">
        <v>427</v>
      </c>
      <c r="AM126" s="61" t="s">
        <v>651</v>
      </c>
      <c r="AN126" s="29" t="s">
        <v>320</v>
      </c>
    </row>
    <row r="127" spans="2:40" x14ac:dyDescent="0.3">
      <c r="B127" s="18" t="s">
        <v>615</v>
      </c>
      <c r="C127" s="51" t="s">
        <v>155</v>
      </c>
      <c r="D127" s="15" t="s">
        <v>445</v>
      </c>
      <c r="E127" s="74" t="s">
        <v>2</v>
      </c>
      <c r="F127" s="60" t="s">
        <v>2</v>
      </c>
      <c r="G127" s="36" t="s">
        <v>427</v>
      </c>
      <c r="H127" s="68" t="s">
        <v>600</v>
      </c>
      <c r="I127" s="70" t="s">
        <v>196</v>
      </c>
      <c r="J127" s="65" t="s">
        <v>45</v>
      </c>
      <c r="K127" s="4">
        <v>348093</v>
      </c>
      <c r="L127" s="35">
        <v>87.885000000000005</v>
      </c>
      <c r="M127" s="4">
        <v>307598</v>
      </c>
      <c r="N127" s="4">
        <v>350000</v>
      </c>
      <c r="O127" s="4">
        <v>348293</v>
      </c>
      <c r="P127" s="4">
        <v>0</v>
      </c>
      <c r="Q127" s="4">
        <v>201</v>
      </c>
      <c r="R127" s="4">
        <v>0</v>
      </c>
      <c r="S127" s="4">
        <v>0</v>
      </c>
      <c r="T127" s="13">
        <v>3.375</v>
      </c>
      <c r="U127" s="13">
        <v>3.4630000000000001</v>
      </c>
      <c r="V127" s="5" t="s">
        <v>12</v>
      </c>
      <c r="W127" s="4">
        <v>3478</v>
      </c>
      <c r="X127" s="4">
        <v>6103</v>
      </c>
      <c r="Y127" s="40">
        <v>44622</v>
      </c>
      <c r="Z127" s="40">
        <v>47192</v>
      </c>
      <c r="AA127" s="2"/>
      <c r="AB127" s="72" t="s">
        <v>598</v>
      </c>
      <c r="AC127" s="5" t="s">
        <v>650</v>
      </c>
      <c r="AD127" s="2"/>
      <c r="AE127" s="40">
        <v>47133</v>
      </c>
      <c r="AF127" s="13">
        <v>100</v>
      </c>
      <c r="AG127" s="8"/>
      <c r="AH127" s="5" t="s">
        <v>156</v>
      </c>
      <c r="AI127" s="5" t="s">
        <v>665</v>
      </c>
      <c r="AJ127" s="5" t="s">
        <v>152</v>
      </c>
      <c r="AK127" s="19" t="s">
        <v>2</v>
      </c>
      <c r="AL127" s="73" t="s">
        <v>427</v>
      </c>
      <c r="AM127" s="61" t="s">
        <v>651</v>
      </c>
      <c r="AN127" s="29" t="s">
        <v>146</v>
      </c>
    </row>
    <row r="128" spans="2:40" x14ac:dyDescent="0.3">
      <c r="B128" s="18" t="s">
        <v>157</v>
      </c>
      <c r="C128" s="51" t="s">
        <v>200</v>
      </c>
      <c r="D128" s="15" t="s">
        <v>616</v>
      </c>
      <c r="E128" s="74" t="s">
        <v>2</v>
      </c>
      <c r="F128" s="60" t="s">
        <v>2</v>
      </c>
      <c r="G128" s="36" t="s">
        <v>427</v>
      </c>
      <c r="H128" s="68" t="s">
        <v>427</v>
      </c>
      <c r="I128" s="70" t="s">
        <v>568</v>
      </c>
      <c r="J128" s="65" t="s">
        <v>45</v>
      </c>
      <c r="K128" s="4">
        <v>499025</v>
      </c>
      <c r="L128" s="35">
        <v>96.659000000000006</v>
      </c>
      <c r="M128" s="4">
        <v>483295</v>
      </c>
      <c r="N128" s="4">
        <v>500000</v>
      </c>
      <c r="O128" s="4">
        <v>499381</v>
      </c>
      <c r="P128" s="4">
        <v>0</v>
      </c>
      <c r="Q128" s="4">
        <v>133</v>
      </c>
      <c r="R128" s="4">
        <v>0</v>
      </c>
      <c r="S128" s="4">
        <v>0</v>
      </c>
      <c r="T128" s="13">
        <v>3.75</v>
      </c>
      <c r="U128" s="13">
        <v>3.782</v>
      </c>
      <c r="V128" s="5" t="s">
        <v>12</v>
      </c>
      <c r="W128" s="4">
        <v>5000</v>
      </c>
      <c r="X128" s="4">
        <v>18750</v>
      </c>
      <c r="Y128" s="40">
        <v>43910</v>
      </c>
      <c r="Z128" s="40">
        <v>46471</v>
      </c>
      <c r="AA128" s="2"/>
      <c r="AB128" s="72" t="s">
        <v>598</v>
      </c>
      <c r="AC128" s="5" t="s">
        <v>650</v>
      </c>
      <c r="AD128" s="2"/>
      <c r="AE128" s="40">
        <v>46412</v>
      </c>
      <c r="AF128" s="13">
        <v>100</v>
      </c>
      <c r="AG128" s="8"/>
      <c r="AH128" s="5" t="s">
        <v>21</v>
      </c>
      <c r="AI128" s="5" t="s">
        <v>235</v>
      </c>
      <c r="AJ128" s="5" t="s">
        <v>201</v>
      </c>
      <c r="AK128" s="19" t="s">
        <v>2</v>
      </c>
      <c r="AL128" s="73" t="s">
        <v>600</v>
      </c>
      <c r="AM128" s="61" t="s">
        <v>651</v>
      </c>
      <c r="AN128" s="29" t="s">
        <v>202</v>
      </c>
    </row>
    <row r="129" spans="2:40" x14ac:dyDescent="0.3">
      <c r="B129" s="18" t="s">
        <v>321</v>
      </c>
      <c r="C129" s="51" t="s">
        <v>279</v>
      </c>
      <c r="D129" s="15" t="s">
        <v>22</v>
      </c>
      <c r="E129" s="74" t="s">
        <v>2</v>
      </c>
      <c r="F129" s="60" t="s">
        <v>2</v>
      </c>
      <c r="G129" s="36" t="s">
        <v>427</v>
      </c>
      <c r="H129" s="68" t="s">
        <v>427</v>
      </c>
      <c r="I129" s="70" t="s">
        <v>233</v>
      </c>
      <c r="J129" s="65" t="s">
        <v>45</v>
      </c>
      <c r="K129" s="4">
        <v>499470</v>
      </c>
      <c r="L129" s="35">
        <v>96.927999999999997</v>
      </c>
      <c r="M129" s="4">
        <v>484640</v>
      </c>
      <c r="N129" s="4">
        <v>500000</v>
      </c>
      <c r="O129" s="4">
        <v>499524</v>
      </c>
      <c r="P129" s="4">
        <v>0</v>
      </c>
      <c r="Q129" s="4">
        <v>54</v>
      </c>
      <c r="R129" s="4">
        <v>0</v>
      </c>
      <c r="S129" s="4">
        <v>0</v>
      </c>
      <c r="T129" s="13">
        <v>4.3499999999999996</v>
      </c>
      <c r="U129" s="13">
        <v>4.367</v>
      </c>
      <c r="V129" s="5" t="s">
        <v>602</v>
      </c>
      <c r="W129" s="4">
        <v>967</v>
      </c>
      <c r="X129" s="4">
        <v>12204</v>
      </c>
      <c r="Y129" s="40">
        <v>44693</v>
      </c>
      <c r="Z129" s="40">
        <v>47284</v>
      </c>
      <c r="AA129" s="2"/>
      <c r="AB129" s="72" t="s">
        <v>598</v>
      </c>
      <c r="AC129" s="5" t="s">
        <v>650</v>
      </c>
      <c r="AD129" s="2"/>
      <c r="AE129" s="40">
        <v>47223</v>
      </c>
      <c r="AF129" s="13">
        <v>100</v>
      </c>
      <c r="AG129" s="8"/>
      <c r="AH129" s="5" t="s">
        <v>322</v>
      </c>
      <c r="AI129" s="5" t="s">
        <v>22</v>
      </c>
      <c r="AJ129" s="5" t="s">
        <v>2</v>
      </c>
      <c r="AK129" s="19" t="s">
        <v>2</v>
      </c>
      <c r="AL129" s="73" t="s">
        <v>600</v>
      </c>
      <c r="AM129" s="61" t="s">
        <v>651</v>
      </c>
      <c r="AN129" s="29" t="s">
        <v>101</v>
      </c>
    </row>
    <row r="130" spans="2:40" x14ac:dyDescent="0.3">
      <c r="B130" s="18" t="s">
        <v>494</v>
      </c>
      <c r="C130" s="51" t="s">
        <v>569</v>
      </c>
      <c r="D130" s="15" t="s">
        <v>236</v>
      </c>
      <c r="E130" s="74" t="s">
        <v>2</v>
      </c>
      <c r="F130" s="60" t="s">
        <v>2</v>
      </c>
      <c r="G130" s="36" t="s">
        <v>427</v>
      </c>
      <c r="H130" s="68" t="s">
        <v>600</v>
      </c>
      <c r="I130" s="70" t="s">
        <v>521</v>
      </c>
      <c r="J130" s="65" t="s">
        <v>45</v>
      </c>
      <c r="K130" s="4">
        <v>357823</v>
      </c>
      <c r="L130" s="35">
        <v>89.483000000000004</v>
      </c>
      <c r="M130" s="4">
        <v>313191</v>
      </c>
      <c r="N130" s="4">
        <v>350000</v>
      </c>
      <c r="O130" s="4">
        <v>354088</v>
      </c>
      <c r="P130" s="4">
        <v>0</v>
      </c>
      <c r="Q130" s="4">
        <v>-1150</v>
      </c>
      <c r="R130" s="4">
        <v>0</v>
      </c>
      <c r="S130" s="4">
        <v>0</v>
      </c>
      <c r="T130" s="13">
        <v>2.742</v>
      </c>
      <c r="U130" s="13">
        <v>2.38</v>
      </c>
      <c r="V130" s="5" t="s">
        <v>44</v>
      </c>
      <c r="W130" s="4">
        <v>3626</v>
      </c>
      <c r="X130" s="4">
        <v>9597</v>
      </c>
      <c r="Y130" s="40">
        <v>43703</v>
      </c>
      <c r="Z130" s="40">
        <v>46249</v>
      </c>
      <c r="AA130" s="2"/>
      <c r="AB130" s="72" t="s">
        <v>598</v>
      </c>
      <c r="AC130" s="5" t="s">
        <v>650</v>
      </c>
      <c r="AD130" s="2"/>
      <c r="AE130" s="40">
        <v>46157</v>
      </c>
      <c r="AF130" s="13">
        <v>100</v>
      </c>
      <c r="AG130" s="40">
        <v>46157</v>
      </c>
      <c r="AH130" s="5" t="s">
        <v>2</v>
      </c>
      <c r="AI130" s="5" t="s">
        <v>237</v>
      </c>
      <c r="AJ130" s="5" t="s">
        <v>152</v>
      </c>
      <c r="AK130" s="19" t="s">
        <v>2</v>
      </c>
      <c r="AL130" s="73" t="s">
        <v>600</v>
      </c>
      <c r="AM130" s="61" t="s">
        <v>651</v>
      </c>
      <c r="AN130" s="29" t="s">
        <v>271</v>
      </c>
    </row>
    <row r="131" spans="2:40" x14ac:dyDescent="0.3">
      <c r="B131" s="18" t="s">
        <v>666</v>
      </c>
      <c r="C131" s="51" t="s">
        <v>280</v>
      </c>
      <c r="D131" s="15" t="s">
        <v>446</v>
      </c>
      <c r="E131" s="74" t="s">
        <v>2</v>
      </c>
      <c r="F131" s="60" t="s">
        <v>2</v>
      </c>
      <c r="G131" s="36" t="s">
        <v>427</v>
      </c>
      <c r="H131" s="68" t="s">
        <v>600</v>
      </c>
      <c r="I131" s="70" t="s">
        <v>521</v>
      </c>
      <c r="J131" s="65" t="s">
        <v>45</v>
      </c>
      <c r="K131" s="4">
        <v>338345</v>
      </c>
      <c r="L131" s="35">
        <v>91.902000000000001</v>
      </c>
      <c r="M131" s="4">
        <v>321657</v>
      </c>
      <c r="N131" s="4">
        <v>350000</v>
      </c>
      <c r="O131" s="4">
        <v>343630</v>
      </c>
      <c r="P131" s="4">
        <v>0</v>
      </c>
      <c r="Q131" s="4">
        <v>1561</v>
      </c>
      <c r="R131" s="4">
        <v>0</v>
      </c>
      <c r="S131" s="4">
        <v>0</v>
      </c>
      <c r="T131" s="13">
        <v>2.65</v>
      </c>
      <c r="U131" s="13">
        <v>3.1640000000000001</v>
      </c>
      <c r="V131" s="5" t="s">
        <v>613</v>
      </c>
      <c r="W131" s="4">
        <v>1958</v>
      </c>
      <c r="X131" s="4">
        <v>9275</v>
      </c>
      <c r="Y131" s="40">
        <v>43641</v>
      </c>
      <c r="Z131" s="40">
        <v>46310</v>
      </c>
      <c r="AA131" s="2"/>
      <c r="AB131" s="72" t="s">
        <v>598</v>
      </c>
      <c r="AC131" s="5" t="s">
        <v>650</v>
      </c>
      <c r="AD131" s="2"/>
      <c r="AE131" s="40">
        <v>46218</v>
      </c>
      <c r="AF131" s="13">
        <v>100</v>
      </c>
      <c r="AG131" s="8"/>
      <c r="AH131" s="5" t="s">
        <v>370</v>
      </c>
      <c r="AI131" s="5" t="s">
        <v>446</v>
      </c>
      <c r="AJ131" s="5" t="s">
        <v>2</v>
      </c>
      <c r="AK131" s="19" t="s">
        <v>2</v>
      </c>
      <c r="AL131" s="73" t="s">
        <v>600</v>
      </c>
      <c r="AM131" s="61" t="s">
        <v>651</v>
      </c>
      <c r="AN131" s="29" t="s">
        <v>271</v>
      </c>
    </row>
    <row r="132" spans="2:40" x14ac:dyDescent="0.3">
      <c r="B132" s="18" t="s">
        <v>281</v>
      </c>
      <c r="C132" s="51" t="s">
        <v>104</v>
      </c>
      <c r="D132" s="15" t="s">
        <v>203</v>
      </c>
      <c r="E132" s="74" t="s">
        <v>2</v>
      </c>
      <c r="F132" s="60" t="s">
        <v>2</v>
      </c>
      <c r="G132" s="36" t="s">
        <v>427</v>
      </c>
      <c r="H132" s="68" t="s">
        <v>600</v>
      </c>
      <c r="I132" s="70" t="s">
        <v>521</v>
      </c>
      <c r="J132" s="65" t="s">
        <v>45</v>
      </c>
      <c r="K132" s="4">
        <v>219837</v>
      </c>
      <c r="L132" s="35">
        <v>94.108000000000004</v>
      </c>
      <c r="M132" s="4">
        <v>207038</v>
      </c>
      <c r="N132" s="4">
        <v>220000</v>
      </c>
      <c r="O132" s="4">
        <v>219862</v>
      </c>
      <c r="P132" s="4">
        <v>0</v>
      </c>
      <c r="Q132" s="4">
        <v>24</v>
      </c>
      <c r="R132" s="4">
        <v>0</v>
      </c>
      <c r="S132" s="4">
        <v>0</v>
      </c>
      <c r="T132" s="13">
        <v>3.35</v>
      </c>
      <c r="U132" s="13">
        <v>3.3660000000000001</v>
      </c>
      <c r="V132" s="5" t="s">
        <v>613</v>
      </c>
      <c r="W132" s="4">
        <v>1843</v>
      </c>
      <c r="X132" s="4">
        <v>3828</v>
      </c>
      <c r="Y132" s="40">
        <v>44642</v>
      </c>
      <c r="Z132" s="40">
        <v>46478</v>
      </c>
      <c r="AA132" s="2"/>
      <c r="AB132" s="72" t="s">
        <v>598</v>
      </c>
      <c r="AC132" s="5" t="s">
        <v>650</v>
      </c>
      <c r="AD132" s="2"/>
      <c r="AE132" s="40">
        <v>46447</v>
      </c>
      <c r="AF132" s="13">
        <v>100</v>
      </c>
      <c r="AG132" s="8"/>
      <c r="AH132" s="5" t="s">
        <v>323</v>
      </c>
      <c r="AI132" s="5" t="s">
        <v>203</v>
      </c>
      <c r="AJ132" s="5" t="s">
        <v>2</v>
      </c>
      <c r="AK132" s="19" t="s">
        <v>2</v>
      </c>
      <c r="AL132" s="73" t="s">
        <v>600</v>
      </c>
      <c r="AM132" s="61" t="s">
        <v>651</v>
      </c>
      <c r="AN132" s="29" t="s">
        <v>271</v>
      </c>
    </row>
    <row r="133" spans="2:40" x14ac:dyDescent="0.3">
      <c r="B133" s="18" t="s">
        <v>447</v>
      </c>
      <c r="C133" s="51" t="s">
        <v>617</v>
      </c>
      <c r="D133" s="15" t="s">
        <v>56</v>
      </c>
      <c r="E133" s="74" t="s">
        <v>2</v>
      </c>
      <c r="F133" s="60" t="s">
        <v>2</v>
      </c>
      <c r="G133" s="36" t="s">
        <v>427</v>
      </c>
      <c r="H133" s="68" t="s">
        <v>600</v>
      </c>
      <c r="I133" s="70" t="s">
        <v>16</v>
      </c>
      <c r="J133" s="65" t="s">
        <v>45</v>
      </c>
      <c r="K133" s="4">
        <v>248583</v>
      </c>
      <c r="L133" s="35">
        <v>94.063000000000002</v>
      </c>
      <c r="M133" s="4">
        <v>235158</v>
      </c>
      <c r="N133" s="4">
        <v>250000</v>
      </c>
      <c r="O133" s="4">
        <v>248630</v>
      </c>
      <c r="P133" s="4">
        <v>0</v>
      </c>
      <c r="Q133" s="4">
        <v>47</v>
      </c>
      <c r="R133" s="4">
        <v>0</v>
      </c>
      <c r="S133" s="4">
        <v>0</v>
      </c>
      <c r="T133" s="13">
        <v>4.95</v>
      </c>
      <c r="U133" s="13">
        <v>5.0220000000000002</v>
      </c>
      <c r="V133" s="5" t="s">
        <v>12</v>
      </c>
      <c r="W133" s="4">
        <v>4813</v>
      </c>
      <c r="X133" s="4">
        <v>0</v>
      </c>
      <c r="Y133" s="40">
        <v>44781</v>
      </c>
      <c r="Z133" s="40">
        <v>48458</v>
      </c>
      <c r="AA133" s="2"/>
      <c r="AB133" s="72" t="s">
        <v>598</v>
      </c>
      <c r="AC133" s="5" t="s">
        <v>650</v>
      </c>
      <c r="AD133" s="2"/>
      <c r="AE133" s="40">
        <v>48366</v>
      </c>
      <c r="AF133" s="13">
        <v>100</v>
      </c>
      <c r="AG133" s="8"/>
      <c r="AH133" s="5" t="s">
        <v>282</v>
      </c>
      <c r="AI133" s="5" t="s">
        <v>56</v>
      </c>
      <c r="AJ133" s="5" t="s">
        <v>2</v>
      </c>
      <c r="AK133" s="19" t="s">
        <v>2</v>
      </c>
      <c r="AL133" s="73" t="s">
        <v>600</v>
      </c>
      <c r="AM133" s="61" t="s">
        <v>651</v>
      </c>
      <c r="AN133" s="29" t="s">
        <v>197</v>
      </c>
    </row>
    <row r="134" spans="2:40" x14ac:dyDescent="0.3">
      <c r="B134" s="18" t="s">
        <v>618</v>
      </c>
      <c r="C134" s="51" t="s">
        <v>371</v>
      </c>
      <c r="D134" s="15" t="s">
        <v>158</v>
      </c>
      <c r="E134" s="74" t="s">
        <v>2</v>
      </c>
      <c r="F134" s="60" t="s">
        <v>2</v>
      </c>
      <c r="G134" s="36" t="s">
        <v>427</v>
      </c>
      <c r="H134" s="68" t="s">
        <v>427</v>
      </c>
      <c r="I134" s="70" t="s">
        <v>568</v>
      </c>
      <c r="J134" s="65" t="s">
        <v>45</v>
      </c>
      <c r="K134" s="4">
        <v>700000</v>
      </c>
      <c r="L134" s="35">
        <v>95.685000000000002</v>
      </c>
      <c r="M134" s="4">
        <v>669795</v>
      </c>
      <c r="N134" s="4">
        <v>700000</v>
      </c>
      <c r="O134" s="4">
        <v>699999</v>
      </c>
      <c r="P134" s="4">
        <v>0</v>
      </c>
      <c r="Q134" s="4">
        <v>0</v>
      </c>
      <c r="R134" s="4">
        <v>0</v>
      </c>
      <c r="S134" s="4">
        <v>0</v>
      </c>
      <c r="T134" s="13">
        <v>2.72</v>
      </c>
      <c r="U134" s="13">
        <v>2.72</v>
      </c>
      <c r="V134" s="5" t="s">
        <v>306</v>
      </c>
      <c r="W134" s="4">
        <v>8409</v>
      </c>
      <c r="X134" s="4">
        <v>19040</v>
      </c>
      <c r="Y134" s="40">
        <v>43664</v>
      </c>
      <c r="Z134" s="40">
        <v>45860</v>
      </c>
      <c r="AA134" s="2"/>
      <c r="AB134" s="72" t="s">
        <v>598</v>
      </c>
      <c r="AC134" s="5" t="s">
        <v>650</v>
      </c>
      <c r="AD134" s="2"/>
      <c r="AE134" s="40">
        <v>45495</v>
      </c>
      <c r="AF134" s="13">
        <v>100</v>
      </c>
      <c r="AG134" s="8"/>
      <c r="AH134" s="5" t="s">
        <v>159</v>
      </c>
      <c r="AI134" s="5" t="s">
        <v>158</v>
      </c>
      <c r="AJ134" s="5" t="s">
        <v>2</v>
      </c>
      <c r="AK134" s="19" t="s">
        <v>2</v>
      </c>
      <c r="AL134" s="73" t="s">
        <v>600</v>
      </c>
      <c r="AM134" s="61" t="s">
        <v>651</v>
      </c>
      <c r="AN134" s="29" t="s">
        <v>202</v>
      </c>
    </row>
    <row r="135" spans="2:40" x14ac:dyDescent="0.3">
      <c r="B135" s="18" t="s">
        <v>105</v>
      </c>
      <c r="C135" s="51" t="s">
        <v>531</v>
      </c>
      <c r="D135" s="15" t="s">
        <v>57</v>
      </c>
      <c r="E135" s="74" t="s">
        <v>2</v>
      </c>
      <c r="F135" s="60" t="s">
        <v>2</v>
      </c>
      <c r="G135" s="36" t="s">
        <v>427</v>
      </c>
      <c r="H135" s="68" t="s">
        <v>427</v>
      </c>
      <c r="I135" s="70" t="s">
        <v>568</v>
      </c>
      <c r="J135" s="65" t="s">
        <v>45</v>
      </c>
      <c r="K135" s="4">
        <v>498195</v>
      </c>
      <c r="L135" s="35">
        <v>92.718999999999994</v>
      </c>
      <c r="M135" s="4">
        <v>463595</v>
      </c>
      <c r="N135" s="4">
        <v>500000</v>
      </c>
      <c r="O135" s="4">
        <v>498225</v>
      </c>
      <c r="P135" s="4">
        <v>0</v>
      </c>
      <c r="Q135" s="4">
        <v>30</v>
      </c>
      <c r="R135" s="4">
        <v>0</v>
      </c>
      <c r="S135" s="4">
        <v>0</v>
      </c>
      <c r="T135" s="13">
        <v>4.1500000000000004</v>
      </c>
      <c r="U135" s="13">
        <v>4.194</v>
      </c>
      <c r="V135" s="5" t="s">
        <v>602</v>
      </c>
      <c r="W135" s="4">
        <v>922</v>
      </c>
      <c r="X135" s="4">
        <v>6801</v>
      </c>
      <c r="Y135" s="40">
        <v>44783</v>
      </c>
      <c r="Z135" s="40">
        <v>48563</v>
      </c>
      <c r="AA135" s="2"/>
      <c r="AB135" s="72" t="s">
        <v>598</v>
      </c>
      <c r="AC135" s="5" t="s">
        <v>650</v>
      </c>
      <c r="AD135" s="2"/>
      <c r="AE135" s="40">
        <v>48472</v>
      </c>
      <c r="AF135" s="13">
        <v>100</v>
      </c>
      <c r="AG135" s="8"/>
      <c r="AH135" s="5" t="s">
        <v>23</v>
      </c>
      <c r="AI135" s="5" t="s">
        <v>324</v>
      </c>
      <c r="AJ135" s="5" t="s">
        <v>372</v>
      </c>
      <c r="AK135" s="19" t="s">
        <v>2</v>
      </c>
      <c r="AL135" s="73" t="s">
        <v>427</v>
      </c>
      <c r="AM135" s="61" t="s">
        <v>651</v>
      </c>
      <c r="AN135" s="29" t="s">
        <v>202</v>
      </c>
    </row>
    <row r="136" spans="2:40" x14ac:dyDescent="0.3">
      <c r="B136" s="18" t="s">
        <v>325</v>
      </c>
      <c r="C136" s="51" t="s">
        <v>667</v>
      </c>
      <c r="D136" s="15" t="s">
        <v>160</v>
      </c>
      <c r="E136" s="74" t="s">
        <v>2</v>
      </c>
      <c r="F136" s="60" t="s">
        <v>2</v>
      </c>
      <c r="G136" s="36" t="s">
        <v>427</v>
      </c>
      <c r="H136" s="68" t="s">
        <v>600</v>
      </c>
      <c r="I136" s="70" t="s">
        <v>521</v>
      </c>
      <c r="J136" s="65" t="s">
        <v>45</v>
      </c>
      <c r="K136" s="4">
        <v>357980</v>
      </c>
      <c r="L136" s="35">
        <v>96.186999999999998</v>
      </c>
      <c r="M136" s="4">
        <v>336655</v>
      </c>
      <c r="N136" s="4">
        <v>350000</v>
      </c>
      <c r="O136" s="4">
        <v>353918</v>
      </c>
      <c r="P136" s="4">
        <v>0</v>
      </c>
      <c r="Q136" s="4">
        <v>-1205</v>
      </c>
      <c r="R136" s="4">
        <v>0</v>
      </c>
      <c r="S136" s="4">
        <v>0</v>
      </c>
      <c r="T136" s="13">
        <v>3.6</v>
      </c>
      <c r="U136" s="13">
        <v>3.2109999999999999</v>
      </c>
      <c r="V136" s="5" t="s">
        <v>613</v>
      </c>
      <c r="W136" s="4">
        <v>2660</v>
      </c>
      <c r="X136" s="4">
        <v>12600</v>
      </c>
      <c r="Y136" s="40">
        <v>43642</v>
      </c>
      <c r="Z136" s="40">
        <v>46127</v>
      </c>
      <c r="AA136" s="2"/>
      <c r="AB136" s="72" t="s">
        <v>598</v>
      </c>
      <c r="AC136" s="5" t="s">
        <v>650</v>
      </c>
      <c r="AD136" s="2"/>
      <c r="AE136" s="40">
        <v>46037</v>
      </c>
      <c r="AF136" s="13">
        <v>100</v>
      </c>
      <c r="AG136" s="40">
        <v>46037</v>
      </c>
      <c r="AH136" s="5" t="s">
        <v>326</v>
      </c>
      <c r="AI136" s="5" t="s">
        <v>160</v>
      </c>
      <c r="AJ136" s="5" t="s">
        <v>2</v>
      </c>
      <c r="AK136" s="19" t="s">
        <v>2</v>
      </c>
      <c r="AL136" s="73" t="s">
        <v>600</v>
      </c>
      <c r="AM136" s="61" t="s">
        <v>651</v>
      </c>
      <c r="AN136" s="29" t="s">
        <v>271</v>
      </c>
    </row>
    <row r="137" spans="2:40" x14ac:dyDescent="0.3">
      <c r="B137" s="18" t="s">
        <v>495</v>
      </c>
      <c r="C137" s="51" t="s">
        <v>448</v>
      </c>
      <c r="D137" s="15" t="s">
        <v>619</v>
      </c>
      <c r="E137" s="74" t="s">
        <v>2</v>
      </c>
      <c r="F137" s="60" t="s">
        <v>2</v>
      </c>
      <c r="G137" s="36" t="s">
        <v>600</v>
      </c>
      <c r="H137" s="68" t="s">
        <v>427</v>
      </c>
      <c r="I137" s="70" t="s">
        <v>233</v>
      </c>
      <c r="J137" s="65" t="s">
        <v>45</v>
      </c>
      <c r="K137" s="4">
        <v>598854</v>
      </c>
      <c r="L137" s="35">
        <v>92.721999999999994</v>
      </c>
      <c r="M137" s="4">
        <v>556332</v>
      </c>
      <c r="N137" s="4">
        <v>600000</v>
      </c>
      <c r="O137" s="4">
        <v>599391</v>
      </c>
      <c r="P137" s="4">
        <v>0</v>
      </c>
      <c r="Q137" s="4">
        <v>161</v>
      </c>
      <c r="R137" s="4">
        <v>0</v>
      </c>
      <c r="S137" s="4">
        <v>0</v>
      </c>
      <c r="T137" s="13">
        <v>2.6</v>
      </c>
      <c r="U137" s="13">
        <v>2.63</v>
      </c>
      <c r="V137" s="5" t="s">
        <v>306</v>
      </c>
      <c r="W137" s="4">
        <v>6847</v>
      </c>
      <c r="X137" s="4">
        <v>15600</v>
      </c>
      <c r="Y137" s="40">
        <v>43664</v>
      </c>
      <c r="Z137" s="40">
        <v>46226</v>
      </c>
      <c r="AA137" s="2"/>
      <c r="AB137" s="72" t="s">
        <v>598</v>
      </c>
      <c r="AC137" s="5" t="s">
        <v>650</v>
      </c>
      <c r="AD137" s="2"/>
      <c r="AE137" s="40">
        <v>46165</v>
      </c>
      <c r="AF137" s="13">
        <v>100</v>
      </c>
      <c r="AG137" s="8"/>
      <c r="AH137" s="5" t="s">
        <v>161</v>
      </c>
      <c r="AI137" s="5" t="s">
        <v>162</v>
      </c>
      <c r="AJ137" s="5" t="s">
        <v>449</v>
      </c>
      <c r="AK137" s="19" t="s">
        <v>2</v>
      </c>
      <c r="AL137" s="73" t="s">
        <v>600</v>
      </c>
      <c r="AM137" s="61" t="s">
        <v>651</v>
      </c>
      <c r="AN137" s="29" t="s">
        <v>101</v>
      </c>
    </row>
    <row r="138" spans="2:40" x14ac:dyDescent="0.3">
      <c r="B138" s="18" t="s">
        <v>668</v>
      </c>
      <c r="C138" s="51" t="s">
        <v>238</v>
      </c>
      <c r="D138" s="15" t="s">
        <v>570</v>
      </c>
      <c r="E138" s="74" t="s">
        <v>2</v>
      </c>
      <c r="F138" s="60" t="s">
        <v>2</v>
      </c>
      <c r="G138" s="36" t="s">
        <v>427</v>
      </c>
      <c r="H138" s="68" t="s">
        <v>600</v>
      </c>
      <c r="I138" s="70" t="s">
        <v>16</v>
      </c>
      <c r="J138" s="65" t="s">
        <v>45</v>
      </c>
      <c r="K138" s="4">
        <v>349836</v>
      </c>
      <c r="L138" s="35">
        <v>96.759</v>
      </c>
      <c r="M138" s="4">
        <v>338657</v>
      </c>
      <c r="N138" s="4">
        <v>350000</v>
      </c>
      <c r="O138" s="4">
        <v>349951</v>
      </c>
      <c r="P138" s="4">
        <v>0</v>
      </c>
      <c r="Q138" s="4">
        <v>33</v>
      </c>
      <c r="R138" s="4">
        <v>0</v>
      </c>
      <c r="S138" s="4">
        <v>0</v>
      </c>
      <c r="T138" s="13">
        <v>2.875</v>
      </c>
      <c r="U138" s="13">
        <v>2.8849999999999998</v>
      </c>
      <c r="V138" s="5" t="s">
        <v>602</v>
      </c>
      <c r="W138" s="4">
        <v>447</v>
      </c>
      <c r="X138" s="4">
        <v>10063</v>
      </c>
      <c r="Y138" s="40">
        <v>43619</v>
      </c>
      <c r="Z138" s="40">
        <v>45458</v>
      </c>
      <c r="AA138" s="2"/>
      <c r="AB138" s="72" t="s">
        <v>598</v>
      </c>
      <c r="AC138" s="5" t="s">
        <v>650</v>
      </c>
      <c r="AD138" s="2"/>
      <c r="AE138" s="40">
        <v>45427</v>
      </c>
      <c r="AF138" s="13">
        <v>100</v>
      </c>
      <c r="AG138" s="8"/>
      <c r="AH138" s="5" t="s">
        <v>327</v>
      </c>
      <c r="AI138" s="5" t="s">
        <v>373</v>
      </c>
      <c r="AJ138" s="5" t="s">
        <v>373</v>
      </c>
      <c r="AK138" s="19" t="s">
        <v>2</v>
      </c>
      <c r="AL138" s="73" t="s">
        <v>600</v>
      </c>
      <c r="AM138" s="61" t="s">
        <v>651</v>
      </c>
      <c r="AN138" s="29" t="s">
        <v>197</v>
      </c>
    </row>
    <row r="139" spans="2:40" x14ac:dyDescent="0.3">
      <c r="B139" s="18" t="s">
        <v>163</v>
      </c>
      <c r="C139" s="51" t="s">
        <v>571</v>
      </c>
      <c r="D139" s="15" t="s">
        <v>450</v>
      </c>
      <c r="E139" s="74" t="s">
        <v>2</v>
      </c>
      <c r="F139" s="60" t="s">
        <v>2</v>
      </c>
      <c r="G139" s="36" t="s">
        <v>427</v>
      </c>
      <c r="H139" s="68" t="s">
        <v>600</v>
      </c>
      <c r="I139" s="70" t="s">
        <v>16</v>
      </c>
      <c r="J139" s="65" t="s">
        <v>45</v>
      </c>
      <c r="K139" s="4">
        <v>349353</v>
      </c>
      <c r="L139" s="35">
        <v>95.462999999999994</v>
      </c>
      <c r="M139" s="4">
        <v>334121</v>
      </c>
      <c r="N139" s="4">
        <v>350000</v>
      </c>
      <c r="O139" s="4">
        <v>349774</v>
      </c>
      <c r="P139" s="4">
        <v>0</v>
      </c>
      <c r="Q139" s="4">
        <v>129</v>
      </c>
      <c r="R139" s="4">
        <v>0</v>
      </c>
      <c r="S139" s="4">
        <v>0</v>
      </c>
      <c r="T139" s="13">
        <v>2.35</v>
      </c>
      <c r="U139" s="13">
        <v>2.3889999999999998</v>
      </c>
      <c r="V139" s="5" t="s">
        <v>12</v>
      </c>
      <c r="W139" s="4">
        <v>2422</v>
      </c>
      <c r="X139" s="4">
        <v>8225</v>
      </c>
      <c r="Y139" s="40">
        <v>43696</v>
      </c>
      <c r="Z139" s="40">
        <v>45550</v>
      </c>
      <c r="AA139" s="2"/>
      <c r="AB139" s="72" t="s">
        <v>598</v>
      </c>
      <c r="AC139" s="5" t="s">
        <v>650</v>
      </c>
      <c r="AD139" s="2"/>
      <c r="AE139" s="40">
        <v>45519</v>
      </c>
      <c r="AF139" s="13">
        <v>100</v>
      </c>
      <c r="AG139" s="8"/>
      <c r="AH139" s="5" t="s">
        <v>164</v>
      </c>
      <c r="AI139" s="5" t="s">
        <v>450</v>
      </c>
      <c r="AJ139" s="5" t="s">
        <v>2</v>
      </c>
      <c r="AK139" s="19" t="s">
        <v>2</v>
      </c>
      <c r="AL139" s="73" t="s">
        <v>600</v>
      </c>
      <c r="AM139" s="61" t="s">
        <v>651</v>
      </c>
      <c r="AN139" s="29" t="s">
        <v>197</v>
      </c>
    </row>
    <row r="140" spans="2:40" x14ac:dyDescent="0.3">
      <c r="B140" s="18" t="s">
        <v>328</v>
      </c>
      <c r="C140" s="51" t="s">
        <v>620</v>
      </c>
      <c r="D140" s="15" t="s">
        <v>106</v>
      </c>
      <c r="E140" s="74" t="s">
        <v>2</v>
      </c>
      <c r="F140" s="60" t="s">
        <v>2</v>
      </c>
      <c r="G140" s="36" t="s">
        <v>427</v>
      </c>
      <c r="H140" s="68" t="s">
        <v>427</v>
      </c>
      <c r="I140" s="70" t="s">
        <v>50</v>
      </c>
      <c r="J140" s="65" t="s">
        <v>45</v>
      </c>
      <c r="K140" s="4">
        <v>499730</v>
      </c>
      <c r="L140" s="35">
        <v>99.007000000000005</v>
      </c>
      <c r="M140" s="4">
        <v>495035</v>
      </c>
      <c r="N140" s="4">
        <v>500000</v>
      </c>
      <c r="O140" s="4">
        <v>499873</v>
      </c>
      <c r="P140" s="4">
        <v>0</v>
      </c>
      <c r="Q140" s="4">
        <v>53</v>
      </c>
      <c r="R140" s="4">
        <v>0</v>
      </c>
      <c r="S140" s="4">
        <v>0</v>
      </c>
      <c r="T140" s="13">
        <v>4.2</v>
      </c>
      <c r="U140" s="13">
        <v>4.2119999999999997</v>
      </c>
      <c r="V140" s="5" t="s">
        <v>12</v>
      </c>
      <c r="W140" s="4">
        <v>5658</v>
      </c>
      <c r="X140" s="4">
        <v>21000</v>
      </c>
      <c r="Y140" s="40">
        <v>43910</v>
      </c>
      <c r="Z140" s="40">
        <v>45740</v>
      </c>
      <c r="AA140" s="2"/>
      <c r="AB140" s="72" t="s">
        <v>598</v>
      </c>
      <c r="AC140" s="5" t="s">
        <v>650</v>
      </c>
      <c r="AD140" s="2"/>
      <c r="AE140" s="40">
        <v>45712</v>
      </c>
      <c r="AF140" s="13">
        <v>100</v>
      </c>
      <c r="AG140" s="8"/>
      <c r="AH140" s="5" t="s">
        <v>2</v>
      </c>
      <c r="AI140" s="5" t="s">
        <v>532</v>
      </c>
      <c r="AJ140" s="5" t="s">
        <v>410</v>
      </c>
      <c r="AK140" s="19" t="s">
        <v>2</v>
      </c>
      <c r="AL140" s="73" t="s">
        <v>600</v>
      </c>
      <c r="AM140" s="61" t="s">
        <v>651</v>
      </c>
      <c r="AN140" s="29" t="s">
        <v>144</v>
      </c>
    </row>
    <row r="141" spans="2:40" x14ac:dyDescent="0.3">
      <c r="B141" s="18" t="s">
        <v>496</v>
      </c>
      <c r="C141" s="51" t="s">
        <v>204</v>
      </c>
      <c r="D141" s="15" t="s">
        <v>621</v>
      </c>
      <c r="E141" s="74" t="s">
        <v>2</v>
      </c>
      <c r="F141" s="60" t="s">
        <v>2</v>
      </c>
      <c r="G141" s="36" t="s">
        <v>427</v>
      </c>
      <c r="H141" s="68" t="s">
        <v>427</v>
      </c>
      <c r="I141" s="70" t="s">
        <v>233</v>
      </c>
      <c r="J141" s="65" t="s">
        <v>45</v>
      </c>
      <c r="K141" s="4">
        <v>714035</v>
      </c>
      <c r="L141" s="35">
        <v>95.364999999999995</v>
      </c>
      <c r="M141" s="4">
        <v>667555</v>
      </c>
      <c r="N141" s="4">
        <v>700000</v>
      </c>
      <c r="O141" s="4">
        <v>706688</v>
      </c>
      <c r="P141" s="4">
        <v>0</v>
      </c>
      <c r="Q141" s="4">
        <v>-2114</v>
      </c>
      <c r="R141" s="4">
        <v>0</v>
      </c>
      <c r="S141" s="4">
        <v>0</v>
      </c>
      <c r="T141" s="13">
        <v>3.4</v>
      </c>
      <c r="U141" s="13">
        <v>3.0619999999999998</v>
      </c>
      <c r="V141" s="5" t="s">
        <v>12</v>
      </c>
      <c r="W141" s="4">
        <v>7933</v>
      </c>
      <c r="X141" s="4">
        <v>23800</v>
      </c>
      <c r="Y141" s="40">
        <v>43600</v>
      </c>
      <c r="Z141" s="40">
        <v>46082</v>
      </c>
      <c r="AA141" s="2"/>
      <c r="AB141" s="72" t="s">
        <v>598</v>
      </c>
      <c r="AC141" s="5" t="s">
        <v>650</v>
      </c>
      <c r="AD141" s="2"/>
      <c r="AE141" s="40">
        <v>46023</v>
      </c>
      <c r="AF141" s="13">
        <v>100</v>
      </c>
      <c r="AG141" s="40">
        <v>46023</v>
      </c>
      <c r="AH141" s="5" t="s">
        <v>24</v>
      </c>
      <c r="AI141" s="5" t="s">
        <v>621</v>
      </c>
      <c r="AJ141" s="5" t="s">
        <v>2</v>
      </c>
      <c r="AK141" s="19" t="s">
        <v>2</v>
      </c>
      <c r="AL141" s="73" t="s">
        <v>600</v>
      </c>
      <c r="AM141" s="61" t="s">
        <v>651</v>
      </c>
      <c r="AN141" s="29" t="s">
        <v>101</v>
      </c>
    </row>
    <row r="142" spans="2:40" x14ac:dyDescent="0.3">
      <c r="B142" s="18" t="s">
        <v>107</v>
      </c>
      <c r="C142" s="51" t="s">
        <v>572</v>
      </c>
      <c r="D142" s="15" t="s">
        <v>622</v>
      </c>
      <c r="E142" s="74" t="s">
        <v>2</v>
      </c>
      <c r="F142" s="60" t="s">
        <v>2</v>
      </c>
      <c r="G142" s="36" t="s">
        <v>427</v>
      </c>
      <c r="H142" s="68" t="s">
        <v>427</v>
      </c>
      <c r="I142" s="70" t="s">
        <v>233</v>
      </c>
      <c r="J142" s="65" t="s">
        <v>45</v>
      </c>
      <c r="K142" s="4">
        <v>200000</v>
      </c>
      <c r="L142" s="35">
        <v>95.778000000000006</v>
      </c>
      <c r="M142" s="4">
        <v>191556</v>
      </c>
      <c r="N142" s="4">
        <v>200000</v>
      </c>
      <c r="O142" s="4">
        <v>200000</v>
      </c>
      <c r="P142" s="4">
        <v>0</v>
      </c>
      <c r="Q142" s="4">
        <v>0</v>
      </c>
      <c r="R142" s="4">
        <v>0</v>
      </c>
      <c r="S142" s="4">
        <v>0</v>
      </c>
      <c r="T142" s="13">
        <v>4.1230000000000002</v>
      </c>
      <c r="U142" s="13">
        <v>3.7559999999999998</v>
      </c>
      <c r="V142" s="5" t="s">
        <v>602</v>
      </c>
      <c r="W142" s="4">
        <v>573</v>
      </c>
      <c r="X142" s="4">
        <v>4123</v>
      </c>
      <c r="Y142" s="40">
        <v>44713</v>
      </c>
      <c r="Z142" s="40">
        <v>46910</v>
      </c>
      <c r="AA142" s="2"/>
      <c r="AB142" s="72" t="s">
        <v>598</v>
      </c>
      <c r="AC142" s="5" t="s">
        <v>650</v>
      </c>
      <c r="AD142" s="2"/>
      <c r="AE142" s="40">
        <v>46544</v>
      </c>
      <c r="AF142" s="13">
        <v>100</v>
      </c>
      <c r="AG142" s="8"/>
      <c r="AH142" s="5" t="s">
        <v>497</v>
      </c>
      <c r="AI142" s="5" t="s">
        <v>622</v>
      </c>
      <c r="AJ142" s="5" t="s">
        <v>2</v>
      </c>
      <c r="AK142" s="19" t="s">
        <v>2</v>
      </c>
      <c r="AL142" s="73" t="s">
        <v>600</v>
      </c>
      <c r="AM142" s="61" t="s">
        <v>651</v>
      </c>
      <c r="AN142" s="29" t="s">
        <v>101</v>
      </c>
    </row>
    <row r="143" spans="2:40" x14ac:dyDescent="0.3">
      <c r="B143" s="18" t="s">
        <v>283</v>
      </c>
      <c r="C143" s="51" t="s">
        <v>329</v>
      </c>
      <c r="D143" s="15" t="s">
        <v>239</v>
      </c>
      <c r="E143" s="74" t="s">
        <v>2</v>
      </c>
      <c r="F143" s="60" t="s">
        <v>2</v>
      </c>
      <c r="G143" s="36" t="s">
        <v>427</v>
      </c>
      <c r="H143" s="68" t="s">
        <v>600</v>
      </c>
      <c r="I143" s="70" t="s">
        <v>16</v>
      </c>
      <c r="J143" s="65" t="s">
        <v>45</v>
      </c>
      <c r="K143" s="4">
        <v>299865</v>
      </c>
      <c r="L143" s="35">
        <v>96.831999999999994</v>
      </c>
      <c r="M143" s="4">
        <v>290496</v>
      </c>
      <c r="N143" s="4">
        <v>300000</v>
      </c>
      <c r="O143" s="4">
        <v>299891</v>
      </c>
      <c r="P143" s="4">
        <v>0</v>
      </c>
      <c r="Q143" s="4">
        <v>26</v>
      </c>
      <c r="R143" s="4">
        <v>0</v>
      </c>
      <c r="S143" s="4">
        <v>0</v>
      </c>
      <c r="T143" s="13">
        <v>4.6500000000000004</v>
      </c>
      <c r="U143" s="13">
        <v>4.6589999999999998</v>
      </c>
      <c r="V143" s="5" t="s">
        <v>602</v>
      </c>
      <c r="W143" s="4">
        <v>620</v>
      </c>
      <c r="X143" s="4">
        <v>7983</v>
      </c>
      <c r="Y143" s="40">
        <v>44693</v>
      </c>
      <c r="Z143" s="40">
        <v>46553</v>
      </c>
      <c r="AA143" s="2"/>
      <c r="AB143" s="72" t="s">
        <v>598</v>
      </c>
      <c r="AC143" s="5" t="s">
        <v>650</v>
      </c>
      <c r="AD143" s="2"/>
      <c r="AE143" s="40">
        <v>46522</v>
      </c>
      <c r="AF143" s="13">
        <v>100</v>
      </c>
      <c r="AG143" s="8"/>
      <c r="AH143" s="5" t="s">
        <v>2</v>
      </c>
      <c r="AI143" s="5" t="s">
        <v>239</v>
      </c>
      <c r="AJ143" s="5" t="s">
        <v>2</v>
      </c>
      <c r="AK143" s="19" t="s">
        <v>2</v>
      </c>
      <c r="AL143" s="73" t="s">
        <v>600</v>
      </c>
      <c r="AM143" s="61" t="s">
        <v>651</v>
      </c>
      <c r="AN143" s="29" t="s">
        <v>197</v>
      </c>
    </row>
    <row r="144" spans="2:40" x14ac:dyDescent="0.3">
      <c r="B144" s="18" t="s">
        <v>451</v>
      </c>
      <c r="C144" s="51" t="s">
        <v>573</v>
      </c>
      <c r="D144" s="15" t="s">
        <v>205</v>
      </c>
      <c r="E144" s="74" t="s">
        <v>2</v>
      </c>
      <c r="F144" s="60" t="s">
        <v>374</v>
      </c>
      <c r="G144" s="36" t="s">
        <v>2</v>
      </c>
      <c r="H144" s="68" t="s">
        <v>427</v>
      </c>
      <c r="I144" s="70" t="s">
        <v>233</v>
      </c>
      <c r="J144" s="65" t="s">
        <v>45</v>
      </c>
      <c r="K144" s="4">
        <v>698208</v>
      </c>
      <c r="L144" s="35">
        <v>97.823999999999998</v>
      </c>
      <c r="M144" s="4">
        <v>684768</v>
      </c>
      <c r="N144" s="4">
        <v>700000</v>
      </c>
      <c r="O144" s="4">
        <v>699202</v>
      </c>
      <c r="P144" s="4">
        <v>0</v>
      </c>
      <c r="Q144" s="4">
        <v>241</v>
      </c>
      <c r="R144" s="4">
        <v>0</v>
      </c>
      <c r="S144" s="4">
        <v>0</v>
      </c>
      <c r="T144" s="13">
        <v>4.625</v>
      </c>
      <c r="U144" s="13">
        <v>4.6660000000000004</v>
      </c>
      <c r="V144" s="5" t="s">
        <v>306</v>
      </c>
      <c r="W144" s="4">
        <v>15736</v>
      </c>
      <c r="X144" s="4">
        <v>32372</v>
      </c>
      <c r="Y144" s="40">
        <v>43412</v>
      </c>
      <c r="Z144" s="40">
        <v>46028</v>
      </c>
      <c r="AA144" s="2"/>
      <c r="AB144" s="72" t="s">
        <v>598</v>
      </c>
      <c r="AC144" s="5" t="s">
        <v>650</v>
      </c>
      <c r="AD144" s="2"/>
      <c r="AE144" s="8"/>
      <c r="AF144" s="13"/>
      <c r="AG144" s="8"/>
      <c r="AH144" s="5" t="s">
        <v>2</v>
      </c>
      <c r="AI144" s="5" t="s">
        <v>108</v>
      </c>
      <c r="AJ144" s="5" t="s">
        <v>152</v>
      </c>
      <c r="AK144" s="19" t="s">
        <v>2</v>
      </c>
      <c r="AL144" s="73" t="s">
        <v>600</v>
      </c>
      <c r="AM144" s="61" t="s">
        <v>651</v>
      </c>
      <c r="AN144" s="29" t="s">
        <v>101</v>
      </c>
    </row>
    <row r="145" spans="2:40" x14ac:dyDescent="0.3">
      <c r="B145" s="18" t="s">
        <v>669</v>
      </c>
      <c r="C145" s="51" t="s">
        <v>498</v>
      </c>
      <c r="D145" s="15" t="s">
        <v>452</v>
      </c>
      <c r="E145" s="74" t="s">
        <v>2</v>
      </c>
      <c r="F145" s="60" t="s">
        <v>196</v>
      </c>
      <c r="G145" s="36" t="s">
        <v>427</v>
      </c>
      <c r="H145" s="68" t="s">
        <v>600</v>
      </c>
      <c r="I145" s="70" t="s">
        <v>16</v>
      </c>
      <c r="J145" s="65" t="s">
        <v>45</v>
      </c>
      <c r="K145" s="4">
        <v>349922</v>
      </c>
      <c r="L145" s="35">
        <v>95.311000000000007</v>
      </c>
      <c r="M145" s="4">
        <v>333589</v>
      </c>
      <c r="N145" s="4">
        <v>350000</v>
      </c>
      <c r="O145" s="4">
        <v>349941</v>
      </c>
      <c r="P145" s="4">
        <v>0</v>
      </c>
      <c r="Q145" s="4">
        <v>19</v>
      </c>
      <c r="R145" s="4">
        <v>0</v>
      </c>
      <c r="S145" s="4">
        <v>0</v>
      </c>
      <c r="T145" s="13">
        <v>3.875</v>
      </c>
      <c r="U145" s="13">
        <v>3.88</v>
      </c>
      <c r="V145" s="5" t="s">
        <v>602</v>
      </c>
      <c r="W145" s="4">
        <v>490</v>
      </c>
      <c r="X145" s="4">
        <v>13563</v>
      </c>
      <c r="Y145" s="40">
        <v>44700</v>
      </c>
      <c r="Z145" s="40">
        <v>46191</v>
      </c>
      <c r="AA145" s="2"/>
      <c r="AB145" s="72" t="s">
        <v>598</v>
      </c>
      <c r="AC145" s="5" t="s">
        <v>650</v>
      </c>
      <c r="AD145" s="2"/>
      <c r="AE145" s="40">
        <v>46130</v>
      </c>
      <c r="AF145" s="13">
        <v>100</v>
      </c>
      <c r="AG145" s="8"/>
      <c r="AH145" s="5" t="s">
        <v>2</v>
      </c>
      <c r="AI145" s="5" t="s">
        <v>452</v>
      </c>
      <c r="AJ145" s="5" t="s">
        <v>2</v>
      </c>
      <c r="AK145" s="19" t="s">
        <v>2</v>
      </c>
      <c r="AL145" s="73" t="s">
        <v>600</v>
      </c>
      <c r="AM145" s="61" t="s">
        <v>651</v>
      </c>
      <c r="AN145" s="29" t="s">
        <v>197</v>
      </c>
    </row>
    <row r="146" spans="2:40" x14ac:dyDescent="0.3">
      <c r="B146" s="18" t="s">
        <v>165</v>
      </c>
      <c r="C146" s="51" t="s">
        <v>411</v>
      </c>
      <c r="D146" s="15" t="s">
        <v>533</v>
      </c>
      <c r="E146" s="74" t="s">
        <v>2</v>
      </c>
      <c r="F146" s="60" t="s">
        <v>196</v>
      </c>
      <c r="G146" s="36" t="s">
        <v>600</v>
      </c>
      <c r="H146" s="68" t="s">
        <v>427</v>
      </c>
      <c r="I146" s="70" t="s">
        <v>233</v>
      </c>
      <c r="J146" s="65" t="s">
        <v>45</v>
      </c>
      <c r="K146" s="4">
        <v>500000</v>
      </c>
      <c r="L146" s="35">
        <v>95.933000000000007</v>
      </c>
      <c r="M146" s="4">
        <v>479665</v>
      </c>
      <c r="N146" s="4">
        <v>500000</v>
      </c>
      <c r="O146" s="4">
        <v>500000</v>
      </c>
      <c r="P146" s="4">
        <v>0</v>
      </c>
      <c r="Q146" s="4">
        <v>0</v>
      </c>
      <c r="R146" s="4">
        <v>0</v>
      </c>
      <c r="S146" s="4">
        <v>0</v>
      </c>
      <c r="T146" s="13">
        <v>4.7510000000000003</v>
      </c>
      <c r="U146" s="13">
        <v>4.5960000000000001</v>
      </c>
      <c r="V146" s="5" t="s">
        <v>522</v>
      </c>
      <c r="W146" s="4">
        <v>3233</v>
      </c>
      <c r="X146" s="4">
        <v>11878</v>
      </c>
      <c r="Y146" s="40">
        <v>44684</v>
      </c>
      <c r="Z146" s="40">
        <v>46885</v>
      </c>
      <c r="AA146" s="2"/>
      <c r="AB146" s="72" t="s">
        <v>598</v>
      </c>
      <c r="AC146" s="5" t="s">
        <v>650</v>
      </c>
      <c r="AD146" s="2"/>
      <c r="AE146" s="40">
        <v>46519</v>
      </c>
      <c r="AF146" s="13">
        <v>100</v>
      </c>
      <c r="AG146" s="8"/>
      <c r="AH146" s="5" t="s">
        <v>375</v>
      </c>
      <c r="AI146" s="5" t="s">
        <v>330</v>
      </c>
      <c r="AJ146" s="5" t="s">
        <v>152</v>
      </c>
      <c r="AK146" s="19" t="s">
        <v>2</v>
      </c>
      <c r="AL146" s="73" t="s">
        <v>600</v>
      </c>
      <c r="AM146" s="61" t="s">
        <v>651</v>
      </c>
      <c r="AN146" s="29" t="s">
        <v>101</v>
      </c>
    </row>
    <row r="147" spans="2:40" x14ac:dyDescent="0.3">
      <c r="B147" s="18" t="s">
        <v>331</v>
      </c>
      <c r="C147" s="51" t="s">
        <v>453</v>
      </c>
      <c r="D147" s="15" t="s">
        <v>534</v>
      </c>
      <c r="E147" s="74" t="s">
        <v>2</v>
      </c>
      <c r="F147" s="60" t="s">
        <v>196</v>
      </c>
      <c r="G147" s="36" t="s">
        <v>427</v>
      </c>
      <c r="H147" s="68" t="s">
        <v>600</v>
      </c>
      <c r="I147" s="70" t="s">
        <v>521</v>
      </c>
      <c r="J147" s="65" t="s">
        <v>45</v>
      </c>
      <c r="K147" s="4">
        <v>264765</v>
      </c>
      <c r="L147" s="35">
        <v>90.683000000000007</v>
      </c>
      <c r="M147" s="4">
        <v>226708</v>
      </c>
      <c r="N147" s="4">
        <v>250000</v>
      </c>
      <c r="O147" s="4">
        <v>261036</v>
      </c>
      <c r="P147" s="4">
        <v>0</v>
      </c>
      <c r="Q147" s="4">
        <v>-2053</v>
      </c>
      <c r="R147" s="4">
        <v>0</v>
      </c>
      <c r="S147" s="4">
        <v>0</v>
      </c>
      <c r="T147" s="13">
        <v>3.7</v>
      </c>
      <c r="U147" s="13">
        <v>2.7410000000000001</v>
      </c>
      <c r="V147" s="5" t="s">
        <v>12</v>
      </c>
      <c r="W147" s="4">
        <v>2724</v>
      </c>
      <c r="X147" s="4">
        <v>9250</v>
      </c>
      <c r="Y147" s="40">
        <v>44252</v>
      </c>
      <c r="Z147" s="40">
        <v>46827</v>
      </c>
      <c r="AA147" s="2"/>
      <c r="AB147" s="72" t="s">
        <v>598</v>
      </c>
      <c r="AC147" s="5" t="s">
        <v>650</v>
      </c>
      <c r="AD147" s="2"/>
      <c r="AE147" s="40">
        <v>46736</v>
      </c>
      <c r="AF147" s="13">
        <v>100</v>
      </c>
      <c r="AG147" s="40">
        <v>46736</v>
      </c>
      <c r="AH147" s="5" t="s">
        <v>332</v>
      </c>
      <c r="AI147" s="5" t="s">
        <v>454</v>
      </c>
      <c r="AJ147" s="5" t="s">
        <v>152</v>
      </c>
      <c r="AK147" s="19" t="s">
        <v>2</v>
      </c>
      <c r="AL147" s="73" t="s">
        <v>600</v>
      </c>
      <c r="AM147" s="61" t="s">
        <v>651</v>
      </c>
      <c r="AN147" s="29" t="s">
        <v>271</v>
      </c>
    </row>
    <row r="148" spans="2:40" x14ac:dyDescent="0.3">
      <c r="B148" s="7" t="s">
        <v>426</v>
      </c>
      <c r="C148" s="1" t="s">
        <v>426</v>
      </c>
      <c r="D148" s="6" t="s">
        <v>426</v>
      </c>
      <c r="E148" s="1" t="s">
        <v>426</v>
      </c>
      <c r="F148" s="1" t="s">
        <v>426</v>
      </c>
      <c r="G148" s="1" t="s">
        <v>426</v>
      </c>
      <c r="H148" s="1" t="s">
        <v>426</v>
      </c>
      <c r="I148" s="1" t="s">
        <v>426</v>
      </c>
      <c r="J148" s="1" t="s">
        <v>426</v>
      </c>
      <c r="K148" s="1" t="s">
        <v>426</v>
      </c>
      <c r="L148" s="1" t="s">
        <v>426</v>
      </c>
      <c r="M148" s="1" t="s">
        <v>426</v>
      </c>
      <c r="N148" s="1" t="s">
        <v>426</v>
      </c>
      <c r="O148" s="1" t="s">
        <v>426</v>
      </c>
      <c r="P148" s="1" t="s">
        <v>426</v>
      </c>
      <c r="Q148" s="1" t="s">
        <v>426</v>
      </c>
      <c r="R148" s="1" t="s">
        <v>426</v>
      </c>
      <c r="S148" s="1" t="s">
        <v>426</v>
      </c>
      <c r="T148" s="1" t="s">
        <v>426</v>
      </c>
      <c r="U148" s="1" t="s">
        <v>426</v>
      </c>
      <c r="V148" s="1" t="s">
        <v>426</v>
      </c>
      <c r="W148" s="1" t="s">
        <v>426</v>
      </c>
      <c r="X148" s="1" t="s">
        <v>426</v>
      </c>
      <c r="Y148" s="1" t="s">
        <v>426</v>
      </c>
      <c r="Z148" s="1" t="s">
        <v>426</v>
      </c>
      <c r="AA148" s="1" t="s">
        <v>426</v>
      </c>
      <c r="AB148" s="1" t="s">
        <v>426</v>
      </c>
      <c r="AC148" s="1" t="s">
        <v>426</v>
      </c>
      <c r="AD148" s="1" t="s">
        <v>426</v>
      </c>
      <c r="AE148" s="1" t="s">
        <v>426</v>
      </c>
      <c r="AF148" s="1" t="s">
        <v>426</v>
      </c>
      <c r="AG148" s="1" t="s">
        <v>426</v>
      </c>
      <c r="AH148" s="1" t="s">
        <v>426</v>
      </c>
      <c r="AI148" s="1" t="s">
        <v>426</v>
      </c>
      <c r="AJ148" s="1" t="s">
        <v>426</v>
      </c>
      <c r="AK148" s="1" t="s">
        <v>426</v>
      </c>
      <c r="AL148" s="1" t="s">
        <v>426</v>
      </c>
      <c r="AM148" s="1" t="s">
        <v>426</v>
      </c>
      <c r="AN148" s="1" t="s">
        <v>426</v>
      </c>
    </row>
    <row r="149" spans="2:40" ht="56" x14ac:dyDescent="0.3">
      <c r="B149" s="16" t="s">
        <v>240</v>
      </c>
      <c r="C149" s="21" t="s">
        <v>499</v>
      </c>
      <c r="D149" s="14"/>
      <c r="E149" s="2"/>
      <c r="F149" s="2"/>
      <c r="G149" s="2"/>
      <c r="H149" s="2"/>
      <c r="I149" s="2"/>
      <c r="J149" s="2"/>
      <c r="K149" s="3">
        <f>SUM(GMICNC_22A_SCDPT1!SCDPT1_101BEGINNG_7:GMICNC_22A_SCDPT1!SCDPT1_101ENDINGG_7)</f>
        <v>19888646</v>
      </c>
      <c r="L149" s="2"/>
      <c r="M149" s="3">
        <f>SUM(GMICNC_22A_SCDPT1!SCDPT1_101BEGINNG_9:GMICNC_22A_SCDPT1!SCDPT1_101ENDINGG_9)</f>
        <v>18902885</v>
      </c>
      <c r="N149" s="3">
        <f>SUM(GMICNC_22A_SCDPT1!SCDPT1_101BEGINNG_10:GMICNC_22A_SCDPT1!SCDPT1_101ENDINGG_10)</f>
        <v>19920000</v>
      </c>
      <c r="O149" s="3">
        <f>SUM(GMICNC_22A_SCDPT1!SCDPT1_101BEGINNG_11:GMICNC_22A_SCDPT1!SCDPT1_101ENDINGG_11)</f>
        <v>19898195</v>
      </c>
      <c r="P149" s="3">
        <f>SUM(GMICNC_22A_SCDPT1!SCDPT1_101BEGINNG_12:GMICNC_22A_SCDPT1!SCDPT1_101ENDINGG_12)</f>
        <v>0</v>
      </c>
      <c r="Q149" s="3">
        <f>SUM(GMICNC_22A_SCDPT1!SCDPT1_101BEGINNG_13:GMICNC_22A_SCDPT1!SCDPT1_101ENDINGG_13)</f>
        <v>3550</v>
      </c>
      <c r="R149" s="3">
        <f>SUM(GMICNC_22A_SCDPT1!SCDPT1_101BEGINNG_14:GMICNC_22A_SCDPT1!SCDPT1_101ENDINGG_14)</f>
        <v>0</v>
      </c>
      <c r="S149" s="3">
        <f>SUM(GMICNC_22A_SCDPT1!SCDPT1_101BEGINNG_15:GMICNC_22A_SCDPT1!SCDPT1_101ENDINGG_15)</f>
        <v>0</v>
      </c>
      <c r="T149" s="2"/>
      <c r="U149" s="2"/>
      <c r="V149" s="2"/>
      <c r="W149" s="3">
        <f>SUM(GMICNC_22A_SCDPT1!SCDPT1_101BEGINNG_19:GMICNC_22A_SCDPT1!SCDPT1_101ENDINGG_19)</f>
        <v>172922</v>
      </c>
      <c r="X149" s="3">
        <f>SUM(GMICNC_22A_SCDPT1!SCDPT1_101BEGINNG_20:GMICNC_22A_SCDPT1!SCDPT1_101ENDINGG_20)</f>
        <v>526661</v>
      </c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</row>
    <row r="150" spans="2:40" x14ac:dyDescent="0.3">
      <c r="B150" s="7" t="s">
        <v>426</v>
      </c>
      <c r="C150" s="1" t="s">
        <v>426</v>
      </c>
      <c r="D150" s="6" t="s">
        <v>426</v>
      </c>
      <c r="E150" s="1" t="s">
        <v>426</v>
      </c>
      <c r="F150" s="1" t="s">
        <v>426</v>
      </c>
      <c r="G150" s="1" t="s">
        <v>426</v>
      </c>
      <c r="H150" s="1" t="s">
        <v>426</v>
      </c>
      <c r="I150" s="1" t="s">
        <v>426</v>
      </c>
      <c r="J150" s="1" t="s">
        <v>426</v>
      </c>
      <c r="K150" s="1" t="s">
        <v>426</v>
      </c>
      <c r="L150" s="1" t="s">
        <v>426</v>
      </c>
      <c r="M150" s="1" t="s">
        <v>426</v>
      </c>
      <c r="N150" s="1" t="s">
        <v>426</v>
      </c>
      <c r="O150" s="1" t="s">
        <v>426</v>
      </c>
      <c r="P150" s="1" t="s">
        <v>426</v>
      </c>
      <c r="Q150" s="1" t="s">
        <v>426</v>
      </c>
      <c r="R150" s="1" t="s">
        <v>426</v>
      </c>
      <c r="S150" s="1" t="s">
        <v>426</v>
      </c>
      <c r="T150" s="1" t="s">
        <v>426</v>
      </c>
      <c r="U150" s="1" t="s">
        <v>426</v>
      </c>
      <c r="V150" s="1" t="s">
        <v>426</v>
      </c>
      <c r="W150" s="1" t="s">
        <v>426</v>
      </c>
      <c r="X150" s="1" t="s">
        <v>426</v>
      </c>
      <c r="Y150" s="1" t="s">
        <v>426</v>
      </c>
      <c r="Z150" s="1" t="s">
        <v>426</v>
      </c>
      <c r="AA150" s="1" t="s">
        <v>426</v>
      </c>
      <c r="AB150" s="1" t="s">
        <v>426</v>
      </c>
      <c r="AC150" s="1" t="s">
        <v>426</v>
      </c>
      <c r="AD150" s="1" t="s">
        <v>426</v>
      </c>
      <c r="AE150" s="1" t="s">
        <v>426</v>
      </c>
      <c r="AF150" s="1" t="s">
        <v>426</v>
      </c>
      <c r="AG150" s="1" t="s">
        <v>426</v>
      </c>
      <c r="AH150" s="1" t="s">
        <v>426</v>
      </c>
      <c r="AI150" s="1" t="s">
        <v>426</v>
      </c>
      <c r="AJ150" s="1" t="s">
        <v>426</v>
      </c>
      <c r="AK150" s="1" t="s">
        <v>426</v>
      </c>
      <c r="AL150" s="1" t="s">
        <v>426</v>
      </c>
      <c r="AM150" s="1" t="s">
        <v>426</v>
      </c>
      <c r="AN150" s="1" t="s">
        <v>426</v>
      </c>
    </row>
    <row r="151" spans="2:40" x14ac:dyDescent="0.3">
      <c r="B151" s="18" t="s">
        <v>670</v>
      </c>
      <c r="C151" s="22" t="s">
        <v>603</v>
      </c>
      <c r="D151" s="15" t="s">
        <v>2</v>
      </c>
      <c r="E151" s="33" t="s">
        <v>2</v>
      </c>
      <c r="F151" s="17" t="s">
        <v>2</v>
      </c>
      <c r="G151" s="36" t="s">
        <v>2</v>
      </c>
      <c r="H151" s="30" t="s">
        <v>2</v>
      </c>
      <c r="I151" s="28" t="s">
        <v>2</v>
      </c>
      <c r="J151" s="34" t="s">
        <v>2</v>
      </c>
      <c r="K151" s="4"/>
      <c r="L151" s="35"/>
      <c r="M151" s="4"/>
      <c r="N151" s="4"/>
      <c r="O151" s="4"/>
      <c r="P151" s="4"/>
      <c r="Q151" s="4"/>
      <c r="R151" s="4"/>
      <c r="S151" s="4"/>
      <c r="T151" s="13"/>
      <c r="U151" s="13"/>
      <c r="V151" s="5" t="s">
        <v>2</v>
      </c>
      <c r="W151" s="4"/>
      <c r="X151" s="4"/>
      <c r="Y151" s="8"/>
      <c r="Z151" s="8"/>
      <c r="AA151" s="2"/>
      <c r="AB151" s="26" t="s">
        <v>2</v>
      </c>
      <c r="AC151" s="5" t="s">
        <v>2</v>
      </c>
      <c r="AD151" s="41" t="s">
        <v>2</v>
      </c>
      <c r="AE151" s="8"/>
      <c r="AF151" s="13"/>
      <c r="AG151" s="8"/>
      <c r="AH151" s="5" t="s">
        <v>2</v>
      </c>
      <c r="AI151" s="5" t="s">
        <v>2</v>
      </c>
      <c r="AJ151" s="5" t="s">
        <v>2</v>
      </c>
      <c r="AK151" s="19" t="s">
        <v>2</v>
      </c>
      <c r="AL151" s="37" t="s">
        <v>2</v>
      </c>
      <c r="AM151" s="20" t="s">
        <v>2</v>
      </c>
      <c r="AN151" s="29" t="s">
        <v>2</v>
      </c>
    </row>
    <row r="152" spans="2:40" x14ac:dyDescent="0.3">
      <c r="B152" s="7" t="s">
        <v>426</v>
      </c>
      <c r="C152" s="1" t="s">
        <v>426</v>
      </c>
      <c r="D152" s="6" t="s">
        <v>426</v>
      </c>
      <c r="E152" s="1" t="s">
        <v>426</v>
      </c>
      <c r="F152" s="1" t="s">
        <v>426</v>
      </c>
      <c r="G152" s="1" t="s">
        <v>426</v>
      </c>
      <c r="H152" s="1" t="s">
        <v>426</v>
      </c>
      <c r="I152" s="1" t="s">
        <v>426</v>
      </c>
      <c r="J152" s="1" t="s">
        <v>426</v>
      </c>
      <c r="K152" s="1" t="s">
        <v>426</v>
      </c>
      <c r="L152" s="1" t="s">
        <v>426</v>
      </c>
      <c r="M152" s="1" t="s">
        <v>426</v>
      </c>
      <c r="N152" s="1" t="s">
        <v>426</v>
      </c>
      <c r="O152" s="1" t="s">
        <v>426</v>
      </c>
      <c r="P152" s="1" t="s">
        <v>426</v>
      </c>
      <c r="Q152" s="1" t="s">
        <v>426</v>
      </c>
      <c r="R152" s="1" t="s">
        <v>426</v>
      </c>
      <c r="S152" s="1" t="s">
        <v>426</v>
      </c>
      <c r="T152" s="1" t="s">
        <v>426</v>
      </c>
      <c r="U152" s="1" t="s">
        <v>426</v>
      </c>
      <c r="V152" s="1" t="s">
        <v>426</v>
      </c>
      <c r="W152" s="1" t="s">
        <v>426</v>
      </c>
      <c r="X152" s="1" t="s">
        <v>426</v>
      </c>
      <c r="Y152" s="1" t="s">
        <v>426</v>
      </c>
      <c r="Z152" s="1" t="s">
        <v>426</v>
      </c>
      <c r="AA152" s="1" t="s">
        <v>426</v>
      </c>
      <c r="AB152" s="1" t="s">
        <v>426</v>
      </c>
      <c r="AC152" s="1" t="s">
        <v>426</v>
      </c>
      <c r="AD152" s="1" t="s">
        <v>426</v>
      </c>
      <c r="AE152" s="1" t="s">
        <v>426</v>
      </c>
      <c r="AF152" s="1" t="s">
        <v>426</v>
      </c>
      <c r="AG152" s="1" t="s">
        <v>426</v>
      </c>
      <c r="AH152" s="1" t="s">
        <v>426</v>
      </c>
      <c r="AI152" s="1" t="s">
        <v>426</v>
      </c>
      <c r="AJ152" s="1" t="s">
        <v>426</v>
      </c>
      <c r="AK152" s="1" t="s">
        <v>426</v>
      </c>
      <c r="AL152" s="1" t="s">
        <v>426</v>
      </c>
      <c r="AM152" s="1" t="s">
        <v>426</v>
      </c>
      <c r="AN152" s="1" t="s">
        <v>426</v>
      </c>
    </row>
    <row r="153" spans="2:40" ht="56" x14ac:dyDescent="0.3">
      <c r="B153" s="16" t="s">
        <v>109</v>
      </c>
      <c r="C153" s="21" t="s">
        <v>333</v>
      </c>
      <c r="D153" s="14"/>
      <c r="E153" s="2"/>
      <c r="F153" s="2"/>
      <c r="G153" s="2"/>
      <c r="H153" s="2"/>
      <c r="I153" s="2"/>
      <c r="J153" s="2"/>
      <c r="K153" s="3">
        <f>SUM(GMICNC_22A_SCDPT1!SCDPT1_102BEGINNG_7:GMICNC_22A_SCDPT1!SCDPT1_102ENDINGG_7)</f>
        <v>0</v>
      </c>
      <c r="L153" s="2"/>
      <c r="M153" s="3">
        <f>SUM(GMICNC_22A_SCDPT1!SCDPT1_102BEGINNG_9:GMICNC_22A_SCDPT1!SCDPT1_102ENDINGG_9)</f>
        <v>0</v>
      </c>
      <c r="N153" s="3">
        <f>SUM(GMICNC_22A_SCDPT1!SCDPT1_102BEGINNG_10:GMICNC_22A_SCDPT1!SCDPT1_102ENDINGG_10)</f>
        <v>0</v>
      </c>
      <c r="O153" s="3">
        <f>SUM(GMICNC_22A_SCDPT1!SCDPT1_102BEGINNG_11:GMICNC_22A_SCDPT1!SCDPT1_102ENDINGG_11)</f>
        <v>0</v>
      </c>
      <c r="P153" s="3">
        <f>SUM(GMICNC_22A_SCDPT1!SCDPT1_102BEGINNG_12:GMICNC_22A_SCDPT1!SCDPT1_102ENDINGG_12)</f>
        <v>0</v>
      </c>
      <c r="Q153" s="3">
        <f>SUM(GMICNC_22A_SCDPT1!SCDPT1_102BEGINNG_13:GMICNC_22A_SCDPT1!SCDPT1_102ENDINGG_13)</f>
        <v>0</v>
      </c>
      <c r="R153" s="3">
        <f>SUM(GMICNC_22A_SCDPT1!SCDPT1_102BEGINNG_14:GMICNC_22A_SCDPT1!SCDPT1_102ENDINGG_14)</f>
        <v>0</v>
      </c>
      <c r="S153" s="3">
        <f>SUM(GMICNC_22A_SCDPT1!SCDPT1_102BEGINNG_15:GMICNC_22A_SCDPT1!SCDPT1_102ENDINGG_15)</f>
        <v>0</v>
      </c>
      <c r="T153" s="2"/>
      <c r="U153" s="2"/>
      <c r="V153" s="2"/>
      <c r="W153" s="3">
        <f>SUM(GMICNC_22A_SCDPT1!SCDPT1_102BEGINNG_19:GMICNC_22A_SCDPT1!SCDPT1_102ENDINGG_19)</f>
        <v>0</v>
      </c>
      <c r="X153" s="3">
        <f>SUM(GMICNC_22A_SCDPT1!SCDPT1_102BEGINNG_20:GMICNC_22A_SCDPT1!SCDPT1_102ENDINGG_20)</f>
        <v>0</v>
      </c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</row>
    <row r="154" spans="2:40" x14ac:dyDescent="0.3">
      <c r="B154" s="7" t="s">
        <v>426</v>
      </c>
      <c r="C154" s="1" t="s">
        <v>426</v>
      </c>
      <c r="D154" s="6" t="s">
        <v>426</v>
      </c>
      <c r="E154" s="1" t="s">
        <v>426</v>
      </c>
      <c r="F154" s="1" t="s">
        <v>426</v>
      </c>
      <c r="G154" s="1" t="s">
        <v>426</v>
      </c>
      <c r="H154" s="1" t="s">
        <v>426</v>
      </c>
      <c r="I154" s="1" t="s">
        <v>426</v>
      </c>
      <c r="J154" s="1" t="s">
        <v>426</v>
      </c>
      <c r="K154" s="1" t="s">
        <v>426</v>
      </c>
      <c r="L154" s="1" t="s">
        <v>426</v>
      </c>
      <c r="M154" s="1" t="s">
        <v>426</v>
      </c>
      <c r="N154" s="1" t="s">
        <v>426</v>
      </c>
      <c r="O154" s="1" t="s">
        <v>426</v>
      </c>
      <c r="P154" s="1" t="s">
        <v>426</v>
      </c>
      <c r="Q154" s="1" t="s">
        <v>426</v>
      </c>
      <c r="R154" s="1" t="s">
        <v>426</v>
      </c>
      <c r="S154" s="1" t="s">
        <v>426</v>
      </c>
      <c r="T154" s="1" t="s">
        <v>426</v>
      </c>
      <c r="U154" s="1" t="s">
        <v>426</v>
      </c>
      <c r="V154" s="1" t="s">
        <v>426</v>
      </c>
      <c r="W154" s="1" t="s">
        <v>426</v>
      </c>
      <c r="X154" s="1" t="s">
        <v>426</v>
      </c>
      <c r="Y154" s="1" t="s">
        <v>426</v>
      </c>
      <c r="Z154" s="1" t="s">
        <v>426</v>
      </c>
      <c r="AA154" s="1" t="s">
        <v>426</v>
      </c>
      <c r="AB154" s="1" t="s">
        <v>426</v>
      </c>
      <c r="AC154" s="1" t="s">
        <v>426</v>
      </c>
      <c r="AD154" s="1" t="s">
        <v>426</v>
      </c>
      <c r="AE154" s="1" t="s">
        <v>426</v>
      </c>
      <c r="AF154" s="1" t="s">
        <v>426</v>
      </c>
      <c r="AG154" s="1" t="s">
        <v>426</v>
      </c>
      <c r="AH154" s="1" t="s">
        <v>426</v>
      </c>
      <c r="AI154" s="1" t="s">
        <v>426</v>
      </c>
      <c r="AJ154" s="1" t="s">
        <v>426</v>
      </c>
      <c r="AK154" s="1" t="s">
        <v>426</v>
      </c>
      <c r="AL154" s="1" t="s">
        <v>426</v>
      </c>
      <c r="AM154" s="1" t="s">
        <v>426</v>
      </c>
      <c r="AN154" s="1" t="s">
        <v>426</v>
      </c>
    </row>
    <row r="155" spans="2:40" x14ac:dyDescent="0.3">
      <c r="B155" s="18" t="s">
        <v>535</v>
      </c>
      <c r="C155" s="22" t="s">
        <v>603</v>
      </c>
      <c r="D155" s="15" t="s">
        <v>2</v>
      </c>
      <c r="E155" s="33" t="s">
        <v>2</v>
      </c>
      <c r="F155" s="17" t="s">
        <v>2</v>
      </c>
      <c r="G155" s="36" t="s">
        <v>2</v>
      </c>
      <c r="H155" s="30" t="s">
        <v>2</v>
      </c>
      <c r="I155" s="28" t="s">
        <v>2</v>
      </c>
      <c r="J155" s="34" t="s">
        <v>2</v>
      </c>
      <c r="K155" s="4"/>
      <c r="L155" s="35"/>
      <c r="M155" s="4"/>
      <c r="N155" s="4"/>
      <c r="O155" s="4"/>
      <c r="P155" s="4"/>
      <c r="Q155" s="4"/>
      <c r="R155" s="4"/>
      <c r="S155" s="4"/>
      <c r="T155" s="13"/>
      <c r="U155" s="13"/>
      <c r="V155" s="5" t="s">
        <v>2</v>
      </c>
      <c r="W155" s="4"/>
      <c r="X155" s="4"/>
      <c r="Y155" s="8"/>
      <c r="Z155" s="8"/>
      <c r="AA155" s="2"/>
      <c r="AB155" s="26" t="s">
        <v>2</v>
      </c>
      <c r="AC155" s="5" t="s">
        <v>2</v>
      </c>
      <c r="AD155" s="41" t="s">
        <v>2</v>
      </c>
      <c r="AE155" s="8"/>
      <c r="AF155" s="13"/>
      <c r="AG155" s="8"/>
      <c r="AH155" s="5" t="s">
        <v>2</v>
      </c>
      <c r="AI155" s="5" t="s">
        <v>2</v>
      </c>
      <c r="AJ155" s="5" t="s">
        <v>2</v>
      </c>
      <c r="AK155" s="19" t="s">
        <v>2</v>
      </c>
      <c r="AL155" s="37" t="s">
        <v>2</v>
      </c>
      <c r="AM155" s="20" t="s">
        <v>2</v>
      </c>
      <c r="AN155" s="29" t="s">
        <v>2</v>
      </c>
    </row>
    <row r="156" spans="2:40" x14ac:dyDescent="0.3">
      <c r="B156" s="7" t="s">
        <v>426</v>
      </c>
      <c r="C156" s="1" t="s">
        <v>426</v>
      </c>
      <c r="D156" s="6" t="s">
        <v>426</v>
      </c>
      <c r="E156" s="1" t="s">
        <v>426</v>
      </c>
      <c r="F156" s="1" t="s">
        <v>426</v>
      </c>
      <c r="G156" s="1" t="s">
        <v>426</v>
      </c>
      <c r="H156" s="1" t="s">
        <v>426</v>
      </c>
      <c r="I156" s="1" t="s">
        <v>426</v>
      </c>
      <c r="J156" s="1" t="s">
        <v>426</v>
      </c>
      <c r="K156" s="1" t="s">
        <v>426</v>
      </c>
      <c r="L156" s="1" t="s">
        <v>426</v>
      </c>
      <c r="M156" s="1" t="s">
        <v>426</v>
      </c>
      <c r="N156" s="1" t="s">
        <v>426</v>
      </c>
      <c r="O156" s="1" t="s">
        <v>426</v>
      </c>
      <c r="P156" s="1" t="s">
        <v>426</v>
      </c>
      <c r="Q156" s="1" t="s">
        <v>426</v>
      </c>
      <c r="R156" s="1" t="s">
        <v>426</v>
      </c>
      <c r="S156" s="1" t="s">
        <v>426</v>
      </c>
      <c r="T156" s="1" t="s">
        <v>426</v>
      </c>
      <c r="U156" s="1" t="s">
        <v>426</v>
      </c>
      <c r="V156" s="1" t="s">
        <v>426</v>
      </c>
      <c r="W156" s="1" t="s">
        <v>426</v>
      </c>
      <c r="X156" s="1" t="s">
        <v>426</v>
      </c>
      <c r="Y156" s="1" t="s">
        <v>426</v>
      </c>
      <c r="Z156" s="1" t="s">
        <v>426</v>
      </c>
      <c r="AA156" s="1" t="s">
        <v>426</v>
      </c>
      <c r="AB156" s="1" t="s">
        <v>426</v>
      </c>
      <c r="AC156" s="1" t="s">
        <v>426</v>
      </c>
      <c r="AD156" s="1" t="s">
        <v>426</v>
      </c>
      <c r="AE156" s="1" t="s">
        <v>426</v>
      </c>
      <c r="AF156" s="1" t="s">
        <v>426</v>
      </c>
      <c r="AG156" s="1" t="s">
        <v>426</v>
      </c>
      <c r="AH156" s="1" t="s">
        <v>426</v>
      </c>
      <c r="AI156" s="1" t="s">
        <v>426</v>
      </c>
      <c r="AJ156" s="1" t="s">
        <v>426</v>
      </c>
      <c r="AK156" s="1" t="s">
        <v>426</v>
      </c>
      <c r="AL156" s="1" t="s">
        <v>426</v>
      </c>
      <c r="AM156" s="1" t="s">
        <v>426</v>
      </c>
      <c r="AN156" s="1" t="s">
        <v>426</v>
      </c>
    </row>
    <row r="157" spans="2:40" ht="56" x14ac:dyDescent="0.3">
      <c r="B157" s="16" t="s">
        <v>671</v>
      </c>
      <c r="C157" s="21" t="s">
        <v>672</v>
      </c>
      <c r="D157" s="14"/>
      <c r="E157" s="2"/>
      <c r="F157" s="2"/>
      <c r="G157" s="2"/>
      <c r="H157" s="2"/>
      <c r="I157" s="2"/>
      <c r="J157" s="2"/>
      <c r="K157" s="3">
        <f>SUM(GMICNC_22A_SCDPT1!SCDPT1_103BEGINNG_7:GMICNC_22A_SCDPT1!SCDPT1_103ENDINGG_7)</f>
        <v>0</v>
      </c>
      <c r="L157" s="2"/>
      <c r="M157" s="3">
        <f>SUM(GMICNC_22A_SCDPT1!SCDPT1_103BEGINNG_9:GMICNC_22A_SCDPT1!SCDPT1_103ENDINGG_9)</f>
        <v>0</v>
      </c>
      <c r="N157" s="3">
        <f>SUM(GMICNC_22A_SCDPT1!SCDPT1_103BEGINNG_10:GMICNC_22A_SCDPT1!SCDPT1_103ENDINGG_10)</f>
        <v>0</v>
      </c>
      <c r="O157" s="3">
        <f>SUM(GMICNC_22A_SCDPT1!SCDPT1_103BEGINNG_11:GMICNC_22A_SCDPT1!SCDPT1_103ENDINGG_11)</f>
        <v>0</v>
      </c>
      <c r="P157" s="3">
        <f>SUM(GMICNC_22A_SCDPT1!SCDPT1_103BEGINNG_12:GMICNC_22A_SCDPT1!SCDPT1_103ENDINGG_12)</f>
        <v>0</v>
      </c>
      <c r="Q157" s="3">
        <f>SUM(GMICNC_22A_SCDPT1!SCDPT1_103BEGINNG_13:GMICNC_22A_SCDPT1!SCDPT1_103ENDINGG_13)</f>
        <v>0</v>
      </c>
      <c r="R157" s="3">
        <f>SUM(GMICNC_22A_SCDPT1!SCDPT1_103BEGINNG_14:GMICNC_22A_SCDPT1!SCDPT1_103ENDINGG_14)</f>
        <v>0</v>
      </c>
      <c r="S157" s="3">
        <f>SUM(GMICNC_22A_SCDPT1!SCDPT1_103BEGINNG_15:GMICNC_22A_SCDPT1!SCDPT1_103ENDINGG_15)</f>
        <v>0</v>
      </c>
      <c r="T157" s="2"/>
      <c r="U157" s="2"/>
      <c r="V157" s="2"/>
      <c r="W157" s="3">
        <f>SUM(GMICNC_22A_SCDPT1!SCDPT1_103BEGINNG_19:GMICNC_22A_SCDPT1!SCDPT1_103ENDINGG_19)</f>
        <v>0</v>
      </c>
      <c r="X157" s="3">
        <f>SUM(GMICNC_22A_SCDPT1!SCDPT1_103BEGINNG_20:GMICNC_22A_SCDPT1!SCDPT1_103ENDINGG_20)</f>
        <v>0</v>
      </c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</row>
    <row r="158" spans="2:40" x14ac:dyDescent="0.3">
      <c r="B158" s="7" t="s">
        <v>426</v>
      </c>
      <c r="C158" s="1" t="s">
        <v>426</v>
      </c>
      <c r="D158" s="6" t="s">
        <v>426</v>
      </c>
      <c r="E158" s="1" t="s">
        <v>426</v>
      </c>
      <c r="F158" s="1" t="s">
        <v>426</v>
      </c>
      <c r="G158" s="1" t="s">
        <v>426</v>
      </c>
      <c r="H158" s="1" t="s">
        <v>426</v>
      </c>
      <c r="I158" s="1" t="s">
        <v>426</v>
      </c>
      <c r="J158" s="1" t="s">
        <v>426</v>
      </c>
      <c r="K158" s="1" t="s">
        <v>426</v>
      </c>
      <c r="L158" s="1" t="s">
        <v>426</v>
      </c>
      <c r="M158" s="1" t="s">
        <v>426</v>
      </c>
      <c r="N158" s="1" t="s">
        <v>426</v>
      </c>
      <c r="O158" s="1" t="s">
        <v>426</v>
      </c>
      <c r="P158" s="1" t="s">
        <v>426</v>
      </c>
      <c r="Q158" s="1" t="s">
        <v>426</v>
      </c>
      <c r="R158" s="1" t="s">
        <v>426</v>
      </c>
      <c r="S158" s="1" t="s">
        <v>426</v>
      </c>
      <c r="T158" s="1" t="s">
        <v>426</v>
      </c>
      <c r="U158" s="1" t="s">
        <v>426</v>
      </c>
      <c r="V158" s="1" t="s">
        <v>426</v>
      </c>
      <c r="W158" s="1" t="s">
        <v>426</v>
      </c>
      <c r="X158" s="1" t="s">
        <v>426</v>
      </c>
      <c r="Y158" s="1" t="s">
        <v>426</v>
      </c>
      <c r="Z158" s="1" t="s">
        <v>426</v>
      </c>
      <c r="AA158" s="1" t="s">
        <v>426</v>
      </c>
      <c r="AB158" s="1" t="s">
        <v>426</v>
      </c>
      <c r="AC158" s="1" t="s">
        <v>426</v>
      </c>
      <c r="AD158" s="1" t="s">
        <v>426</v>
      </c>
      <c r="AE158" s="1" t="s">
        <v>426</v>
      </c>
      <c r="AF158" s="1" t="s">
        <v>426</v>
      </c>
      <c r="AG158" s="1" t="s">
        <v>426</v>
      </c>
      <c r="AH158" s="1" t="s">
        <v>426</v>
      </c>
      <c r="AI158" s="1" t="s">
        <v>426</v>
      </c>
      <c r="AJ158" s="1" t="s">
        <v>426</v>
      </c>
      <c r="AK158" s="1" t="s">
        <v>426</v>
      </c>
      <c r="AL158" s="1" t="s">
        <v>426</v>
      </c>
      <c r="AM158" s="1" t="s">
        <v>426</v>
      </c>
      <c r="AN158" s="1" t="s">
        <v>426</v>
      </c>
    </row>
    <row r="159" spans="2:40" x14ac:dyDescent="0.3">
      <c r="B159" s="18" t="s">
        <v>574</v>
      </c>
      <c r="C159" s="51" t="s">
        <v>623</v>
      </c>
      <c r="D159" s="15" t="s">
        <v>58</v>
      </c>
      <c r="E159" s="33" t="s">
        <v>2</v>
      </c>
      <c r="F159" s="17" t="s">
        <v>2</v>
      </c>
      <c r="G159" s="36" t="s">
        <v>600</v>
      </c>
      <c r="H159" s="30" t="s">
        <v>427</v>
      </c>
      <c r="I159" s="28" t="s">
        <v>521</v>
      </c>
      <c r="J159" s="34" t="s">
        <v>45</v>
      </c>
      <c r="K159" s="4">
        <v>336151</v>
      </c>
      <c r="L159" s="35">
        <v>93.442999999999998</v>
      </c>
      <c r="M159" s="4">
        <v>314159</v>
      </c>
      <c r="N159" s="4">
        <v>336204</v>
      </c>
      <c r="O159" s="4">
        <v>336166</v>
      </c>
      <c r="P159" s="4">
        <v>0</v>
      </c>
      <c r="Q159" s="4">
        <v>4</v>
      </c>
      <c r="R159" s="4">
        <v>0</v>
      </c>
      <c r="S159" s="4">
        <v>0</v>
      </c>
      <c r="T159" s="13">
        <v>2.34</v>
      </c>
      <c r="U159" s="13">
        <v>2.3540000000000001</v>
      </c>
      <c r="V159" s="5" t="s">
        <v>59</v>
      </c>
      <c r="W159" s="4">
        <v>131</v>
      </c>
      <c r="X159" s="4">
        <v>7867</v>
      </c>
      <c r="Y159" s="40">
        <v>43683</v>
      </c>
      <c r="Z159" s="40">
        <v>48785</v>
      </c>
      <c r="AA159" s="2"/>
      <c r="AB159" s="26" t="s">
        <v>598</v>
      </c>
      <c r="AC159" s="5" t="s">
        <v>10</v>
      </c>
      <c r="AD159" s="41" t="s">
        <v>334</v>
      </c>
      <c r="AE159" s="40">
        <v>46167</v>
      </c>
      <c r="AF159" s="13">
        <v>100</v>
      </c>
      <c r="AG159" s="40">
        <v>46868</v>
      </c>
      <c r="AH159" s="5" t="s">
        <v>2</v>
      </c>
      <c r="AI159" s="5" t="s">
        <v>624</v>
      </c>
      <c r="AJ159" s="5" t="s">
        <v>152</v>
      </c>
      <c r="AK159" s="19" t="s">
        <v>2</v>
      </c>
      <c r="AL159" s="37" t="s">
        <v>427</v>
      </c>
      <c r="AM159" s="20" t="s">
        <v>651</v>
      </c>
      <c r="AN159" s="29" t="s">
        <v>359</v>
      </c>
    </row>
    <row r="160" spans="2:40" x14ac:dyDescent="0.3">
      <c r="B160" s="18" t="s">
        <v>60</v>
      </c>
      <c r="C160" s="51" t="s">
        <v>61</v>
      </c>
      <c r="D160" s="15" t="s">
        <v>25</v>
      </c>
      <c r="E160" s="74" t="s">
        <v>2</v>
      </c>
      <c r="F160" s="60" t="s">
        <v>2</v>
      </c>
      <c r="G160" s="36" t="s">
        <v>427</v>
      </c>
      <c r="H160" s="68" t="s">
        <v>427</v>
      </c>
      <c r="I160" s="70" t="s">
        <v>50</v>
      </c>
      <c r="J160" s="65" t="s">
        <v>45</v>
      </c>
      <c r="K160" s="4">
        <v>700000</v>
      </c>
      <c r="L160" s="35">
        <v>94.305000000000007</v>
      </c>
      <c r="M160" s="4">
        <v>660134</v>
      </c>
      <c r="N160" s="4">
        <v>700000</v>
      </c>
      <c r="O160" s="4">
        <v>700000</v>
      </c>
      <c r="P160" s="4">
        <v>0</v>
      </c>
      <c r="Q160" s="4">
        <v>0</v>
      </c>
      <c r="R160" s="4">
        <v>0</v>
      </c>
      <c r="S160" s="4">
        <v>0</v>
      </c>
      <c r="T160" s="13">
        <v>2.8359999999999999</v>
      </c>
      <c r="U160" s="13">
        <v>2.8530000000000002</v>
      </c>
      <c r="V160" s="5" t="s">
        <v>59</v>
      </c>
      <c r="W160" s="4">
        <v>882</v>
      </c>
      <c r="X160" s="4">
        <v>19852</v>
      </c>
      <c r="Y160" s="40">
        <v>43718</v>
      </c>
      <c r="Z160" s="40">
        <v>45672</v>
      </c>
      <c r="AA160" s="2"/>
      <c r="AB160" s="72" t="s">
        <v>598</v>
      </c>
      <c r="AC160" s="5" t="s">
        <v>10</v>
      </c>
      <c r="AD160" s="77" t="s">
        <v>26</v>
      </c>
      <c r="AE160" s="8"/>
      <c r="AF160" s="13"/>
      <c r="AG160" s="8"/>
      <c r="AH160" s="5" t="s">
        <v>2</v>
      </c>
      <c r="AI160" s="5" t="s">
        <v>335</v>
      </c>
      <c r="AJ160" s="5" t="s">
        <v>152</v>
      </c>
      <c r="AK160" s="19" t="s">
        <v>2</v>
      </c>
      <c r="AL160" s="73" t="s">
        <v>427</v>
      </c>
      <c r="AM160" s="61" t="s">
        <v>651</v>
      </c>
      <c r="AN160" s="29" t="s">
        <v>144</v>
      </c>
    </row>
    <row r="161" spans="2:40" x14ac:dyDescent="0.3">
      <c r="B161" s="7" t="s">
        <v>426</v>
      </c>
      <c r="C161" s="1" t="s">
        <v>426</v>
      </c>
      <c r="D161" s="6" t="s">
        <v>426</v>
      </c>
      <c r="E161" s="1" t="s">
        <v>426</v>
      </c>
      <c r="F161" s="1" t="s">
        <v>426</v>
      </c>
      <c r="G161" s="1" t="s">
        <v>426</v>
      </c>
      <c r="H161" s="1" t="s">
        <v>426</v>
      </c>
      <c r="I161" s="1" t="s">
        <v>426</v>
      </c>
      <c r="J161" s="1" t="s">
        <v>426</v>
      </c>
      <c r="K161" s="1" t="s">
        <v>426</v>
      </c>
      <c r="L161" s="1" t="s">
        <v>426</v>
      </c>
      <c r="M161" s="1" t="s">
        <v>426</v>
      </c>
      <c r="N161" s="1" t="s">
        <v>426</v>
      </c>
      <c r="O161" s="1" t="s">
        <v>426</v>
      </c>
      <c r="P161" s="1" t="s">
        <v>426</v>
      </c>
      <c r="Q161" s="1" t="s">
        <v>426</v>
      </c>
      <c r="R161" s="1" t="s">
        <v>426</v>
      </c>
      <c r="S161" s="1" t="s">
        <v>426</v>
      </c>
      <c r="T161" s="1" t="s">
        <v>426</v>
      </c>
      <c r="U161" s="1" t="s">
        <v>426</v>
      </c>
      <c r="V161" s="1" t="s">
        <v>426</v>
      </c>
      <c r="W161" s="1" t="s">
        <v>426</v>
      </c>
      <c r="X161" s="1" t="s">
        <v>426</v>
      </c>
      <c r="Y161" s="1" t="s">
        <v>426</v>
      </c>
      <c r="Z161" s="1" t="s">
        <v>426</v>
      </c>
      <c r="AA161" s="1" t="s">
        <v>426</v>
      </c>
      <c r="AB161" s="1" t="s">
        <v>426</v>
      </c>
      <c r="AC161" s="1" t="s">
        <v>426</v>
      </c>
      <c r="AD161" s="1" t="s">
        <v>426</v>
      </c>
      <c r="AE161" s="1" t="s">
        <v>426</v>
      </c>
      <c r="AF161" s="1" t="s">
        <v>426</v>
      </c>
      <c r="AG161" s="1" t="s">
        <v>426</v>
      </c>
      <c r="AH161" s="1" t="s">
        <v>426</v>
      </c>
      <c r="AI161" s="1" t="s">
        <v>426</v>
      </c>
      <c r="AJ161" s="1" t="s">
        <v>426</v>
      </c>
      <c r="AK161" s="1" t="s">
        <v>426</v>
      </c>
      <c r="AL161" s="1" t="s">
        <v>426</v>
      </c>
      <c r="AM161" s="1" t="s">
        <v>426</v>
      </c>
      <c r="AN161" s="1" t="s">
        <v>426</v>
      </c>
    </row>
    <row r="162" spans="2:40" ht="70" x14ac:dyDescent="0.3">
      <c r="B162" s="16" t="s">
        <v>536</v>
      </c>
      <c r="C162" s="21" t="s">
        <v>206</v>
      </c>
      <c r="D162" s="14"/>
      <c r="E162" s="2"/>
      <c r="F162" s="2"/>
      <c r="G162" s="2"/>
      <c r="H162" s="2"/>
      <c r="I162" s="2"/>
      <c r="J162" s="2"/>
      <c r="K162" s="3">
        <f>SUM(GMICNC_22A_SCDPT1!SCDPT1_104BEGINNG_7:GMICNC_22A_SCDPT1!SCDPT1_104ENDINGG_7)</f>
        <v>1036151</v>
      </c>
      <c r="L162" s="2"/>
      <c r="M162" s="3">
        <f>SUM(GMICNC_22A_SCDPT1!SCDPT1_104BEGINNG_9:GMICNC_22A_SCDPT1!SCDPT1_104ENDINGG_9)</f>
        <v>974293</v>
      </c>
      <c r="N162" s="3">
        <f>SUM(GMICNC_22A_SCDPT1!SCDPT1_104BEGINNG_10:GMICNC_22A_SCDPT1!SCDPT1_104ENDINGG_10)</f>
        <v>1036204</v>
      </c>
      <c r="O162" s="3">
        <f>SUM(GMICNC_22A_SCDPT1!SCDPT1_104BEGINNG_11:GMICNC_22A_SCDPT1!SCDPT1_104ENDINGG_11)</f>
        <v>1036166</v>
      </c>
      <c r="P162" s="3">
        <f>SUM(GMICNC_22A_SCDPT1!SCDPT1_104BEGINNG_12:GMICNC_22A_SCDPT1!SCDPT1_104ENDINGG_12)</f>
        <v>0</v>
      </c>
      <c r="Q162" s="3">
        <f>SUM(GMICNC_22A_SCDPT1!SCDPT1_104BEGINNG_13:GMICNC_22A_SCDPT1!SCDPT1_104ENDINGG_13)</f>
        <v>4</v>
      </c>
      <c r="R162" s="3">
        <f>SUM(GMICNC_22A_SCDPT1!SCDPT1_104BEGINNG_14:GMICNC_22A_SCDPT1!SCDPT1_104ENDINGG_14)</f>
        <v>0</v>
      </c>
      <c r="S162" s="3">
        <f>SUM(GMICNC_22A_SCDPT1!SCDPT1_104BEGINNG_15:GMICNC_22A_SCDPT1!SCDPT1_104ENDINGG_15)</f>
        <v>0</v>
      </c>
      <c r="T162" s="2"/>
      <c r="U162" s="2"/>
      <c r="V162" s="2"/>
      <c r="W162" s="3">
        <f>SUM(GMICNC_22A_SCDPT1!SCDPT1_104BEGINNG_19:GMICNC_22A_SCDPT1!SCDPT1_104ENDINGG_19)</f>
        <v>1013</v>
      </c>
      <c r="X162" s="3">
        <f>SUM(GMICNC_22A_SCDPT1!SCDPT1_104BEGINNG_20:GMICNC_22A_SCDPT1!SCDPT1_104ENDINGG_20)</f>
        <v>27719</v>
      </c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spans="2:40" ht="42" x14ac:dyDescent="0.3">
      <c r="B163" s="16" t="s">
        <v>412</v>
      </c>
      <c r="C163" s="21" t="s">
        <v>575</v>
      </c>
      <c r="D163" s="14"/>
      <c r="E163" s="2"/>
      <c r="F163" s="2"/>
      <c r="G163" s="2"/>
      <c r="H163" s="2"/>
      <c r="I163" s="2"/>
      <c r="J163" s="2"/>
      <c r="K163" s="3">
        <f>GMICNC_22A_SCDPT1!SCDPT1_1019999999_7+GMICNC_22A_SCDPT1!SCDPT1_1029999999_7+GMICNC_22A_SCDPT1!SCDPT1_1039999999_7+GMICNC_22A_SCDPT1!SCDPT1_1049999999_7</f>
        <v>20924797</v>
      </c>
      <c r="L163" s="2"/>
      <c r="M163" s="3">
        <f>GMICNC_22A_SCDPT1!SCDPT1_1019999999_9+GMICNC_22A_SCDPT1!SCDPT1_1029999999_9+GMICNC_22A_SCDPT1!SCDPT1_1039999999_9+GMICNC_22A_SCDPT1!SCDPT1_1049999999_9</f>
        <v>19877178</v>
      </c>
      <c r="N163" s="3">
        <f>GMICNC_22A_SCDPT1!SCDPT1_1019999999_10+GMICNC_22A_SCDPT1!SCDPT1_1029999999_10+GMICNC_22A_SCDPT1!SCDPT1_1039999999_10+GMICNC_22A_SCDPT1!SCDPT1_1049999999_10</f>
        <v>20956204</v>
      </c>
      <c r="O163" s="3">
        <f>GMICNC_22A_SCDPT1!SCDPT1_1019999999_11+GMICNC_22A_SCDPT1!SCDPT1_1029999999_11+GMICNC_22A_SCDPT1!SCDPT1_1039999999_11+GMICNC_22A_SCDPT1!SCDPT1_1049999999_11</f>
        <v>20934361</v>
      </c>
      <c r="P163" s="3">
        <f>GMICNC_22A_SCDPT1!SCDPT1_1019999999_12+GMICNC_22A_SCDPT1!SCDPT1_1029999999_12+GMICNC_22A_SCDPT1!SCDPT1_1039999999_12+GMICNC_22A_SCDPT1!SCDPT1_1049999999_12</f>
        <v>0</v>
      </c>
      <c r="Q163" s="3">
        <f>GMICNC_22A_SCDPT1!SCDPT1_1019999999_13+GMICNC_22A_SCDPT1!SCDPT1_1029999999_13+GMICNC_22A_SCDPT1!SCDPT1_1039999999_13+GMICNC_22A_SCDPT1!SCDPT1_1049999999_13</f>
        <v>3554</v>
      </c>
      <c r="R163" s="3">
        <f>GMICNC_22A_SCDPT1!SCDPT1_1019999999_14+GMICNC_22A_SCDPT1!SCDPT1_1029999999_14+GMICNC_22A_SCDPT1!SCDPT1_1039999999_14+GMICNC_22A_SCDPT1!SCDPT1_1049999999_14</f>
        <v>0</v>
      </c>
      <c r="S163" s="3">
        <f>GMICNC_22A_SCDPT1!SCDPT1_1019999999_15+GMICNC_22A_SCDPT1!SCDPT1_1029999999_15+GMICNC_22A_SCDPT1!SCDPT1_1039999999_15+GMICNC_22A_SCDPT1!SCDPT1_1049999999_15</f>
        <v>0</v>
      </c>
      <c r="T163" s="2"/>
      <c r="U163" s="2"/>
      <c r="V163" s="2"/>
      <c r="W163" s="3">
        <f>GMICNC_22A_SCDPT1!SCDPT1_1019999999_19+GMICNC_22A_SCDPT1!SCDPT1_1029999999_19+GMICNC_22A_SCDPT1!SCDPT1_1039999999_19+GMICNC_22A_SCDPT1!SCDPT1_1049999999_19</f>
        <v>173935</v>
      </c>
      <c r="X163" s="3">
        <f>GMICNC_22A_SCDPT1!SCDPT1_1019999999_20+GMICNC_22A_SCDPT1!SCDPT1_1029999999_20+GMICNC_22A_SCDPT1!SCDPT1_1039999999_20+GMICNC_22A_SCDPT1!SCDPT1_1049999999_20</f>
        <v>554380</v>
      </c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</row>
    <row r="164" spans="2:40" x14ac:dyDescent="0.3">
      <c r="B164" s="7" t="s">
        <v>426</v>
      </c>
      <c r="C164" s="1" t="s">
        <v>426</v>
      </c>
      <c r="D164" s="6" t="s">
        <v>426</v>
      </c>
      <c r="E164" s="1" t="s">
        <v>426</v>
      </c>
      <c r="F164" s="1" t="s">
        <v>426</v>
      </c>
      <c r="G164" s="1" t="s">
        <v>426</v>
      </c>
      <c r="H164" s="1" t="s">
        <v>426</v>
      </c>
      <c r="I164" s="1" t="s">
        <v>426</v>
      </c>
      <c r="J164" s="1" t="s">
        <v>426</v>
      </c>
      <c r="K164" s="1" t="s">
        <v>426</v>
      </c>
      <c r="L164" s="1" t="s">
        <v>426</v>
      </c>
      <c r="M164" s="1" t="s">
        <v>426</v>
      </c>
      <c r="N164" s="1" t="s">
        <v>426</v>
      </c>
      <c r="O164" s="1" t="s">
        <v>426</v>
      </c>
      <c r="P164" s="1" t="s">
        <v>426</v>
      </c>
      <c r="Q164" s="1" t="s">
        <v>426</v>
      </c>
      <c r="R164" s="1" t="s">
        <v>426</v>
      </c>
      <c r="S164" s="1" t="s">
        <v>426</v>
      </c>
      <c r="T164" s="1" t="s">
        <v>426</v>
      </c>
      <c r="U164" s="1" t="s">
        <v>426</v>
      </c>
      <c r="V164" s="1" t="s">
        <v>426</v>
      </c>
      <c r="W164" s="1" t="s">
        <v>426</v>
      </c>
      <c r="X164" s="1" t="s">
        <v>426</v>
      </c>
      <c r="Y164" s="1" t="s">
        <v>426</v>
      </c>
      <c r="Z164" s="1" t="s">
        <v>426</v>
      </c>
      <c r="AA164" s="1" t="s">
        <v>426</v>
      </c>
      <c r="AB164" s="1" t="s">
        <v>426</v>
      </c>
      <c r="AC164" s="1" t="s">
        <v>426</v>
      </c>
      <c r="AD164" s="1" t="s">
        <v>426</v>
      </c>
      <c r="AE164" s="1" t="s">
        <v>426</v>
      </c>
      <c r="AF164" s="1" t="s">
        <v>426</v>
      </c>
      <c r="AG164" s="1" t="s">
        <v>426</v>
      </c>
      <c r="AH164" s="1" t="s">
        <v>426</v>
      </c>
      <c r="AI164" s="1" t="s">
        <v>426</v>
      </c>
      <c r="AJ164" s="1" t="s">
        <v>426</v>
      </c>
      <c r="AK164" s="1" t="s">
        <v>426</v>
      </c>
      <c r="AL164" s="1" t="s">
        <v>426</v>
      </c>
      <c r="AM164" s="1" t="s">
        <v>426</v>
      </c>
      <c r="AN164" s="1" t="s">
        <v>426</v>
      </c>
    </row>
    <row r="165" spans="2:40" x14ac:dyDescent="0.3">
      <c r="B165" s="18" t="s">
        <v>207</v>
      </c>
      <c r="C165" s="22" t="s">
        <v>603</v>
      </c>
      <c r="D165" s="15" t="s">
        <v>2</v>
      </c>
      <c r="E165" s="33" t="s">
        <v>2</v>
      </c>
      <c r="F165" s="17" t="s">
        <v>2</v>
      </c>
      <c r="G165" s="36" t="s">
        <v>2</v>
      </c>
      <c r="H165" s="30" t="s">
        <v>2</v>
      </c>
      <c r="I165" s="28" t="s">
        <v>2</v>
      </c>
      <c r="J165" s="34" t="s">
        <v>2</v>
      </c>
      <c r="K165" s="4"/>
      <c r="L165" s="35"/>
      <c r="M165" s="4"/>
      <c r="N165" s="4"/>
      <c r="O165" s="4"/>
      <c r="P165" s="4"/>
      <c r="Q165" s="4"/>
      <c r="R165" s="4"/>
      <c r="S165" s="4"/>
      <c r="T165" s="13"/>
      <c r="U165" s="13"/>
      <c r="V165" s="5" t="s">
        <v>2</v>
      </c>
      <c r="W165" s="4"/>
      <c r="X165" s="4"/>
      <c r="Y165" s="8"/>
      <c r="Z165" s="8"/>
      <c r="AA165" s="2"/>
      <c r="AB165" s="26" t="s">
        <v>2</v>
      </c>
      <c r="AC165" s="5" t="s">
        <v>2</v>
      </c>
      <c r="AD165" s="2"/>
      <c r="AE165" s="8"/>
      <c r="AF165" s="13"/>
      <c r="AG165" s="8"/>
      <c r="AH165" s="5" t="s">
        <v>2</v>
      </c>
      <c r="AI165" s="5" t="s">
        <v>2</v>
      </c>
      <c r="AJ165" s="5" t="s">
        <v>2</v>
      </c>
      <c r="AK165" s="19" t="s">
        <v>2</v>
      </c>
      <c r="AL165" s="37" t="s">
        <v>2</v>
      </c>
      <c r="AM165" s="20" t="s">
        <v>2</v>
      </c>
      <c r="AN165" s="29" t="s">
        <v>2</v>
      </c>
    </row>
    <row r="166" spans="2:40" x14ac:dyDescent="0.3">
      <c r="B166" s="7" t="s">
        <v>426</v>
      </c>
      <c r="C166" s="1" t="s">
        <v>426</v>
      </c>
      <c r="D166" s="6" t="s">
        <v>426</v>
      </c>
      <c r="E166" s="1" t="s">
        <v>426</v>
      </c>
      <c r="F166" s="1" t="s">
        <v>426</v>
      </c>
      <c r="G166" s="1" t="s">
        <v>426</v>
      </c>
      <c r="H166" s="1" t="s">
        <v>426</v>
      </c>
      <c r="I166" s="1" t="s">
        <v>426</v>
      </c>
      <c r="J166" s="1" t="s">
        <v>426</v>
      </c>
      <c r="K166" s="1" t="s">
        <v>426</v>
      </c>
      <c r="L166" s="1" t="s">
        <v>426</v>
      </c>
      <c r="M166" s="1" t="s">
        <v>426</v>
      </c>
      <c r="N166" s="1" t="s">
        <v>426</v>
      </c>
      <c r="O166" s="1" t="s">
        <v>426</v>
      </c>
      <c r="P166" s="1" t="s">
        <v>426</v>
      </c>
      <c r="Q166" s="1" t="s">
        <v>426</v>
      </c>
      <c r="R166" s="1" t="s">
        <v>426</v>
      </c>
      <c r="S166" s="1" t="s">
        <v>426</v>
      </c>
      <c r="T166" s="1" t="s">
        <v>426</v>
      </c>
      <c r="U166" s="1" t="s">
        <v>426</v>
      </c>
      <c r="V166" s="1" t="s">
        <v>426</v>
      </c>
      <c r="W166" s="1" t="s">
        <v>426</v>
      </c>
      <c r="X166" s="1" t="s">
        <v>426</v>
      </c>
      <c r="Y166" s="1" t="s">
        <v>426</v>
      </c>
      <c r="Z166" s="1" t="s">
        <v>426</v>
      </c>
      <c r="AA166" s="1" t="s">
        <v>426</v>
      </c>
      <c r="AB166" s="1" t="s">
        <v>426</v>
      </c>
      <c r="AC166" s="1" t="s">
        <v>426</v>
      </c>
      <c r="AD166" s="1" t="s">
        <v>426</v>
      </c>
      <c r="AE166" s="1" t="s">
        <v>426</v>
      </c>
      <c r="AF166" s="1" t="s">
        <v>426</v>
      </c>
      <c r="AG166" s="1" t="s">
        <v>426</v>
      </c>
      <c r="AH166" s="1" t="s">
        <v>426</v>
      </c>
      <c r="AI166" s="1" t="s">
        <v>426</v>
      </c>
      <c r="AJ166" s="1" t="s">
        <v>426</v>
      </c>
      <c r="AK166" s="1" t="s">
        <v>426</v>
      </c>
      <c r="AL166" s="1" t="s">
        <v>426</v>
      </c>
      <c r="AM166" s="1" t="s">
        <v>426</v>
      </c>
      <c r="AN166" s="1" t="s">
        <v>426</v>
      </c>
    </row>
    <row r="167" spans="2:40" ht="28" x14ac:dyDescent="0.3">
      <c r="B167" s="16" t="s">
        <v>336</v>
      </c>
      <c r="C167" s="21" t="s">
        <v>241</v>
      </c>
      <c r="D167" s="14"/>
      <c r="E167" s="2"/>
      <c r="F167" s="2"/>
      <c r="G167" s="2"/>
      <c r="H167" s="2"/>
      <c r="I167" s="2"/>
      <c r="J167" s="2"/>
      <c r="K167" s="3">
        <f>SUM(GMICNC_22A_SCDPT1!SCDPT1_121BEGINNG_7:GMICNC_22A_SCDPT1!SCDPT1_121ENDINGG_7)</f>
        <v>0</v>
      </c>
      <c r="L167" s="2"/>
      <c r="M167" s="3">
        <f>SUM(GMICNC_22A_SCDPT1!SCDPT1_121BEGINNG_9:GMICNC_22A_SCDPT1!SCDPT1_121ENDINGG_9)</f>
        <v>0</v>
      </c>
      <c r="N167" s="3">
        <f>SUM(GMICNC_22A_SCDPT1!SCDPT1_121BEGINNG_10:GMICNC_22A_SCDPT1!SCDPT1_121ENDINGG_10)</f>
        <v>0</v>
      </c>
      <c r="O167" s="3">
        <f>SUM(GMICNC_22A_SCDPT1!SCDPT1_121BEGINNG_11:GMICNC_22A_SCDPT1!SCDPT1_121ENDINGG_11)</f>
        <v>0</v>
      </c>
      <c r="P167" s="3">
        <f>SUM(GMICNC_22A_SCDPT1!SCDPT1_121BEGINNG_12:GMICNC_22A_SCDPT1!SCDPT1_121ENDINGG_12)</f>
        <v>0</v>
      </c>
      <c r="Q167" s="3">
        <f>SUM(GMICNC_22A_SCDPT1!SCDPT1_121BEGINNG_13:GMICNC_22A_SCDPT1!SCDPT1_121ENDINGG_13)</f>
        <v>0</v>
      </c>
      <c r="R167" s="3">
        <f>SUM(GMICNC_22A_SCDPT1!SCDPT1_121BEGINNG_14:GMICNC_22A_SCDPT1!SCDPT1_121ENDINGG_14)</f>
        <v>0</v>
      </c>
      <c r="S167" s="3">
        <f>SUM(GMICNC_22A_SCDPT1!SCDPT1_121BEGINNG_15:GMICNC_22A_SCDPT1!SCDPT1_121ENDINGG_15)</f>
        <v>0</v>
      </c>
      <c r="T167" s="2"/>
      <c r="U167" s="2"/>
      <c r="V167" s="2"/>
      <c r="W167" s="3">
        <f>SUM(GMICNC_22A_SCDPT1!SCDPT1_121BEGINNG_19:GMICNC_22A_SCDPT1!SCDPT1_121ENDINGG_19)</f>
        <v>0</v>
      </c>
      <c r="X167" s="3">
        <f>SUM(GMICNC_22A_SCDPT1!SCDPT1_121BEGINNG_20:GMICNC_22A_SCDPT1!SCDPT1_121ENDINGG_20)</f>
        <v>0</v>
      </c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</row>
    <row r="168" spans="2:40" x14ac:dyDescent="0.3">
      <c r="B168" s="7" t="s">
        <v>426</v>
      </c>
      <c r="C168" s="1" t="s">
        <v>426</v>
      </c>
      <c r="D168" s="6" t="s">
        <v>426</v>
      </c>
      <c r="E168" s="1" t="s">
        <v>426</v>
      </c>
      <c r="F168" s="1" t="s">
        <v>426</v>
      </c>
      <c r="G168" s="1" t="s">
        <v>426</v>
      </c>
      <c r="H168" s="1" t="s">
        <v>426</v>
      </c>
      <c r="I168" s="1" t="s">
        <v>426</v>
      </c>
      <c r="J168" s="1" t="s">
        <v>426</v>
      </c>
      <c r="K168" s="1" t="s">
        <v>426</v>
      </c>
      <c r="L168" s="1" t="s">
        <v>426</v>
      </c>
      <c r="M168" s="1" t="s">
        <v>426</v>
      </c>
      <c r="N168" s="1" t="s">
        <v>426</v>
      </c>
      <c r="O168" s="1" t="s">
        <v>426</v>
      </c>
      <c r="P168" s="1" t="s">
        <v>426</v>
      </c>
      <c r="Q168" s="1" t="s">
        <v>426</v>
      </c>
      <c r="R168" s="1" t="s">
        <v>426</v>
      </c>
      <c r="S168" s="1" t="s">
        <v>426</v>
      </c>
      <c r="T168" s="1" t="s">
        <v>426</v>
      </c>
      <c r="U168" s="1" t="s">
        <v>426</v>
      </c>
      <c r="V168" s="1" t="s">
        <v>426</v>
      </c>
      <c r="W168" s="1" t="s">
        <v>426</v>
      </c>
      <c r="X168" s="1" t="s">
        <v>426</v>
      </c>
      <c r="Y168" s="1" t="s">
        <v>426</v>
      </c>
      <c r="Z168" s="1" t="s">
        <v>426</v>
      </c>
      <c r="AA168" s="1" t="s">
        <v>426</v>
      </c>
      <c r="AB168" s="1" t="s">
        <v>426</v>
      </c>
      <c r="AC168" s="1" t="s">
        <v>426</v>
      </c>
      <c r="AD168" s="1" t="s">
        <v>426</v>
      </c>
      <c r="AE168" s="1" t="s">
        <v>426</v>
      </c>
      <c r="AF168" s="1" t="s">
        <v>426</v>
      </c>
      <c r="AG168" s="1" t="s">
        <v>426</v>
      </c>
      <c r="AH168" s="1" t="s">
        <v>426</v>
      </c>
      <c r="AI168" s="1" t="s">
        <v>426</v>
      </c>
      <c r="AJ168" s="1" t="s">
        <v>426</v>
      </c>
      <c r="AK168" s="1" t="s">
        <v>426</v>
      </c>
      <c r="AL168" s="1" t="s">
        <v>426</v>
      </c>
      <c r="AM168" s="1" t="s">
        <v>426</v>
      </c>
      <c r="AN168" s="1" t="s">
        <v>426</v>
      </c>
    </row>
    <row r="169" spans="2:40" x14ac:dyDescent="0.3">
      <c r="B169" s="18" t="s">
        <v>62</v>
      </c>
      <c r="C169" s="22" t="s">
        <v>603</v>
      </c>
      <c r="D169" s="15" t="s">
        <v>2</v>
      </c>
      <c r="E169" s="33" t="s">
        <v>2</v>
      </c>
      <c r="F169" s="17" t="s">
        <v>2</v>
      </c>
      <c r="G169" s="36" t="s">
        <v>2</v>
      </c>
      <c r="H169" s="30" t="s">
        <v>2</v>
      </c>
      <c r="I169" s="28" t="s">
        <v>2</v>
      </c>
      <c r="J169" s="34" t="s">
        <v>2</v>
      </c>
      <c r="K169" s="4"/>
      <c r="L169" s="35"/>
      <c r="M169" s="4"/>
      <c r="N169" s="4"/>
      <c r="O169" s="4"/>
      <c r="P169" s="4"/>
      <c r="Q169" s="4"/>
      <c r="R169" s="4"/>
      <c r="S169" s="4"/>
      <c r="T169" s="13"/>
      <c r="U169" s="13"/>
      <c r="V169" s="5" t="s">
        <v>2</v>
      </c>
      <c r="W169" s="4"/>
      <c r="X169" s="4"/>
      <c r="Y169" s="8"/>
      <c r="Z169" s="8"/>
      <c r="AA169" s="2"/>
      <c r="AB169" s="26" t="s">
        <v>2</v>
      </c>
      <c r="AC169" s="5" t="s">
        <v>2</v>
      </c>
      <c r="AD169" s="41" t="s">
        <v>2</v>
      </c>
      <c r="AE169" s="8"/>
      <c r="AF169" s="13"/>
      <c r="AG169" s="8"/>
      <c r="AH169" s="5" t="s">
        <v>2</v>
      </c>
      <c r="AI169" s="5" t="s">
        <v>2</v>
      </c>
      <c r="AJ169" s="5" t="s">
        <v>2</v>
      </c>
      <c r="AK169" s="19" t="s">
        <v>2</v>
      </c>
      <c r="AL169" s="37" t="s">
        <v>2</v>
      </c>
      <c r="AM169" s="20" t="s">
        <v>2</v>
      </c>
      <c r="AN169" s="29" t="s">
        <v>2</v>
      </c>
    </row>
    <row r="170" spans="2:40" x14ac:dyDescent="0.3">
      <c r="B170" s="7" t="s">
        <v>426</v>
      </c>
      <c r="C170" s="1" t="s">
        <v>426</v>
      </c>
      <c r="D170" s="6" t="s">
        <v>426</v>
      </c>
      <c r="E170" s="1" t="s">
        <v>426</v>
      </c>
      <c r="F170" s="1" t="s">
        <v>426</v>
      </c>
      <c r="G170" s="1" t="s">
        <v>426</v>
      </c>
      <c r="H170" s="1" t="s">
        <v>426</v>
      </c>
      <c r="I170" s="1" t="s">
        <v>426</v>
      </c>
      <c r="J170" s="1" t="s">
        <v>426</v>
      </c>
      <c r="K170" s="1" t="s">
        <v>426</v>
      </c>
      <c r="L170" s="1" t="s">
        <v>426</v>
      </c>
      <c r="M170" s="1" t="s">
        <v>426</v>
      </c>
      <c r="N170" s="1" t="s">
        <v>426</v>
      </c>
      <c r="O170" s="1" t="s">
        <v>426</v>
      </c>
      <c r="P170" s="1" t="s">
        <v>426</v>
      </c>
      <c r="Q170" s="1" t="s">
        <v>426</v>
      </c>
      <c r="R170" s="1" t="s">
        <v>426</v>
      </c>
      <c r="S170" s="1" t="s">
        <v>426</v>
      </c>
      <c r="T170" s="1" t="s">
        <v>426</v>
      </c>
      <c r="U170" s="1" t="s">
        <v>426</v>
      </c>
      <c r="V170" s="1" t="s">
        <v>426</v>
      </c>
      <c r="W170" s="1" t="s">
        <v>426</v>
      </c>
      <c r="X170" s="1" t="s">
        <v>426</v>
      </c>
      <c r="Y170" s="1" t="s">
        <v>426</v>
      </c>
      <c r="Z170" s="1" t="s">
        <v>426</v>
      </c>
      <c r="AA170" s="1" t="s">
        <v>426</v>
      </c>
      <c r="AB170" s="1" t="s">
        <v>426</v>
      </c>
      <c r="AC170" s="1" t="s">
        <v>426</v>
      </c>
      <c r="AD170" s="1" t="s">
        <v>426</v>
      </c>
      <c r="AE170" s="1" t="s">
        <v>426</v>
      </c>
      <c r="AF170" s="1" t="s">
        <v>426</v>
      </c>
      <c r="AG170" s="1" t="s">
        <v>426</v>
      </c>
      <c r="AH170" s="1" t="s">
        <v>426</v>
      </c>
      <c r="AI170" s="1" t="s">
        <v>426</v>
      </c>
      <c r="AJ170" s="1" t="s">
        <v>426</v>
      </c>
      <c r="AK170" s="1" t="s">
        <v>426</v>
      </c>
      <c r="AL170" s="1" t="s">
        <v>426</v>
      </c>
      <c r="AM170" s="1" t="s">
        <v>426</v>
      </c>
      <c r="AN170" s="1" t="s">
        <v>426</v>
      </c>
    </row>
    <row r="171" spans="2:40" ht="42" x14ac:dyDescent="0.3">
      <c r="B171" s="16" t="s">
        <v>208</v>
      </c>
      <c r="C171" s="21" t="s">
        <v>413</v>
      </c>
      <c r="D171" s="14"/>
      <c r="E171" s="2"/>
      <c r="F171" s="2"/>
      <c r="G171" s="2"/>
      <c r="H171" s="2"/>
      <c r="I171" s="2"/>
      <c r="J171" s="2"/>
      <c r="K171" s="3">
        <f>SUM(GMICNC_22A_SCDPT1!SCDPT1_122BEGINNG_7:GMICNC_22A_SCDPT1!SCDPT1_122ENDINGG_7)</f>
        <v>0</v>
      </c>
      <c r="L171" s="2"/>
      <c r="M171" s="3">
        <f>SUM(GMICNC_22A_SCDPT1!SCDPT1_122BEGINNG_9:GMICNC_22A_SCDPT1!SCDPT1_122ENDINGG_9)</f>
        <v>0</v>
      </c>
      <c r="N171" s="3">
        <f>SUM(GMICNC_22A_SCDPT1!SCDPT1_122BEGINNG_10:GMICNC_22A_SCDPT1!SCDPT1_122ENDINGG_10)</f>
        <v>0</v>
      </c>
      <c r="O171" s="3">
        <f>SUM(GMICNC_22A_SCDPT1!SCDPT1_122BEGINNG_11:GMICNC_22A_SCDPT1!SCDPT1_122ENDINGG_11)</f>
        <v>0</v>
      </c>
      <c r="P171" s="3">
        <f>SUM(GMICNC_22A_SCDPT1!SCDPT1_122BEGINNG_12:GMICNC_22A_SCDPT1!SCDPT1_122ENDINGG_12)</f>
        <v>0</v>
      </c>
      <c r="Q171" s="3">
        <f>SUM(GMICNC_22A_SCDPT1!SCDPT1_122BEGINNG_13:GMICNC_22A_SCDPT1!SCDPT1_122ENDINGG_13)</f>
        <v>0</v>
      </c>
      <c r="R171" s="3">
        <f>SUM(GMICNC_22A_SCDPT1!SCDPT1_122BEGINNG_14:GMICNC_22A_SCDPT1!SCDPT1_122ENDINGG_14)</f>
        <v>0</v>
      </c>
      <c r="S171" s="3">
        <f>SUM(GMICNC_22A_SCDPT1!SCDPT1_122BEGINNG_15:GMICNC_22A_SCDPT1!SCDPT1_122ENDINGG_15)</f>
        <v>0</v>
      </c>
      <c r="T171" s="2"/>
      <c r="U171" s="2"/>
      <c r="V171" s="2"/>
      <c r="W171" s="3">
        <f>SUM(GMICNC_22A_SCDPT1!SCDPT1_122BEGINNG_19:GMICNC_22A_SCDPT1!SCDPT1_122ENDINGG_19)</f>
        <v>0</v>
      </c>
      <c r="X171" s="3">
        <f>SUM(GMICNC_22A_SCDPT1!SCDPT1_122BEGINNG_20:GMICNC_22A_SCDPT1!SCDPT1_122ENDINGG_20)</f>
        <v>0</v>
      </c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</row>
    <row r="172" spans="2:40" x14ac:dyDescent="0.3">
      <c r="B172" s="7" t="s">
        <v>426</v>
      </c>
      <c r="C172" s="1" t="s">
        <v>426</v>
      </c>
      <c r="D172" s="6" t="s">
        <v>426</v>
      </c>
      <c r="E172" s="1" t="s">
        <v>426</v>
      </c>
      <c r="F172" s="1" t="s">
        <v>426</v>
      </c>
      <c r="G172" s="1" t="s">
        <v>426</v>
      </c>
      <c r="H172" s="1" t="s">
        <v>426</v>
      </c>
      <c r="I172" s="1" t="s">
        <v>426</v>
      </c>
      <c r="J172" s="1" t="s">
        <v>426</v>
      </c>
      <c r="K172" s="1" t="s">
        <v>426</v>
      </c>
      <c r="L172" s="1" t="s">
        <v>426</v>
      </c>
      <c r="M172" s="1" t="s">
        <v>426</v>
      </c>
      <c r="N172" s="1" t="s">
        <v>426</v>
      </c>
      <c r="O172" s="1" t="s">
        <v>426</v>
      </c>
      <c r="P172" s="1" t="s">
        <v>426</v>
      </c>
      <c r="Q172" s="1" t="s">
        <v>426</v>
      </c>
      <c r="R172" s="1" t="s">
        <v>426</v>
      </c>
      <c r="S172" s="1" t="s">
        <v>426</v>
      </c>
      <c r="T172" s="1" t="s">
        <v>426</v>
      </c>
      <c r="U172" s="1" t="s">
        <v>426</v>
      </c>
      <c r="V172" s="1" t="s">
        <v>426</v>
      </c>
      <c r="W172" s="1" t="s">
        <v>426</v>
      </c>
      <c r="X172" s="1" t="s">
        <v>426</v>
      </c>
      <c r="Y172" s="1" t="s">
        <v>426</v>
      </c>
      <c r="Z172" s="1" t="s">
        <v>426</v>
      </c>
      <c r="AA172" s="1" t="s">
        <v>426</v>
      </c>
      <c r="AB172" s="1" t="s">
        <v>426</v>
      </c>
      <c r="AC172" s="1" t="s">
        <v>426</v>
      </c>
      <c r="AD172" s="1" t="s">
        <v>426</v>
      </c>
      <c r="AE172" s="1" t="s">
        <v>426</v>
      </c>
      <c r="AF172" s="1" t="s">
        <v>426</v>
      </c>
      <c r="AG172" s="1" t="s">
        <v>426</v>
      </c>
      <c r="AH172" s="1" t="s">
        <v>426</v>
      </c>
      <c r="AI172" s="1" t="s">
        <v>426</v>
      </c>
      <c r="AJ172" s="1" t="s">
        <v>426</v>
      </c>
      <c r="AK172" s="1" t="s">
        <v>426</v>
      </c>
      <c r="AL172" s="1" t="s">
        <v>426</v>
      </c>
      <c r="AM172" s="1" t="s">
        <v>426</v>
      </c>
      <c r="AN172" s="1" t="s">
        <v>426</v>
      </c>
    </row>
    <row r="173" spans="2:40" x14ac:dyDescent="0.3">
      <c r="B173" s="18" t="s">
        <v>625</v>
      </c>
      <c r="C173" s="22" t="s">
        <v>603</v>
      </c>
      <c r="D173" s="15" t="s">
        <v>2</v>
      </c>
      <c r="E173" s="33" t="s">
        <v>2</v>
      </c>
      <c r="F173" s="17" t="s">
        <v>2</v>
      </c>
      <c r="G173" s="36" t="s">
        <v>2</v>
      </c>
      <c r="H173" s="30" t="s">
        <v>2</v>
      </c>
      <c r="I173" s="28" t="s">
        <v>2</v>
      </c>
      <c r="J173" s="34" t="s">
        <v>2</v>
      </c>
      <c r="K173" s="4"/>
      <c r="L173" s="35"/>
      <c r="M173" s="4"/>
      <c r="N173" s="4"/>
      <c r="O173" s="4"/>
      <c r="P173" s="4"/>
      <c r="Q173" s="4"/>
      <c r="R173" s="4"/>
      <c r="S173" s="4"/>
      <c r="T173" s="13"/>
      <c r="U173" s="13"/>
      <c r="V173" s="5" t="s">
        <v>2</v>
      </c>
      <c r="W173" s="4"/>
      <c r="X173" s="4"/>
      <c r="Y173" s="8"/>
      <c r="Z173" s="8"/>
      <c r="AA173" s="2"/>
      <c r="AB173" s="26" t="s">
        <v>2</v>
      </c>
      <c r="AC173" s="5" t="s">
        <v>2</v>
      </c>
      <c r="AD173" s="41" t="s">
        <v>2</v>
      </c>
      <c r="AE173" s="8"/>
      <c r="AF173" s="13"/>
      <c r="AG173" s="8"/>
      <c r="AH173" s="5" t="s">
        <v>2</v>
      </c>
      <c r="AI173" s="5" t="s">
        <v>2</v>
      </c>
      <c r="AJ173" s="5" t="s">
        <v>2</v>
      </c>
      <c r="AK173" s="19" t="s">
        <v>2</v>
      </c>
      <c r="AL173" s="37" t="s">
        <v>2</v>
      </c>
      <c r="AM173" s="20" t="s">
        <v>2</v>
      </c>
      <c r="AN173" s="29" t="s">
        <v>2</v>
      </c>
    </row>
    <row r="174" spans="2:40" x14ac:dyDescent="0.3">
      <c r="B174" s="7" t="s">
        <v>426</v>
      </c>
      <c r="C174" s="1" t="s">
        <v>426</v>
      </c>
      <c r="D174" s="6" t="s">
        <v>426</v>
      </c>
      <c r="E174" s="1" t="s">
        <v>426</v>
      </c>
      <c r="F174" s="1" t="s">
        <v>426</v>
      </c>
      <c r="G174" s="1" t="s">
        <v>426</v>
      </c>
      <c r="H174" s="1" t="s">
        <v>426</v>
      </c>
      <c r="I174" s="1" t="s">
        <v>426</v>
      </c>
      <c r="J174" s="1" t="s">
        <v>426</v>
      </c>
      <c r="K174" s="1" t="s">
        <v>426</v>
      </c>
      <c r="L174" s="1" t="s">
        <v>426</v>
      </c>
      <c r="M174" s="1" t="s">
        <v>426</v>
      </c>
      <c r="N174" s="1" t="s">
        <v>426</v>
      </c>
      <c r="O174" s="1" t="s">
        <v>426</v>
      </c>
      <c r="P174" s="1" t="s">
        <v>426</v>
      </c>
      <c r="Q174" s="1" t="s">
        <v>426</v>
      </c>
      <c r="R174" s="1" t="s">
        <v>426</v>
      </c>
      <c r="S174" s="1" t="s">
        <v>426</v>
      </c>
      <c r="T174" s="1" t="s">
        <v>426</v>
      </c>
      <c r="U174" s="1" t="s">
        <v>426</v>
      </c>
      <c r="V174" s="1" t="s">
        <v>426</v>
      </c>
      <c r="W174" s="1" t="s">
        <v>426</v>
      </c>
      <c r="X174" s="1" t="s">
        <v>426</v>
      </c>
      <c r="Y174" s="1" t="s">
        <v>426</v>
      </c>
      <c r="Z174" s="1" t="s">
        <v>426</v>
      </c>
      <c r="AA174" s="1" t="s">
        <v>426</v>
      </c>
      <c r="AB174" s="1" t="s">
        <v>426</v>
      </c>
      <c r="AC174" s="1" t="s">
        <v>426</v>
      </c>
      <c r="AD174" s="1" t="s">
        <v>426</v>
      </c>
      <c r="AE174" s="1" t="s">
        <v>426</v>
      </c>
      <c r="AF174" s="1" t="s">
        <v>426</v>
      </c>
      <c r="AG174" s="1" t="s">
        <v>426</v>
      </c>
      <c r="AH174" s="1" t="s">
        <v>426</v>
      </c>
      <c r="AI174" s="1" t="s">
        <v>426</v>
      </c>
      <c r="AJ174" s="1" t="s">
        <v>426</v>
      </c>
      <c r="AK174" s="1" t="s">
        <v>426</v>
      </c>
      <c r="AL174" s="1" t="s">
        <v>426</v>
      </c>
      <c r="AM174" s="1" t="s">
        <v>426</v>
      </c>
      <c r="AN174" s="1" t="s">
        <v>426</v>
      </c>
    </row>
    <row r="175" spans="2:40" ht="42" x14ac:dyDescent="0.3">
      <c r="B175" s="16" t="s">
        <v>63</v>
      </c>
      <c r="C175" s="21" t="s">
        <v>242</v>
      </c>
      <c r="D175" s="14"/>
      <c r="E175" s="2"/>
      <c r="F175" s="2"/>
      <c r="G175" s="2"/>
      <c r="H175" s="2"/>
      <c r="I175" s="2"/>
      <c r="J175" s="2"/>
      <c r="K175" s="3">
        <f>SUM(GMICNC_22A_SCDPT1!SCDPT1_123BEGINNG_7:GMICNC_22A_SCDPT1!SCDPT1_123ENDINGG_7)</f>
        <v>0</v>
      </c>
      <c r="L175" s="2"/>
      <c r="M175" s="3">
        <f>SUM(GMICNC_22A_SCDPT1!SCDPT1_123BEGINNG_9:GMICNC_22A_SCDPT1!SCDPT1_123ENDINGG_9)</f>
        <v>0</v>
      </c>
      <c r="N175" s="3">
        <f>SUM(GMICNC_22A_SCDPT1!SCDPT1_123BEGINNG_10:GMICNC_22A_SCDPT1!SCDPT1_123ENDINGG_10)</f>
        <v>0</v>
      </c>
      <c r="O175" s="3">
        <f>SUM(GMICNC_22A_SCDPT1!SCDPT1_123BEGINNG_11:GMICNC_22A_SCDPT1!SCDPT1_123ENDINGG_11)</f>
        <v>0</v>
      </c>
      <c r="P175" s="3">
        <f>SUM(GMICNC_22A_SCDPT1!SCDPT1_123BEGINNG_12:GMICNC_22A_SCDPT1!SCDPT1_123ENDINGG_12)</f>
        <v>0</v>
      </c>
      <c r="Q175" s="3">
        <f>SUM(GMICNC_22A_SCDPT1!SCDPT1_123BEGINNG_13:GMICNC_22A_SCDPT1!SCDPT1_123ENDINGG_13)</f>
        <v>0</v>
      </c>
      <c r="R175" s="3">
        <f>SUM(GMICNC_22A_SCDPT1!SCDPT1_123BEGINNG_14:GMICNC_22A_SCDPT1!SCDPT1_123ENDINGG_14)</f>
        <v>0</v>
      </c>
      <c r="S175" s="3">
        <f>SUM(GMICNC_22A_SCDPT1!SCDPT1_123BEGINNG_15:GMICNC_22A_SCDPT1!SCDPT1_123ENDINGG_15)</f>
        <v>0</v>
      </c>
      <c r="T175" s="2"/>
      <c r="U175" s="2"/>
      <c r="V175" s="2"/>
      <c r="W175" s="3">
        <f>SUM(GMICNC_22A_SCDPT1!SCDPT1_123BEGINNG_19:GMICNC_22A_SCDPT1!SCDPT1_123ENDINGG_19)</f>
        <v>0</v>
      </c>
      <c r="X175" s="3">
        <f>SUM(GMICNC_22A_SCDPT1!SCDPT1_123BEGINNG_20:GMICNC_22A_SCDPT1!SCDPT1_123ENDINGG_20)</f>
        <v>0</v>
      </c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2:40" x14ac:dyDescent="0.3">
      <c r="B176" s="7" t="s">
        <v>426</v>
      </c>
      <c r="C176" s="1" t="s">
        <v>426</v>
      </c>
      <c r="D176" s="6" t="s">
        <v>426</v>
      </c>
      <c r="E176" s="1" t="s">
        <v>426</v>
      </c>
      <c r="F176" s="1" t="s">
        <v>426</v>
      </c>
      <c r="G176" s="1" t="s">
        <v>426</v>
      </c>
      <c r="H176" s="1" t="s">
        <v>426</v>
      </c>
      <c r="I176" s="1" t="s">
        <v>426</v>
      </c>
      <c r="J176" s="1" t="s">
        <v>426</v>
      </c>
      <c r="K176" s="1" t="s">
        <v>426</v>
      </c>
      <c r="L176" s="1" t="s">
        <v>426</v>
      </c>
      <c r="M176" s="1" t="s">
        <v>426</v>
      </c>
      <c r="N176" s="1" t="s">
        <v>426</v>
      </c>
      <c r="O176" s="1" t="s">
        <v>426</v>
      </c>
      <c r="P176" s="1" t="s">
        <v>426</v>
      </c>
      <c r="Q176" s="1" t="s">
        <v>426</v>
      </c>
      <c r="R176" s="1" t="s">
        <v>426</v>
      </c>
      <c r="S176" s="1" t="s">
        <v>426</v>
      </c>
      <c r="T176" s="1" t="s">
        <v>426</v>
      </c>
      <c r="U176" s="1" t="s">
        <v>426</v>
      </c>
      <c r="V176" s="1" t="s">
        <v>426</v>
      </c>
      <c r="W176" s="1" t="s">
        <v>426</v>
      </c>
      <c r="X176" s="1" t="s">
        <v>426</v>
      </c>
      <c r="Y176" s="1" t="s">
        <v>426</v>
      </c>
      <c r="Z176" s="1" t="s">
        <v>426</v>
      </c>
      <c r="AA176" s="1" t="s">
        <v>426</v>
      </c>
      <c r="AB176" s="1" t="s">
        <v>426</v>
      </c>
      <c r="AC176" s="1" t="s">
        <v>426</v>
      </c>
      <c r="AD176" s="1" t="s">
        <v>426</v>
      </c>
      <c r="AE176" s="1" t="s">
        <v>426</v>
      </c>
      <c r="AF176" s="1" t="s">
        <v>426</v>
      </c>
      <c r="AG176" s="1" t="s">
        <v>426</v>
      </c>
      <c r="AH176" s="1" t="s">
        <v>426</v>
      </c>
      <c r="AI176" s="1" t="s">
        <v>426</v>
      </c>
      <c r="AJ176" s="1" t="s">
        <v>426</v>
      </c>
      <c r="AK176" s="1" t="s">
        <v>426</v>
      </c>
      <c r="AL176" s="1" t="s">
        <v>426</v>
      </c>
      <c r="AM176" s="1" t="s">
        <v>426</v>
      </c>
      <c r="AN176" s="1" t="s">
        <v>426</v>
      </c>
    </row>
    <row r="177" spans="2:40" x14ac:dyDescent="0.3">
      <c r="B177" s="18" t="s">
        <v>500</v>
      </c>
      <c r="C177" s="22" t="s">
        <v>603</v>
      </c>
      <c r="D177" s="15" t="s">
        <v>2</v>
      </c>
      <c r="E177" s="33" t="s">
        <v>2</v>
      </c>
      <c r="F177" s="17" t="s">
        <v>2</v>
      </c>
      <c r="G177" s="36" t="s">
        <v>2</v>
      </c>
      <c r="H177" s="30" t="s">
        <v>2</v>
      </c>
      <c r="I177" s="28" t="s">
        <v>2</v>
      </c>
      <c r="J177" s="34" t="s">
        <v>2</v>
      </c>
      <c r="K177" s="4"/>
      <c r="L177" s="35"/>
      <c r="M177" s="4"/>
      <c r="N177" s="4"/>
      <c r="O177" s="4"/>
      <c r="P177" s="4"/>
      <c r="Q177" s="4"/>
      <c r="R177" s="4"/>
      <c r="S177" s="4"/>
      <c r="T177" s="13"/>
      <c r="U177" s="13"/>
      <c r="V177" s="5" t="s">
        <v>2</v>
      </c>
      <c r="W177" s="4"/>
      <c r="X177" s="4"/>
      <c r="Y177" s="8"/>
      <c r="Z177" s="8"/>
      <c r="AA177" s="2"/>
      <c r="AB177" s="26" t="s">
        <v>2</v>
      </c>
      <c r="AC177" s="5" t="s">
        <v>2</v>
      </c>
      <c r="AD177" s="41" t="s">
        <v>2</v>
      </c>
      <c r="AE177" s="8"/>
      <c r="AF177" s="13"/>
      <c r="AG177" s="8"/>
      <c r="AH177" s="5" t="s">
        <v>2</v>
      </c>
      <c r="AI177" s="5" t="s">
        <v>2</v>
      </c>
      <c r="AJ177" s="5" t="s">
        <v>2</v>
      </c>
      <c r="AK177" s="19" t="s">
        <v>2</v>
      </c>
      <c r="AL177" s="37" t="s">
        <v>2</v>
      </c>
      <c r="AM177" s="20" t="s">
        <v>2</v>
      </c>
      <c r="AN177" s="29" t="s">
        <v>2</v>
      </c>
    </row>
    <row r="178" spans="2:40" x14ac:dyDescent="0.3">
      <c r="B178" s="7" t="s">
        <v>426</v>
      </c>
      <c r="C178" s="1" t="s">
        <v>426</v>
      </c>
      <c r="D178" s="6" t="s">
        <v>426</v>
      </c>
      <c r="E178" s="1" t="s">
        <v>426</v>
      </c>
      <c r="F178" s="1" t="s">
        <v>426</v>
      </c>
      <c r="G178" s="1" t="s">
        <v>426</v>
      </c>
      <c r="H178" s="1" t="s">
        <v>426</v>
      </c>
      <c r="I178" s="1" t="s">
        <v>426</v>
      </c>
      <c r="J178" s="1" t="s">
        <v>426</v>
      </c>
      <c r="K178" s="1" t="s">
        <v>426</v>
      </c>
      <c r="L178" s="1" t="s">
        <v>426</v>
      </c>
      <c r="M178" s="1" t="s">
        <v>426</v>
      </c>
      <c r="N178" s="1" t="s">
        <v>426</v>
      </c>
      <c r="O178" s="1" t="s">
        <v>426</v>
      </c>
      <c r="P178" s="1" t="s">
        <v>426</v>
      </c>
      <c r="Q178" s="1" t="s">
        <v>426</v>
      </c>
      <c r="R178" s="1" t="s">
        <v>426</v>
      </c>
      <c r="S178" s="1" t="s">
        <v>426</v>
      </c>
      <c r="T178" s="1" t="s">
        <v>426</v>
      </c>
      <c r="U178" s="1" t="s">
        <v>426</v>
      </c>
      <c r="V178" s="1" t="s">
        <v>426</v>
      </c>
      <c r="W178" s="1" t="s">
        <v>426</v>
      </c>
      <c r="X178" s="1" t="s">
        <v>426</v>
      </c>
      <c r="Y178" s="1" t="s">
        <v>426</v>
      </c>
      <c r="Z178" s="1" t="s">
        <v>426</v>
      </c>
      <c r="AA178" s="1" t="s">
        <v>426</v>
      </c>
      <c r="AB178" s="1" t="s">
        <v>426</v>
      </c>
      <c r="AC178" s="1" t="s">
        <v>426</v>
      </c>
      <c r="AD178" s="1" t="s">
        <v>426</v>
      </c>
      <c r="AE178" s="1" t="s">
        <v>426</v>
      </c>
      <c r="AF178" s="1" t="s">
        <v>426</v>
      </c>
      <c r="AG178" s="1" t="s">
        <v>426</v>
      </c>
      <c r="AH178" s="1" t="s">
        <v>426</v>
      </c>
      <c r="AI178" s="1" t="s">
        <v>426</v>
      </c>
      <c r="AJ178" s="1" t="s">
        <v>426</v>
      </c>
      <c r="AK178" s="1" t="s">
        <v>426</v>
      </c>
      <c r="AL178" s="1" t="s">
        <v>426</v>
      </c>
      <c r="AM178" s="1" t="s">
        <v>426</v>
      </c>
      <c r="AN178" s="1" t="s">
        <v>426</v>
      </c>
    </row>
    <row r="179" spans="2:40" ht="56" x14ac:dyDescent="0.3">
      <c r="B179" s="16" t="s">
        <v>626</v>
      </c>
      <c r="C179" s="21" t="s">
        <v>627</v>
      </c>
      <c r="D179" s="14"/>
      <c r="E179" s="2"/>
      <c r="F179" s="2"/>
      <c r="G179" s="2"/>
      <c r="H179" s="2"/>
      <c r="I179" s="2"/>
      <c r="J179" s="2"/>
      <c r="K179" s="3">
        <f>SUM(GMICNC_22A_SCDPT1!SCDPT1_124BEGINNG_7:GMICNC_22A_SCDPT1!SCDPT1_124ENDINGG_7)</f>
        <v>0</v>
      </c>
      <c r="L179" s="2"/>
      <c r="M179" s="3">
        <f>SUM(GMICNC_22A_SCDPT1!SCDPT1_124BEGINNG_9:GMICNC_22A_SCDPT1!SCDPT1_124ENDINGG_9)</f>
        <v>0</v>
      </c>
      <c r="N179" s="3">
        <f>SUM(GMICNC_22A_SCDPT1!SCDPT1_124BEGINNG_10:GMICNC_22A_SCDPT1!SCDPT1_124ENDINGG_10)</f>
        <v>0</v>
      </c>
      <c r="O179" s="3">
        <f>SUM(GMICNC_22A_SCDPT1!SCDPT1_124BEGINNG_11:GMICNC_22A_SCDPT1!SCDPT1_124ENDINGG_11)</f>
        <v>0</v>
      </c>
      <c r="P179" s="3">
        <f>SUM(GMICNC_22A_SCDPT1!SCDPT1_124BEGINNG_12:GMICNC_22A_SCDPT1!SCDPT1_124ENDINGG_12)</f>
        <v>0</v>
      </c>
      <c r="Q179" s="3">
        <f>SUM(GMICNC_22A_SCDPT1!SCDPT1_124BEGINNG_13:GMICNC_22A_SCDPT1!SCDPT1_124ENDINGG_13)</f>
        <v>0</v>
      </c>
      <c r="R179" s="3">
        <f>SUM(GMICNC_22A_SCDPT1!SCDPT1_124BEGINNG_14:GMICNC_22A_SCDPT1!SCDPT1_124ENDINGG_14)</f>
        <v>0</v>
      </c>
      <c r="S179" s="3">
        <f>SUM(GMICNC_22A_SCDPT1!SCDPT1_124BEGINNG_15:GMICNC_22A_SCDPT1!SCDPT1_124ENDINGG_15)</f>
        <v>0</v>
      </c>
      <c r="T179" s="2"/>
      <c r="U179" s="2"/>
      <c r="V179" s="2"/>
      <c r="W179" s="3">
        <f>SUM(GMICNC_22A_SCDPT1!SCDPT1_124BEGINNG_19:GMICNC_22A_SCDPT1!SCDPT1_124ENDINGG_19)</f>
        <v>0</v>
      </c>
      <c r="X179" s="3">
        <f>SUM(GMICNC_22A_SCDPT1!SCDPT1_124BEGINNG_20:GMICNC_22A_SCDPT1!SCDPT1_124ENDINGG_20)</f>
        <v>0</v>
      </c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x14ac:dyDescent="0.3">
      <c r="B180" s="16" t="s">
        <v>501</v>
      </c>
      <c r="C180" s="21" t="s">
        <v>576</v>
      </c>
      <c r="D180" s="14"/>
      <c r="E180" s="2"/>
      <c r="F180" s="2"/>
      <c r="G180" s="2"/>
      <c r="H180" s="2"/>
      <c r="I180" s="2"/>
      <c r="J180" s="2"/>
      <c r="K180" s="3">
        <f>GMICNC_22A_SCDPT1!SCDPT1_1219999999_7+GMICNC_22A_SCDPT1!SCDPT1_1229999999_7+GMICNC_22A_SCDPT1!SCDPT1_1239999999_7+GMICNC_22A_SCDPT1!SCDPT1_1249999999_7</f>
        <v>0</v>
      </c>
      <c r="L180" s="2"/>
      <c r="M180" s="3">
        <f>GMICNC_22A_SCDPT1!SCDPT1_1219999999_9+GMICNC_22A_SCDPT1!SCDPT1_1229999999_9+GMICNC_22A_SCDPT1!SCDPT1_1239999999_9+GMICNC_22A_SCDPT1!SCDPT1_1249999999_9</f>
        <v>0</v>
      </c>
      <c r="N180" s="3">
        <f>GMICNC_22A_SCDPT1!SCDPT1_1219999999_10+GMICNC_22A_SCDPT1!SCDPT1_1229999999_10+GMICNC_22A_SCDPT1!SCDPT1_1239999999_10+GMICNC_22A_SCDPT1!SCDPT1_1249999999_10</f>
        <v>0</v>
      </c>
      <c r="O180" s="3">
        <f>GMICNC_22A_SCDPT1!SCDPT1_1219999999_11+GMICNC_22A_SCDPT1!SCDPT1_1229999999_11+GMICNC_22A_SCDPT1!SCDPT1_1239999999_11+GMICNC_22A_SCDPT1!SCDPT1_1249999999_11</f>
        <v>0</v>
      </c>
      <c r="P180" s="3">
        <f>GMICNC_22A_SCDPT1!SCDPT1_1219999999_12+GMICNC_22A_SCDPT1!SCDPT1_1229999999_12+GMICNC_22A_SCDPT1!SCDPT1_1239999999_12+GMICNC_22A_SCDPT1!SCDPT1_1249999999_12</f>
        <v>0</v>
      </c>
      <c r="Q180" s="3">
        <f>GMICNC_22A_SCDPT1!SCDPT1_1219999999_13+GMICNC_22A_SCDPT1!SCDPT1_1229999999_13+GMICNC_22A_SCDPT1!SCDPT1_1239999999_13+GMICNC_22A_SCDPT1!SCDPT1_1249999999_13</f>
        <v>0</v>
      </c>
      <c r="R180" s="3">
        <f>GMICNC_22A_SCDPT1!SCDPT1_1219999999_14+GMICNC_22A_SCDPT1!SCDPT1_1229999999_14+GMICNC_22A_SCDPT1!SCDPT1_1239999999_14+GMICNC_22A_SCDPT1!SCDPT1_1249999999_14</f>
        <v>0</v>
      </c>
      <c r="S180" s="3">
        <f>GMICNC_22A_SCDPT1!SCDPT1_1219999999_15+GMICNC_22A_SCDPT1!SCDPT1_1229999999_15+GMICNC_22A_SCDPT1!SCDPT1_1239999999_15+GMICNC_22A_SCDPT1!SCDPT1_1249999999_15</f>
        <v>0</v>
      </c>
      <c r="T180" s="2"/>
      <c r="U180" s="2"/>
      <c r="V180" s="2"/>
      <c r="W180" s="3">
        <f>GMICNC_22A_SCDPT1!SCDPT1_1219999999_19+GMICNC_22A_SCDPT1!SCDPT1_1229999999_19+GMICNC_22A_SCDPT1!SCDPT1_1239999999_19+GMICNC_22A_SCDPT1!SCDPT1_1249999999_19</f>
        <v>0</v>
      </c>
      <c r="X180" s="3">
        <f>GMICNC_22A_SCDPT1!SCDPT1_1219999999_20+GMICNC_22A_SCDPT1!SCDPT1_1229999999_20+GMICNC_22A_SCDPT1!SCDPT1_1239999999_20+GMICNC_22A_SCDPT1!SCDPT1_1249999999_20</f>
        <v>0</v>
      </c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</row>
    <row r="181" spans="2:40" x14ac:dyDescent="0.3">
      <c r="B181" s="7" t="s">
        <v>426</v>
      </c>
      <c r="C181" s="1" t="s">
        <v>426</v>
      </c>
      <c r="D181" s="6" t="s">
        <v>426</v>
      </c>
      <c r="E181" s="1" t="s">
        <v>426</v>
      </c>
      <c r="F181" s="1" t="s">
        <v>426</v>
      </c>
      <c r="G181" s="1" t="s">
        <v>426</v>
      </c>
      <c r="H181" s="1" t="s">
        <v>426</v>
      </c>
      <c r="I181" s="1" t="s">
        <v>426</v>
      </c>
      <c r="J181" s="1" t="s">
        <v>426</v>
      </c>
      <c r="K181" s="1" t="s">
        <v>426</v>
      </c>
      <c r="L181" s="1" t="s">
        <v>426</v>
      </c>
      <c r="M181" s="1" t="s">
        <v>426</v>
      </c>
      <c r="N181" s="1" t="s">
        <v>426</v>
      </c>
      <c r="O181" s="1" t="s">
        <v>426</v>
      </c>
      <c r="P181" s="1" t="s">
        <v>426</v>
      </c>
      <c r="Q181" s="1" t="s">
        <v>426</v>
      </c>
      <c r="R181" s="1" t="s">
        <v>426</v>
      </c>
      <c r="S181" s="1" t="s">
        <v>426</v>
      </c>
      <c r="T181" s="1" t="s">
        <v>426</v>
      </c>
      <c r="U181" s="1" t="s">
        <v>426</v>
      </c>
      <c r="V181" s="1" t="s">
        <v>426</v>
      </c>
      <c r="W181" s="1" t="s">
        <v>426</v>
      </c>
      <c r="X181" s="1" t="s">
        <v>426</v>
      </c>
      <c r="Y181" s="1" t="s">
        <v>426</v>
      </c>
      <c r="Z181" s="1" t="s">
        <v>426</v>
      </c>
      <c r="AA181" s="1" t="s">
        <v>426</v>
      </c>
      <c r="AB181" s="1" t="s">
        <v>426</v>
      </c>
      <c r="AC181" s="1" t="s">
        <v>426</v>
      </c>
      <c r="AD181" s="1" t="s">
        <v>426</v>
      </c>
      <c r="AE181" s="1" t="s">
        <v>426</v>
      </c>
      <c r="AF181" s="1" t="s">
        <v>426</v>
      </c>
      <c r="AG181" s="1" t="s">
        <v>426</v>
      </c>
      <c r="AH181" s="1" t="s">
        <v>426</v>
      </c>
      <c r="AI181" s="1" t="s">
        <v>426</v>
      </c>
      <c r="AJ181" s="1" t="s">
        <v>426</v>
      </c>
      <c r="AK181" s="1" t="s">
        <v>426</v>
      </c>
      <c r="AL181" s="1" t="s">
        <v>426</v>
      </c>
      <c r="AM181" s="1" t="s">
        <v>426</v>
      </c>
      <c r="AN181" s="1" t="s">
        <v>426</v>
      </c>
    </row>
    <row r="182" spans="2:40" x14ac:dyDescent="0.3">
      <c r="B182" s="18" t="s">
        <v>284</v>
      </c>
      <c r="C182" s="22" t="s">
        <v>603</v>
      </c>
      <c r="D182" s="15" t="s">
        <v>2</v>
      </c>
      <c r="E182" s="33" t="s">
        <v>2</v>
      </c>
      <c r="F182" s="17" t="s">
        <v>2</v>
      </c>
      <c r="G182" s="36" t="s">
        <v>2</v>
      </c>
      <c r="H182" s="30" t="s">
        <v>2</v>
      </c>
      <c r="I182" s="28" t="s">
        <v>2</v>
      </c>
      <c r="J182" s="34" t="s">
        <v>2</v>
      </c>
      <c r="K182" s="4"/>
      <c r="L182" s="35"/>
      <c r="M182" s="4"/>
      <c r="N182" s="4"/>
      <c r="O182" s="4"/>
      <c r="P182" s="4"/>
      <c r="Q182" s="4"/>
      <c r="R182" s="4"/>
      <c r="S182" s="4"/>
      <c r="T182" s="13"/>
      <c r="U182" s="13"/>
      <c r="V182" s="5" t="s">
        <v>2</v>
      </c>
      <c r="W182" s="4"/>
      <c r="X182" s="4"/>
      <c r="Y182" s="8"/>
      <c r="Z182" s="8"/>
      <c r="AA182" s="2"/>
      <c r="AB182" s="26" t="s">
        <v>2</v>
      </c>
      <c r="AC182" s="5" t="s">
        <v>2</v>
      </c>
      <c r="AD182" s="2"/>
      <c r="AE182" s="8"/>
      <c r="AF182" s="13"/>
      <c r="AG182" s="8"/>
      <c r="AH182" s="5" t="s">
        <v>2</v>
      </c>
      <c r="AI182" s="5" t="s">
        <v>2</v>
      </c>
      <c r="AJ182" s="5" t="s">
        <v>2</v>
      </c>
      <c r="AK182" s="19" t="s">
        <v>2</v>
      </c>
      <c r="AL182" s="37" t="s">
        <v>2</v>
      </c>
      <c r="AM182" s="20" t="s">
        <v>2</v>
      </c>
      <c r="AN182" s="29" t="s">
        <v>2</v>
      </c>
    </row>
    <row r="183" spans="2:40" x14ac:dyDescent="0.3">
      <c r="B183" s="7" t="s">
        <v>426</v>
      </c>
      <c r="C183" s="1" t="s">
        <v>426</v>
      </c>
      <c r="D183" s="6" t="s">
        <v>426</v>
      </c>
      <c r="E183" s="1" t="s">
        <v>426</v>
      </c>
      <c r="F183" s="1" t="s">
        <v>426</v>
      </c>
      <c r="G183" s="1" t="s">
        <v>426</v>
      </c>
      <c r="H183" s="1" t="s">
        <v>426</v>
      </c>
      <c r="I183" s="1" t="s">
        <v>426</v>
      </c>
      <c r="J183" s="1" t="s">
        <v>426</v>
      </c>
      <c r="K183" s="1" t="s">
        <v>426</v>
      </c>
      <c r="L183" s="1" t="s">
        <v>426</v>
      </c>
      <c r="M183" s="1" t="s">
        <v>426</v>
      </c>
      <c r="N183" s="1" t="s">
        <v>426</v>
      </c>
      <c r="O183" s="1" t="s">
        <v>426</v>
      </c>
      <c r="P183" s="1" t="s">
        <v>426</v>
      </c>
      <c r="Q183" s="1" t="s">
        <v>426</v>
      </c>
      <c r="R183" s="1" t="s">
        <v>426</v>
      </c>
      <c r="S183" s="1" t="s">
        <v>426</v>
      </c>
      <c r="T183" s="1" t="s">
        <v>426</v>
      </c>
      <c r="U183" s="1" t="s">
        <v>426</v>
      </c>
      <c r="V183" s="1" t="s">
        <v>426</v>
      </c>
      <c r="W183" s="1" t="s">
        <v>426</v>
      </c>
      <c r="X183" s="1" t="s">
        <v>426</v>
      </c>
      <c r="Y183" s="1" t="s">
        <v>426</v>
      </c>
      <c r="Z183" s="1" t="s">
        <v>426</v>
      </c>
      <c r="AA183" s="1" t="s">
        <v>426</v>
      </c>
      <c r="AB183" s="1" t="s">
        <v>426</v>
      </c>
      <c r="AC183" s="1" t="s">
        <v>426</v>
      </c>
      <c r="AD183" s="1" t="s">
        <v>426</v>
      </c>
      <c r="AE183" s="1" t="s">
        <v>426</v>
      </c>
      <c r="AF183" s="1" t="s">
        <v>426</v>
      </c>
      <c r="AG183" s="1" t="s">
        <v>426</v>
      </c>
      <c r="AH183" s="1" t="s">
        <v>426</v>
      </c>
      <c r="AI183" s="1" t="s">
        <v>426</v>
      </c>
      <c r="AJ183" s="1" t="s">
        <v>426</v>
      </c>
      <c r="AK183" s="1" t="s">
        <v>426</v>
      </c>
      <c r="AL183" s="1" t="s">
        <v>426</v>
      </c>
      <c r="AM183" s="1" t="s">
        <v>426</v>
      </c>
      <c r="AN183" s="1" t="s">
        <v>426</v>
      </c>
    </row>
    <row r="184" spans="2:40" ht="42" x14ac:dyDescent="0.3">
      <c r="B184" s="16" t="s">
        <v>414</v>
      </c>
      <c r="C184" s="21" t="s">
        <v>337</v>
      </c>
      <c r="D184" s="14"/>
      <c r="E184" s="2"/>
      <c r="F184" s="2"/>
      <c r="G184" s="2"/>
      <c r="H184" s="2"/>
      <c r="I184" s="2"/>
      <c r="J184" s="2"/>
      <c r="K184" s="3">
        <f>SUM(GMICNC_22A_SCDPT1!SCDPT1_141BEGINNG_7:GMICNC_22A_SCDPT1!SCDPT1_141ENDINGG_7)</f>
        <v>0</v>
      </c>
      <c r="L184" s="2"/>
      <c r="M184" s="3">
        <f>SUM(GMICNC_22A_SCDPT1!SCDPT1_141BEGINNG_9:GMICNC_22A_SCDPT1!SCDPT1_141ENDINGG_9)</f>
        <v>0</v>
      </c>
      <c r="N184" s="3">
        <f>SUM(GMICNC_22A_SCDPT1!SCDPT1_141BEGINNG_10:GMICNC_22A_SCDPT1!SCDPT1_141ENDINGG_10)</f>
        <v>0</v>
      </c>
      <c r="O184" s="3">
        <f>SUM(GMICNC_22A_SCDPT1!SCDPT1_141BEGINNG_11:GMICNC_22A_SCDPT1!SCDPT1_141ENDINGG_11)</f>
        <v>0</v>
      </c>
      <c r="P184" s="3">
        <f>SUM(GMICNC_22A_SCDPT1!SCDPT1_141BEGINNG_12:GMICNC_22A_SCDPT1!SCDPT1_141ENDINGG_12)</f>
        <v>0</v>
      </c>
      <c r="Q184" s="3">
        <f>SUM(GMICNC_22A_SCDPT1!SCDPT1_141BEGINNG_13:GMICNC_22A_SCDPT1!SCDPT1_141ENDINGG_13)</f>
        <v>0</v>
      </c>
      <c r="R184" s="3">
        <f>SUM(GMICNC_22A_SCDPT1!SCDPT1_141BEGINNG_14:GMICNC_22A_SCDPT1!SCDPT1_141ENDINGG_14)</f>
        <v>0</v>
      </c>
      <c r="S184" s="3">
        <f>SUM(GMICNC_22A_SCDPT1!SCDPT1_141BEGINNG_15:GMICNC_22A_SCDPT1!SCDPT1_141ENDINGG_15)</f>
        <v>0</v>
      </c>
      <c r="T184" s="2"/>
      <c r="U184" s="2"/>
      <c r="V184" s="2"/>
      <c r="W184" s="3">
        <f>SUM(GMICNC_22A_SCDPT1!SCDPT1_141BEGINNG_19:GMICNC_22A_SCDPT1!SCDPT1_141ENDINGG_19)</f>
        <v>0</v>
      </c>
      <c r="X184" s="3">
        <f>SUM(GMICNC_22A_SCDPT1!SCDPT1_141BEGINNG_20:GMICNC_22A_SCDPT1!SCDPT1_141ENDINGG_20)</f>
        <v>0</v>
      </c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</row>
    <row r="185" spans="2:40" x14ac:dyDescent="0.3">
      <c r="B185" s="7" t="s">
        <v>426</v>
      </c>
      <c r="C185" s="1" t="s">
        <v>426</v>
      </c>
      <c r="D185" s="6" t="s">
        <v>426</v>
      </c>
      <c r="E185" s="1" t="s">
        <v>426</v>
      </c>
      <c r="F185" s="1" t="s">
        <v>426</v>
      </c>
      <c r="G185" s="1" t="s">
        <v>426</v>
      </c>
      <c r="H185" s="1" t="s">
        <v>426</v>
      </c>
      <c r="I185" s="1" t="s">
        <v>426</v>
      </c>
      <c r="J185" s="1" t="s">
        <v>426</v>
      </c>
      <c r="K185" s="1" t="s">
        <v>426</v>
      </c>
      <c r="L185" s="1" t="s">
        <v>426</v>
      </c>
      <c r="M185" s="1" t="s">
        <v>426</v>
      </c>
      <c r="N185" s="1" t="s">
        <v>426</v>
      </c>
      <c r="O185" s="1" t="s">
        <v>426</v>
      </c>
      <c r="P185" s="1" t="s">
        <v>426</v>
      </c>
      <c r="Q185" s="1" t="s">
        <v>426</v>
      </c>
      <c r="R185" s="1" t="s">
        <v>426</v>
      </c>
      <c r="S185" s="1" t="s">
        <v>426</v>
      </c>
      <c r="T185" s="1" t="s">
        <v>426</v>
      </c>
      <c r="U185" s="1" t="s">
        <v>426</v>
      </c>
      <c r="V185" s="1" t="s">
        <v>426</v>
      </c>
      <c r="W185" s="1" t="s">
        <v>426</v>
      </c>
      <c r="X185" s="1" t="s">
        <v>426</v>
      </c>
      <c r="Y185" s="1" t="s">
        <v>426</v>
      </c>
      <c r="Z185" s="1" t="s">
        <v>426</v>
      </c>
      <c r="AA185" s="1" t="s">
        <v>426</v>
      </c>
      <c r="AB185" s="1" t="s">
        <v>426</v>
      </c>
      <c r="AC185" s="1" t="s">
        <v>426</v>
      </c>
      <c r="AD185" s="1" t="s">
        <v>426</v>
      </c>
      <c r="AE185" s="1" t="s">
        <v>426</v>
      </c>
      <c r="AF185" s="1" t="s">
        <v>426</v>
      </c>
      <c r="AG185" s="1" t="s">
        <v>426</v>
      </c>
      <c r="AH185" s="1" t="s">
        <v>426</v>
      </c>
      <c r="AI185" s="1" t="s">
        <v>426</v>
      </c>
      <c r="AJ185" s="1" t="s">
        <v>426</v>
      </c>
      <c r="AK185" s="1" t="s">
        <v>426</v>
      </c>
      <c r="AL185" s="1" t="s">
        <v>426</v>
      </c>
      <c r="AM185" s="1" t="s">
        <v>426</v>
      </c>
      <c r="AN185" s="1" t="s">
        <v>426</v>
      </c>
    </row>
    <row r="186" spans="2:40" x14ac:dyDescent="0.3">
      <c r="B186" s="18" t="s">
        <v>166</v>
      </c>
      <c r="C186" s="22" t="s">
        <v>603</v>
      </c>
      <c r="D186" s="15" t="s">
        <v>2</v>
      </c>
      <c r="E186" s="33" t="s">
        <v>2</v>
      </c>
      <c r="F186" s="17" t="s">
        <v>2</v>
      </c>
      <c r="G186" s="36" t="s">
        <v>2</v>
      </c>
      <c r="H186" s="30" t="s">
        <v>2</v>
      </c>
      <c r="I186" s="28" t="s">
        <v>2</v>
      </c>
      <c r="J186" s="34" t="s">
        <v>2</v>
      </c>
      <c r="K186" s="4"/>
      <c r="L186" s="35"/>
      <c r="M186" s="4"/>
      <c r="N186" s="4"/>
      <c r="O186" s="4"/>
      <c r="P186" s="4"/>
      <c r="Q186" s="4"/>
      <c r="R186" s="4"/>
      <c r="S186" s="4"/>
      <c r="T186" s="13"/>
      <c r="U186" s="13"/>
      <c r="V186" s="5" t="s">
        <v>2</v>
      </c>
      <c r="W186" s="4"/>
      <c r="X186" s="4"/>
      <c r="Y186" s="8"/>
      <c r="Z186" s="8"/>
      <c r="AA186" s="2"/>
      <c r="AB186" s="26" t="s">
        <v>2</v>
      </c>
      <c r="AC186" s="5" t="s">
        <v>2</v>
      </c>
      <c r="AD186" s="41" t="s">
        <v>2</v>
      </c>
      <c r="AE186" s="8"/>
      <c r="AF186" s="13"/>
      <c r="AG186" s="8"/>
      <c r="AH186" s="5" t="s">
        <v>2</v>
      </c>
      <c r="AI186" s="5" t="s">
        <v>2</v>
      </c>
      <c r="AJ186" s="5" t="s">
        <v>2</v>
      </c>
      <c r="AK186" s="19" t="s">
        <v>2</v>
      </c>
      <c r="AL186" s="37" t="s">
        <v>2</v>
      </c>
      <c r="AM186" s="20" t="s">
        <v>2</v>
      </c>
      <c r="AN186" s="29" t="s">
        <v>2</v>
      </c>
    </row>
    <row r="187" spans="2:40" x14ac:dyDescent="0.3">
      <c r="B187" s="7" t="s">
        <v>426</v>
      </c>
      <c r="C187" s="1" t="s">
        <v>426</v>
      </c>
      <c r="D187" s="6" t="s">
        <v>426</v>
      </c>
      <c r="E187" s="1" t="s">
        <v>426</v>
      </c>
      <c r="F187" s="1" t="s">
        <v>426</v>
      </c>
      <c r="G187" s="1" t="s">
        <v>426</v>
      </c>
      <c r="H187" s="1" t="s">
        <v>426</v>
      </c>
      <c r="I187" s="1" t="s">
        <v>426</v>
      </c>
      <c r="J187" s="1" t="s">
        <v>426</v>
      </c>
      <c r="K187" s="1" t="s">
        <v>426</v>
      </c>
      <c r="L187" s="1" t="s">
        <v>426</v>
      </c>
      <c r="M187" s="1" t="s">
        <v>426</v>
      </c>
      <c r="N187" s="1" t="s">
        <v>426</v>
      </c>
      <c r="O187" s="1" t="s">
        <v>426</v>
      </c>
      <c r="P187" s="1" t="s">
        <v>426</v>
      </c>
      <c r="Q187" s="1" t="s">
        <v>426</v>
      </c>
      <c r="R187" s="1" t="s">
        <v>426</v>
      </c>
      <c r="S187" s="1" t="s">
        <v>426</v>
      </c>
      <c r="T187" s="1" t="s">
        <v>426</v>
      </c>
      <c r="U187" s="1" t="s">
        <v>426</v>
      </c>
      <c r="V187" s="1" t="s">
        <v>426</v>
      </c>
      <c r="W187" s="1" t="s">
        <v>426</v>
      </c>
      <c r="X187" s="1" t="s">
        <v>426</v>
      </c>
      <c r="Y187" s="1" t="s">
        <v>426</v>
      </c>
      <c r="Z187" s="1" t="s">
        <v>426</v>
      </c>
      <c r="AA187" s="1" t="s">
        <v>426</v>
      </c>
      <c r="AB187" s="1" t="s">
        <v>426</v>
      </c>
      <c r="AC187" s="1" t="s">
        <v>426</v>
      </c>
      <c r="AD187" s="1" t="s">
        <v>426</v>
      </c>
      <c r="AE187" s="1" t="s">
        <v>426</v>
      </c>
      <c r="AF187" s="1" t="s">
        <v>426</v>
      </c>
      <c r="AG187" s="1" t="s">
        <v>426</v>
      </c>
      <c r="AH187" s="1" t="s">
        <v>426</v>
      </c>
      <c r="AI187" s="1" t="s">
        <v>426</v>
      </c>
      <c r="AJ187" s="1" t="s">
        <v>426</v>
      </c>
      <c r="AK187" s="1" t="s">
        <v>426</v>
      </c>
      <c r="AL187" s="1" t="s">
        <v>426</v>
      </c>
      <c r="AM187" s="1" t="s">
        <v>426</v>
      </c>
      <c r="AN187" s="1" t="s">
        <v>426</v>
      </c>
    </row>
    <row r="188" spans="2:40" ht="56" x14ac:dyDescent="0.3">
      <c r="B188" s="16" t="s">
        <v>285</v>
      </c>
      <c r="C188" s="21" t="s">
        <v>537</v>
      </c>
      <c r="D188" s="14"/>
      <c r="E188" s="2"/>
      <c r="F188" s="2"/>
      <c r="G188" s="2"/>
      <c r="H188" s="2"/>
      <c r="I188" s="2"/>
      <c r="J188" s="2"/>
      <c r="K188" s="3">
        <f>SUM(GMICNC_22A_SCDPT1!SCDPT1_142BEGINNG_7:GMICNC_22A_SCDPT1!SCDPT1_142ENDINGG_7)</f>
        <v>0</v>
      </c>
      <c r="L188" s="2"/>
      <c r="M188" s="3">
        <f>SUM(GMICNC_22A_SCDPT1!SCDPT1_142BEGINNG_9:GMICNC_22A_SCDPT1!SCDPT1_142ENDINGG_9)</f>
        <v>0</v>
      </c>
      <c r="N188" s="3">
        <f>SUM(GMICNC_22A_SCDPT1!SCDPT1_142BEGINNG_10:GMICNC_22A_SCDPT1!SCDPT1_142ENDINGG_10)</f>
        <v>0</v>
      </c>
      <c r="O188" s="3">
        <f>SUM(GMICNC_22A_SCDPT1!SCDPT1_142BEGINNG_11:GMICNC_22A_SCDPT1!SCDPT1_142ENDINGG_11)</f>
        <v>0</v>
      </c>
      <c r="P188" s="3">
        <f>SUM(GMICNC_22A_SCDPT1!SCDPT1_142BEGINNG_12:GMICNC_22A_SCDPT1!SCDPT1_142ENDINGG_12)</f>
        <v>0</v>
      </c>
      <c r="Q188" s="3">
        <f>SUM(GMICNC_22A_SCDPT1!SCDPT1_142BEGINNG_13:GMICNC_22A_SCDPT1!SCDPT1_142ENDINGG_13)</f>
        <v>0</v>
      </c>
      <c r="R188" s="3">
        <f>SUM(GMICNC_22A_SCDPT1!SCDPT1_142BEGINNG_14:GMICNC_22A_SCDPT1!SCDPT1_142ENDINGG_14)</f>
        <v>0</v>
      </c>
      <c r="S188" s="3">
        <f>SUM(GMICNC_22A_SCDPT1!SCDPT1_142BEGINNG_15:GMICNC_22A_SCDPT1!SCDPT1_142ENDINGG_15)</f>
        <v>0</v>
      </c>
      <c r="T188" s="2"/>
      <c r="U188" s="2"/>
      <c r="V188" s="2"/>
      <c r="W188" s="3">
        <f>SUM(GMICNC_22A_SCDPT1!SCDPT1_142BEGINNG_19:GMICNC_22A_SCDPT1!SCDPT1_142ENDINGG_19)</f>
        <v>0</v>
      </c>
      <c r="X188" s="3">
        <f>SUM(GMICNC_22A_SCDPT1!SCDPT1_142BEGINNG_20:GMICNC_22A_SCDPT1!SCDPT1_142ENDINGG_20)</f>
        <v>0</v>
      </c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</row>
    <row r="189" spans="2:40" x14ac:dyDescent="0.3">
      <c r="B189" s="7" t="s">
        <v>426</v>
      </c>
      <c r="C189" s="1" t="s">
        <v>426</v>
      </c>
      <c r="D189" s="6" t="s">
        <v>426</v>
      </c>
      <c r="E189" s="1" t="s">
        <v>426</v>
      </c>
      <c r="F189" s="1" t="s">
        <v>426</v>
      </c>
      <c r="G189" s="1" t="s">
        <v>426</v>
      </c>
      <c r="H189" s="1" t="s">
        <v>426</v>
      </c>
      <c r="I189" s="1" t="s">
        <v>426</v>
      </c>
      <c r="J189" s="1" t="s">
        <v>426</v>
      </c>
      <c r="K189" s="1" t="s">
        <v>426</v>
      </c>
      <c r="L189" s="1" t="s">
        <v>426</v>
      </c>
      <c r="M189" s="1" t="s">
        <v>426</v>
      </c>
      <c r="N189" s="1" t="s">
        <v>426</v>
      </c>
      <c r="O189" s="1" t="s">
        <v>426</v>
      </c>
      <c r="P189" s="1" t="s">
        <v>426</v>
      </c>
      <c r="Q189" s="1" t="s">
        <v>426</v>
      </c>
      <c r="R189" s="1" t="s">
        <v>426</v>
      </c>
      <c r="S189" s="1" t="s">
        <v>426</v>
      </c>
      <c r="T189" s="1" t="s">
        <v>426</v>
      </c>
      <c r="U189" s="1" t="s">
        <v>426</v>
      </c>
      <c r="V189" s="1" t="s">
        <v>426</v>
      </c>
      <c r="W189" s="1" t="s">
        <v>426</v>
      </c>
      <c r="X189" s="1" t="s">
        <v>426</v>
      </c>
      <c r="Y189" s="1" t="s">
        <v>426</v>
      </c>
      <c r="Z189" s="1" t="s">
        <v>426</v>
      </c>
      <c r="AA189" s="1" t="s">
        <v>426</v>
      </c>
      <c r="AB189" s="1" t="s">
        <v>426</v>
      </c>
      <c r="AC189" s="1" t="s">
        <v>426</v>
      </c>
      <c r="AD189" s="1" t="s">
        <v>426</v>
      </c>
      <c r="AE189" s="1" t="s">
        <v>426</v>
      </c>
      <c r="AF189" s="1" t="s">
        <v>426</v>
      </c>
      <c r="AG189" s="1" t="s">
        <v>426</v>
      </c>
      <c r="AH189" s="1" t="s">
        <v>426</v>
      </c>
      <c r="AI189" s="1" t="s">
        <v>426</v>
      </c>
      <c r="AJ189" s="1" t="s">
        <v>426</v>
      </c>
      <c r="AK189" s="1" t="s">
        <v>426</v>
      </c>
      <c r="AL189" s="1" t="s">
        <v>426</v>
      </c>
      <c r="AM189" s="1" t="s">
        <v>426</v>
      </c>
      <c r="AN189" s="1" t="s">
        <v>426</v>
      </c>
    </row>
    <row r="190" spans="2:40" x14ac:dyDescent="0.3">
      <c r="B190" s="18" t="s">
        <v>27</v>
      </c>
      <c r="C190" s="22" t="s">
        <v>603</v>
      </c>
      <c r="D190" s="15" t="s">
        <v>2</v>
      </c>
      <c r="E190" s="33" t="s">
        <v>2</v>
      </c>
      <c r="F190" s="17" t="s">
        <v>2</v>
      </c>
      <c r="G190" s="36" t="s">
        <v>2</v>
      </c>
      <c r="H190" s="30" t="s">
        <v>2</v>
      </c>
      <c r="I190" s="28" t="s">
        <v>2</v>
      </c>
      <c r="J190" s="34" t="s">
        <v>2</v>
      </c>
      <c r="K190" s="4"/>
      <c r="L190" s="35"/>
      <c r="M190" s="4"/>
      <c r="N190" s="4"/>
      <c r="O190" s="4"/>
      <c r="P190" s="4"/>
      <c r="Q190" s="4"/>
      <c r="R190" s="4"/>
      <c r="S190" s="4"/>
      <c r="T190" s="13"/>
      <c r="U190" s="13"/>
      <c r="V190" s="5" t="s">
        <v>2</v>
      </c>
      <c r="W190" s="4"/>
      <c r="X190" s="4"/>
      <c r="Y190" s="8"/>
      <c r="Z190" s="8"/>
      <c r="AA190" s="2"/>
      <c r="AB190" s="26" t="s">
        <v>2</v>
      </c>
      <c r="AC190" s="5" t="s">
        <v>2</v>
      </c>
      <c r="AD190" s="41" t="s">
        <v>2</v>
      </c>
      <c r="AE190" s="8"/>
      <c r="AF190" s="13"/>
      <c r="AG190" s="8"/>
      <c r="AH190" s="5" t="s">
        <v>2</v>
      </c>
      <c r="AI190" s="5" t="s">
        <v>2</v>
      </c>
      <c r="AJ190" s="5" t="s">
        <v>2</v>
      </c>
      <c r="AK190" s="19" t="s">
        <v>2</v>
      </c>
      <c r="AL190" s="37" t="s">
        <v>2</v>
      </c>
      <c r="AM190" s="20" t="s">
        <v>2</v>
      </c>
      <c r="AN190" s="29" t="s">
        <v>2</v>
      </c>
    </row>
    <row r="191" spans="2:40" x14ac:dyDescent="0.3">
      <c r="B191" s="7" t="s">
        <v>426</v>
      </c>
      <c r="C191" s="1" t="s">
        <v>426</v>
      </c>
      <c r="D191" s="6" t="s">
        <v>426</v>
      </c>
      <c r="E191" s="1" t="s">
        <v>426</v>
      </c>
      <c r="F191" s="1" t="s">
        <v>426</v>
      </c>
      <c r="G191" s="1" t="s">
        <v>426</v>
      </c>
      <c r="H191" s="1" t="s">
        <v>426</v>
      </c>
      <c r="I191" s="1" t="s">
        <v>426</v>
      </c>
      <c r="J191" s="1" t="s">
        <v>426</v>
      </c>
      <c r="K191" s="1" t="s">
        <v>426</v>
      </c>
      <c r="L191" s="1" t="s">
        <v>426</v>
      </c>
      <c r="M191" s="1" t="s">
        <v>426</v>
      </c>
      <c r="N191" s="1" t="s">
        <v>426</v>
      </c>
      <c r="O191" s="1" t="s">
        <v>426</v>
      </c>
      <c r="P191" s="1" t="s">
        <v>426</v>
      </c>
      <c r="Q191" s="1" t="s">
        <v>426</v>
      </c>
      <c r="R191" s="1" t="s">
        <v>426</v>
      </c>
      <c r="S191" s="1" t="s">
        <v>426</v>
      </c>
      <c r="T191" s="1" t="s">
        <v>426</v>
      </c>
      <c r="U191" s="1" t="s">
        <v>426</v>
      </c>
      <c r="V191" s="1" t="s">
        <v>426</v>
      </c>
      <c r="W191" s="1" t="s">
        <v>426</v>
      </c>
      <c r="X191" s="1" t="s">
        <v>426</v>
      </c>
      <c r="Y191" s="1" t="s">
        <v>426</v>
      </c>
      <c r="Z191" s="1" t="s">
        <v>426</v>
      </c>
      <c r="AA191" s="1" t="s">
        <v>426</v>
      </c>
      <c r="AB191" s="1" t="s">
        <v>426</v>
      </c>
      <c r="AC191" s="1" t="s">
        <v>426</v>
      </c>
      <c r="AD191" s="1" t="s">
        <v>426</v>
      </c>
      <c r="AE191" s="1" t="s">
        <v>426</v>
      </c>
      <c r="AF191" s="1" t="s">
        <v>426</v>
      </c>
      <c r="AG191" s="1" t="s">
        <v>426</v>
      </c>
      <c r="AH191" s="1" t="s">
        <v>426</v>
      </c>
      <c r="AI191" s="1" t="s">
        <v>426</v>
      </c>
      <c r="AJ191" s="1" t="s">
        <v>426</v>
      </c>
      <c r="AK191" s="1" t="s">
        <v>426</v>
      </c>
      <c r="AL191" s="1" t="s">
        <v>426</v>
      </c>
      <c r="AM191" s="1" t="s">
        <v>426</v>
      </c>
      <c r="AN191" s="1" t="s">
        <v>426</v>
      </c>
    </row>
    <row r="192" spans="2:40" ht="56" x14ac:dyDescent="0.3">
      <c r="B192" s="16" t="s">
        <v>167</v>
      </c>
      <c r="C192" s="21" t="s">
        <v>502</v>
      </c>
      <c r="D192" s="14"/>
      <c r="E192" s="2"/>
      <c r="F192" s="2"/>
      <c r="G192" s="2"/>
      <c r="H192" s="2"/>
      <c r="I192" s="2"/>
      <c r="J192" s="2"/>
      <c r="K192" s="3">
        <f>SUM(GMICNC_22A_SCDPT1!SCDPT1_143BEGINNG_7:GMICNC_22A_SCDPT1!SCDPT1_143ENDINGG_7)</f>
        <v>0</v>
      </c>
      <c r="L192" s="2"/>
      <c r="M192" s="3">
        <f>SUM(GMICNC_22A_SCDPT1!SCDPT1_143BEGINNG_9:GMICNC_22A_SCDPT1!SCDPT1_143ENDINGG_9)</f>
        <v>0</v>
      </c>
      <c r="N192" s="3">
        <f>SUM(GMICNC_22A_SCDPT1!SCDPT1_143BEGINNG_10:GMICNC_22A_SCDPT1!SCDPT1_143ENDINGG_10)</f>
        <v>0</v>
      </c>
      <c r="O192" s="3">
        <f>SUM(GMICNC_22A_SCDPT1!SCDPT1_143BEGINNG_11:GMICNC_22A_SCDPT1!SCDPT1_143ENDINGG_11)</f>
        <v>0</v>
      </c>
      <c r="P192" s="3">
        <f>SUM(GMICNC_22A_SCDPT1!SCDPT1_143BEGINNG_12:GMICNC_22A_SCDPT1!SCDPT1_143ENDINGG_12)</f>
        <v>0</v>
      </c>
      <c r="Q192" s="3">
        <f>SUM(GMICNC_22A_SCDPT1!SCDPT1_143BEGINNG_13:GMICNC_22A_SCDPT1!SCDPT1_143ENDINGG_13)</f>
        <v>0</v>
      </c>
      <c r="R192" s="3">
        <f>SUM(GMICNC_22A_SCDPT1!SCDPT1_143BEGINNG_14:GMICNC_22A_SCDPT1!SCDPT1_143ENDINGG_14)</f>
        <v>0</v>
      </c>
      <c r="S192" s="3">
        <f>SUM(GMICNC_22A_SCDPT1!SCDPT1_143BEGINNG_15:GMICNC_22A_SCDPT1!SCDPT1_143ENDINGG_15)</f>
        <v>0</v>
      </c>
      <c r="T192" s="2"/>
      <c r="U192" s="2"/>
      <c r="V192" s="2"/>
      <c r="W192" s="3">
        <f>SUM(GMICNC_22A_SCDPT1!SCDPT1_143BEGINNG_19:GMICNC_22A_SCDPT1!SCDPT1_143ENDINGG_19)</f>
        <v>0</v>
      </c>
      <c r="X192" s="3">
        <f>SUM(GMICNC_22A_SCDPT1!SCDPT1_143BEGINNG_20:GMICNC_22A_SCDPT1!SCDPT1_143ENDINGG_20)</f>
        <v>0</v>
      </c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</row>
    <row r="193" spans="2:40" x14ac:dyDescent="0.3">
      <c r="B193" s="7" t="s">
        <v>426</v>
      </c>
      <c r="C193" s="1" t="s">
        <v>426</v>
      </c>
      <c r="D193" s="6" t="s">
        <v>426</v>
      </c>
      <c r="E193" s="1" t="s">
        <v>426</v>
      </c>
      <c r="F193" s="1" t="s">
        <v>426</v>
      </c>
      <c r="G193" s="1" t="s">
        <v>426</v>
      </c>
      <c r="H193" s="1" t="s">
        <v>426</v>
      </c>
      <c r="I193" s="1" t="s">
        <v>426</v>
      </c>
      <c r="J193" s="1" t="s">
        <v>426</v>
      </c>
      <c r="K193" s="1" t="s">
        <v>426</v>
      </c>
      <c r="L193" s="1" t="s">
        <v>426</v>
      </c>
      <c r="M193" s="1" t="s">
        <v>426</v>
      </c>
      <c r="N193" s="1" t="s">
        <v>426</v>
      </c>
      <c r="O193" s="1" t="s">
        <v>426</v>
      </c>
      <c r="P193" s="1" t="s">
        <v>426</v>
      </c>
      <c r="Q193" s="1" t="s">
        <v>426</v>
      </c>
      <c r="R193" s="1" t="s">
        <v>426</v>
      </c>
      <c r="S193" s="1" t="s">
        <v>426</v>
      </c>
      <c r="T193" s="1" t="s">
        <v>426</v>
      </c>
      <c r="U193" s="1" t="s">
        <v>426</v>
      </c>
      <c r="V193" s="1" t="s">
        <v>426</v>
      </c>
      <c r="W193" s="1" t="s">
        <v>426</v>
      </c>
      <c r="X193" s="1" t="s">
        <v>426</v>
      </c>
      <c r="Y193" s="1" t="s">
        <v>426</v>
      </c>
      <c r="Z193" s="1" t="s">
        <v>426</v>
      </c>
      <c r="AA193" s="1" t="s">
        <v>426</v>
      </c>
      <c r="AB193" s="1" t="s">
        <v>426</v>
      </c>
      <c r="AC193" s="1" t="s">
        <v>426</v>
      </c>
      <c r="AD193" s="1" t="s">
        <v>426</v>
      </c>
      <c r="AE193" s="1" t="s">
        <v>426</v>
      </c>
      <c r="AF193" s="1" t="s">
        <v>426</v>
      </c>
      <c r="AG193" s="1" t="s">
        <v>426</v>
      </c>
      <c r="AH193" s="1" t="s">
        <v>426</v>
      </c>
      <c r="AI193" s="1" t="s">
        <v>426</v>
      </c>
      <c r="AJ193" s="1" t="s">
        <v>426</v>
      </c>
      <c r="AK193" s="1" t="s">
        <v>426</v>
      </c>
      <c r="AL193" s="1" t="s">
        <v>426</v>
      </c>
      <c r="AM193" s="1" t="s">
        <v>426</v>
      </c>
      <c r="AN193" s="1" t="s">
        <v>426</v>
      </c>
    </row>
    <row r="194" spans="2:40" x14ac:dyDescent="0.3">
      <c r="B194" s="18" t="s">
        <v>577</v>
      </c>
      <c r="C194" s="22" t="s">
        <v>603</v>
      </c>
      <c r="D194" s="15" t="s">
        <v>2</v>
      </c>
      <c r="E194" s="33" t="s">
        <v>2</v>
      </c>
      <c r="F194" s="17" t="s">
        <v>2</v>
      </c>
      <c r="G194" s="36" t="s">
        <v>2</v>
      </c>
      <c r="H194" s="30" t="s">
        <v>2</v>
      </c>
      <c r="I194" s="28" t="s">
        <v>2</v>
      </c>
      <c r="J194" s="34" t="s">
        <v>2</v>
      </c>
      <c r="K194" s="4"/>
      <c r="L194" s="35"/>
      <c r="M194" s="4"/>
      <c r="N194" s="4"/>
      <c r="O194" s="4"/>
      <c r="P194" s="4"/>
      <c r="Q194" s="4"/>
      <c r="R194" s="4"/>
      <c r="S194" s="4"/>
      <c r="T194" s="13"/>
      <c r="U194" s="13"/>
      <c r="V194" s="5" t="s">
        <v>2</v>
      </c>
      <c r="W194" s="4"/>
      <c r="X194" s="4"/>
      <c r="Y194" s="8"/>
      <c r="Z194" s="8"/>
      <c r="AA194" s="2"/>
      <c r="AB194" s="26" t="s">
        <v>2</v>
      </c>
      <c r="AC194" s="5" t="s">
        <v>2</v>
      </c>
      <c r="AD194" s="41" t="s">
        <v>2</v>
      </c>
      <c r="AE194" s="8"/>
      <c r="AF194" s="13"/>
      <c r="AG194" s="8"/>
      <c r="AH194" s="5" t="s">
        <v>2</v>
      </c>
      <c r="AI194" s="5" t="s">
        <v>2</v>
      </c>
      <c r="AJ194" s="5" t="s">
        <v>2</v>
      </c>
      <c r="AK194" s="19" t="s">
        <v>2</v>
      </c>
      <c r="AL194" s="37" t="s">
        <v>2</v>
      </c>
      <c r="AM194" s="20" t="s">
        <v>2</v>
      </c>
      <c r="AN194" s="29" t="s">
        <v>2</v>
      </c>
    </row>
    <row r="195" spans="2:40" x14ac:dyDescent="0.3">
      <c r="B195" s="7" t="s">
        <v>426</v>
      </c>
      <c r="C195" s="1" t="s">
        <v>426</v>
      </c>
      <c r="D195" s="6" t="s">
        <v>426</v>
      </c>
      <c r="E195" s="1" t="s">
        <v>426</v>
      </c>
      <c r="F195" s="1" t="s">
        <v>426</v>
      </c>
      <c r="G195" s="1" t="s">
        <v>426</v>
      </c>
      <c r="H195" s="1" t="s">
        <v>426</v>
      </c>
      <c r="I195" s="1" t="s">
        <v>426</v>
      </c>
      <c r="J195" s="1" t="s">
        <v>426</v>
      </c>
      <c r="K195" s="1" t="s">
        <v>426</v>
      </c>
      <c r="L195" s="1" t="s">
        <v>426</v>
      </c>
      <c r="M195" s="1" t="s">
        <v>426</v>
      </c>
      <c r="N195" s="1" t="s">
        <v>426</v>
      </c>
      <c r="O195" s="1" t="s">
        <v>426</v>
      </c>
      <c r="P195" s="1" t="s">
        <v>426</v>
      </c>
      <c r="Q195" s="1" t="s">
        <v>426</v>
      </c>
      <c r="R195" s="1" t="s">
        <v>426</v>
      </c>
      <c r="S195" s="1" t="s">
        <v>426</v>
      </c>
      <c r="T195" s="1" t="s">
        <v>426</v>
      </c>
      <c r="U195" s="1" t="s">
        <v>426</v>
      </c>
      <c r="V195" s="1" t="s">
        <v>426</v>
      </c>
      <c r="W195" s="1" t="s">
        <v>426</v>
      </c>
      <c r="X195" s="1" t="s">
        <v>426</v>
      </c>
      <c r="Y195" s="1" t="s">
        <v>426</v>
      </c>
      <c r="Z195" s="1" t="s">
        <v>426</v>
      </c>
      <c r="AA195" s="1" t="s">
        <v>426</v>
      </c>
      <c r="AB195" s="1" t="s">
        <v>426</v>
      </c>
      <c r="AC195" s="1" t="s">
        <v>426</v>
      </c>
      <c r="AD195" s="1" t="s">
        <v>426</v>
      </c>
      <c r="AE195" s="1" t="s">
        <v>426</v>
      </c>
      <c r="AF195" s="1" t="s">
        <v>426</v>
      </c>
      <c r="AG195" s="1" t="s">
        <v>426</v>
      </c>
      <c r="AH195" s="1" t="s">
        <v>426</v>
      </c>
      <c r="AI195" s="1" t="s">
        <v>426</v>
      </c>
      <c r="AJ195" s="1" t="s">
        <v>426</v>
      </c>
      <c r="AK195" s="1" t="s">
        <v>426</v>
      </c>
      <c r="AL195" s="1" t="s">
        <v>426</v>
      </c>
      <c r="AM195" s="1" t="s">
        <v>426</v>
      </c>
      <c r="AN195" s="1" t="s">
        <v>426</v>
      </c>
    </row>
    <row r="196" spans="2:40" ht="56" x14ac:dyDescent="0.3">
      <c r="B196" s="16" t="s">
        <v>28</v>
      </c>
      <c r="C196" s="21" t="s">
        <v>110</v>
      </c>
      <c r="D196" s="14"/>
      <c r="E196" s="2"/>
      <c r="F196" s="2"/>
      <c r="G196" s="2"/>
      <c r="H196" s="2"/>
      <c r="I196" s="2"/>
      <c r="J196" s="2"/>
      <c r="K196" s="3">
        <f>SUM(GMICNC_22A_SCDPT1!SCDPT1_144BEGINNG_7:GMICNC_22A_SCDPT1!SCDPT1_144ENDINGG_7)</f>
        <v>0</v>
      </c>
      <c r="L196" s="2"/>
      <c r="M196" s="3">
        <f>SUM(GMICNC_22A_SCDPT1!SCDPT1_144BEGINNG_9:GMICNC_22A_SCDPT1!SCDPT1_144ENDINGG_9)</f>
        <v>0</v>
      </c>
      <c r="N196" s="3">
        <f>SUM(GMICNC_22A_SCDPT1!SCDPT1_144BEGINNG_10:GMICNC_22A_SCDPT1!SCDPT1_144ENDINGG_10)</f>
        <v>0</v>
      </c>
      <c r="O196" s="3">
        <f>SUM(GMICNC_22A_SCDPT1!SCDPT1_144BEGINNG_11:GMICNC_22A_SCDPT1!SCDPT1_144ENDINGG_11)</f>
        <v>0</v>
      </c>
      <c r="P196" s="3">
        <f>SUM(GMICNC_22A_SCDPT1!SCDPT1_144BEGINNG_12:GMICNC_22A_SCDPT1!SCDPT1_144ENDINGG_12)</f>
        <v>0</v>
      </c>
      <c r="Q196" s="3">
        <f>SUM(GMICNC_22A_SCDPT1!SCDPT1_144BEGINNG_13:GMICNC_22A_SCDPT1!SCDPT1_144ENDINGG_13)</f>
        <v>0</v>
      </c>
      <c r="R196" s="3">
        <f>SUM(GMICNC_22A_SCDPT1!SCDPT1_144BEGINNG_14:GMICNC_22A_SCDPT1!SCDPT1_144ENDINGG_14)</f>
        <v>0</v>
      </c>
      <c r="S196" s="3">
        <f>SUM(GMICNC_22A_SCDPT1!SCDPT1_144BEGINNG_15:GMICNC_22A_SCDPT1!SCDPT1_144ENDINGG_15)</f>
        <v>0</v>
      </c>
      <c r="T196" s="2"/>
      <c r="U196" s="2"/>
      <c r="V196" s="2"/>
      <c r="W196" s="3">
        <f>SUM(GMICNC_22A_SCDPT1!SCDPT1_144BEGINNG_19:GMICNC_22A_SCDPT1!SCDPT1_144ENDINGG_19)</f>
        <v>0</v>
      </c>
      <c r="X196" s="3">
        <f>SUM(GMICNC_22A_SCDPT1!SCDPT1_144BEGINNG_20:GMICNC_22A_SCDPT1!SCDPT1_144ENDINGG_20)</f>
        <v>0</v>
      </c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</row>
    <row r="197" spans="2:40" x14ac:dyDescent="0.3">
      <c r="B197" s="7" t="s">
        <v>426</v>
      </c>
      <c r="C197" s="1" t="s">
        <v>426</v>
      </c>
      <c r="D197" s="6" t="s">
        <v>426</v>
      </c>
      <c r="E197" s="1" t="s">
        <v>426</v>
      </c>
      <c r="F197" s="1" t="s">
        <v>426</v>
      </c>
      <c r="G197" s="1" t="s">
        <v>426</v>
      </c>
      <c r="H197" s="1" t="s">
        <v>426</v>
      </c>
      <c r="I197" s="1" t="s">
        <v>426</v>
      </c>
      <c r="J197" s="1" t="s">
        <v>426</v>
      </c>
      <c r="K197" s="1" t="s">
        <v>426</v>
      </c>
      <c r="L197" s="1" t="s">
        <v>426</v>
      </c>
      <c r="M197" s="1" t="s">
        <v>426</v>
      </c>
      <c r="N197" s="1" t="s">
        <v>426</v>
      </c>
      <c r="O197" s="1" t="s">
        <v>426</v>
      </c>
      <c r="P197" s="1" t="s">
        <v>426</v>
      </c>
      <c r="Q197" s="1" t="s">
        <v>426</v>
      </c>
      <c r="R197" s="1" t="s">
        <v>426</v>
      </c>
      <c r="S197" s="1" t="s">
        <v>426</v>
      </c>
      <c r="T197" s="1" t="s">
        <v>426</v>
      </c>
      <c r="U197" s="1" t="s">
        <v>426</v>
      </c>
      <c r="V197" s="1" t="s">
        <v>426</v>
      </c>
      <c r="W197" s="1" t="s">
        <v>426</v>
      </c>
      <c r="X197" s="1" t="s">
        <v>426</v>
      </c>
      <c r="Y197" s="1" t="s">
        <v>426</v>
      </c>
      <c r="Z197" s="1" t="s">
        <v>426</v>
      </c>
      <c r="AA197" s="1" t="s">
        <v>426</v>
      </c>
      <c r="AB197" s="1" t="s">
        <v>426</v>
      </c>
      <c r="AC197" s="1" t="s">
        <v>426</v>
      </c>
      <c r="AD197" s="1" t="s">
        <v>426</v>
      </c>
      <c r="AE197" s="1" t="s">
        <v>426</v>
      </c>
      <c r="AF197" s="1" t="s">
        <v>426</v>
      </c>
      <c r="AG197" s="1" t="s">
        <v>426</v>
      </c>
      <c r="AH197" s="1" t="s">
        <v>426</v>
      </c>
      <c r="AI197" s="1" t="s">
        <v>426</v>
      </c>
      <c r="AJ197" s="1" t="s">
        <v>426</v>
      </c>
      <c r="AK197" s="1" t="s">
        <v>426</v>
      </c>
      <c r="AL197" s="1" t="s">
        <v>426</v>
      </c>
      <c r="AM197" s="1" t="s">
        <v>426</v>
      </c>
      <c r="AN197" s="1" t="s">
        <v>426</v>
      </c>
    </row>
    <row r="198" spans="2:40" x14ac:dyDescent="0.3">
      <c r="B198" s="18" t="s">
        <v>455</v>
      </c>
      <c r="C198" s="22" t="s">
        <v>603</v>
      </c>
      <c r="D198" s="15" t="s">
        <v>2</v>
      </c>
      <c r="E198" s="33" t="s">
        <v>2</v>
      </c>
      <c r="F198" s="17" t="s">
        <v>2</v>
      </c>
      <c r="G198" s="36" t="s">
        <v>2</v>
      </c>
      <c r="H198" s="30" t="s">
        <v>2</v>
      </c>
      <c r="I198" s="28" t="s">
        <v>2</v>
      </c>
      <c r="J198" s="34" t="s">
        <v>2</v>
      </c>
      <c r="K198" s="4"/>
      <c r="L198" s="35"/>
      <c r="M198" s="4"/>
      <c r="N198" s="4"/>
      <c r="O198" s="4"/>
      <c r="P198" s="4"/>
      <c r="Q198" s="4"/>
      <c r="R198" s="4"/>
      <c r="S198" s="4"/>
      <c r="T198" s="13"/>
      <c r="U198" s="13"/>
      <c r="V198" s="5" t="s">
        <v>2</v>
      </c>
      <c r="W198" s="4"/>
      <c r="X198" s="4"/>
      <c r="Y198" s="8"/>
      <c r="Z198" s="8"/>
      <c r="AA198" s="2"/>
      <c r="AB198" s="26" t="s">
        <v>2</v>
      </c>
      <c r="AC198" s="5" t="s">
        <v>2</v>
      </c>
      <c r="AD198" s="2"/>
      <c r="AE198" s="8"/>
      <c r="AF198" s="13"/>
      <c r="AG198" s="8"/>
      <c r="AH198" s="5" t="s">
        <v>2</v>
      </c>
      <c r="AI198" s="5" t="s">
        <v>2</v>
      </c>
      <c r="AJ198" s="5" t="s">
        <v>2</v>
      </c>
      <c r="AK198" s="19" t="s">
        <v>2</v>
      </c>
      <c r="AL198" s="37" t="s">
        <v>2</v>
      </c>
      <c r="AM198" s="20" t="s">
        <v>2</v>
      </c>
      <c r="AN198" s="29" t="s">
        <v>2</v>
      </c>
    </row>
    <row r="199" spans="2:40" x14ac:dyDescent="0.3">
      <c r="B199" s="7" t="s">
        <v>426</v>
      </c>
      <c r="C199" s="1" t="s">
        <v>426</v>
      </c>
      <c r="D199" s="6" t="s">
        <v>426</v>
      </c>
      <c r="E199" s="1" t="s">
        <v>426</v>
      </c>
      <c r="F199" s="1" t="s">
        <v>426</v>
      </c>
      <c r="G199" s="1" t="s">
        <v>426</v>
      </c>
      <c r="H199" s="1" t="s">
        <v>426</v>
      </c>
      <c r="I199" s="1" t="s">
        <v>426</v>
      </c>
      <c r="J199" s="1" t="s">
        <v>426</v>
      </c>
      <c r="K199" s="1" t="s">
        <v>426</v>
      </c>
      <c r="L199" s="1" t="s">
        <v>426</v>
      </c>
      <c r="M199" s="1" t="s">
        <v>426</v>
      </c>
      <c r="N199" s="1" t="s">
        <v>426</v>
      </c>
      <c r="O199" s="1" t="s">
        <v>426</v>
      </c>
      <c r="P199" s="1" t="s">
        <v>426</v>
      </c>
      <c r="Q199" s="1" t="s">
        <v>426</v>
      </c>
      <c r="R199" s="1" t="s">
        <v>426</v>
      </c>
      <c r="S199" s="1" t="s">
        <v>426</v>
      </c>
      <c r="T199" s="1" t="s">
        <v>426</v>
      </c>
      <c r="U199" s="1" t="s">
        <v>426</v>
      </c>
      <c r="V199" s="1" t="s">
        <v>426</v>
      </c>
      <c r="W199" s="1" t="s">
        <v>426</v>
      </c>
      <c r="X199" s="1" t="s">
        <v>426</v>
      </c>
      <c r="Y199" s="1" t="s">
        <v>426</v>
      </c>
      <c r="Z199" s="1" t="s">
        <v>426</v>
      </c>
      <c r="AA199" s="1" t="s">
        <v>426</v>
      </c>
      <c r="AB199" s="1" t="s">
        <v>426</v>
      </c>
      <c r="AC199" s="1" t="s">
        <v>426</v>
      </c>
      <c r="AD199" s="1" t="s">
        <v>426</v>
      </c>
      <c r="AE199" s="1" t="s">
        <v>426</v>
      </c>
      <c r="AF199" s="1" t="s">
        <v>426</v>
      </c>
      <c r="AG199" s="1" t="s">
        <v>426</v>
      </c>
      <c r="AH199" s="1" t="s">
        <v>426</v>
      </c>
      <c r="AI199" s="1" t="s">
        <v>426</v>
      </c>
      <c r="AJ199" s="1" t="s">
        <v>426</v>
      </c>
      <c r="AK199" s="1" t="s">
        <v>426</v>
      </c>
      <c r="AL199" s="1" t="s">
        <v>426</v>
      </c>
      <c r="AM199" s="1" t="s">
        <v>426</v>
      </c>
      <c r="AN199" s="1" t="s">
        <v>426</v>
      </c>
    </row>
    <row r="200" spans="2:40" ht="28" x14ac:dyDescent="0.3">
      <c r="B200" s="16" t="s">
        <v>578</v>
      </c>
      <c r="C200" s="21" t="s">
        <v>376</v>
      </c>
      <c r="D200" s="14"/>
      <c r="E200" s="2"/>
      <c r="F200" s="2"/>
      <c r="G200" s="2"/>
      <c r="H200" s="2"/>
      <c r="I200" s="2"/>
      <c r="J200" s="2"/>
      <c r="K200" s="3">
        <f>SUM(GMICNC_22A_SCDPT1!SCDPT1_145BEGINNG_7:GMICNC_22A_SCDPT1!SCDPT1_145ENDINGG_7)</f>
        <v>0</v>
      </c>
      <c r="L200" s="2"/>
      <c r="M200" s="3">
        <f>SUM(GMICNC_22A_SCDPT1!SCDPT1_145BEGINNG_9:GMICNC_22A_SCDPT1!SCDPT1_145ENDINGG_9)</f>
        <v>0</v>
      </c>
      <c r="N200" s="3">
        <f>SUM(GMICNC_22A_SCDPT1!SCDPT1_145BEGINNG_10:GMICNC_22A_SCDPT1!SCDPT1_145ENDINGG_10)</f>
        <v>0</v>
      </c>
      <c r="O200" s="3">
        <f>SUM(GMICNC_22A_SCDPT1!SCDPT1_145BEGINNG_11:GMICNC_22A_SCDPT1!SCDPT1_145ENDINGG_11)</f>
        <v>0</v>
      </c>
      <c r="P200" s="3">
        <f>SUM(GMICNC_22A_SCDPT1!SCDPT1_145BEGINNG_12:GMICNC_22A_SCDPT1!SCDPT1_145ENDINGG_12)</f>
        <v>0</v>
      </c>
      <c r="Q200" s="3">
        <f>SUM(GMICNC_22A_SCDPT1!SCDPT1_145BEGINNG_13:GMICNC_22A_SCDPT1!SCDPT1_145ENDINGG_13)</f>
        <v>0</v>
      </c>
      <c r="R200" s="3">
        <f>SUM(GMICNC_22A_SCDPT1!SCDPT1_145BEGINNG_14:GMICNC_22A_SCDPT1!SCDPT1_145ENDINGG_14)</f>
        <v>0</v>
      </c>
      <c r="S200" s="3">
        <f>SUM(GMICNC_22A_SCDPT1!SCDPT1_145BEGINNG_15:GMICNC_22A_SCDPT1!SCDPT1_145ENDINGG_15)</f>
        <v>0</v>
      </c>
      <c r="T200" s="2"/>
      <c r="U200" s="2"/>
      <c r="V200" s="2"/>
      <c r="W200" s="3">
        <f>SUM(GMICNC_22A_SCDPT1!SCDPT1_145BEGINNG_19:GMICNC_22A_SCDPT1!SCDPT1_145ENDINGG_19)</f>
        <v>0</v>
      </c>
      <c r="X200" s="3">
        <f>SUM(GMICNC_22A_SCDPT1!SCDPT1_145BEGINNG_20:GMICNC_22A_SCDPT1!SCDPT1_145ENDINGG_20)</f>
        <v>0</v>
      </c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</row>
    <row r="201" spans="2:40" x14ac:dyDescent="0.3">
      <c r="B201" s="7" t="s">
        <v>426</v>
      </c>
      <c r="C201" s="1" t="s">
        <v>426</v>
      </c>
      <c r="D201" s="6" t="s">
        <v>426</v>
      </c>
      <c r="E201" s="1" t="s">
        <v>426</v>
      </c>
      <c r="F201" s="1" t="s">
        <v>426</v>
      </c>
      <c r="G201" s="1" t="s">
        <v>426</v>
      </c>
      <c r="H201" s="1" t="s">
        <v>426</v>
      </c>
      <c r="I201" s="1" t="s">
        <v>426</v>
      </c>
      <c r="J201" s="1" t="s">
        <v>426</v>
      </c>
      <c r="K201" s="1" t="s">
        <v>426</v>
      </c>
      <c r="L201" s="1" t="s">
        <v>426</v>
      </c>
      <c r="M201" s="1" t="s">
        <v>426</v>
      </c>
      <c r="N201" s="1" t="s">
        <v>426</v>
      </c>
      <c r="O201" s="1" t="s">
        <v>426</v>
      </c>
      <c r="P201" s="1" t="s">
        <v>426</v>
      </c>
      <c r="Q201" s="1" t="s">
        <v>426</v>
      </c>
      <c r="R201" s="1" t="s">
        <v>426</v>
      </c>
      <c r="S201" s="1" t="s">
        <v>426</v>
      </c>
      <c r="T201" s="1" t="s">
        <v>426</v>
      </c>
      <c r="U201" s="1" t="s">
        <v>426</v>
      </c>
      <c r="V201" s="1" t="s">
        <v>426</v>
      </c>
      <c r="W201" s="1" t="s">
        <v>426</v>
      </c>
      <c r="X201" s="1" t="s">
        <v>426</v>
      </c>
      <c r="Y201" s="1" t="s">
        <v>426</v>
      </c>
      <c r="Z201" s="1" t="s">
        <v>426</v>
      </c>
      <c r="AA201" s="1" t="s">
        <v>426</v>
      </c>
      <c r="AB201" s="1" t="s">
        <v>426</v>
      </c>
      <c r="AC201" s="1" t="s">
        <v>426</v>
      </c>
      <c r="AD201" s="1" t="s">
        <v>426</v>
      </c>
      <c r="AE201" s="1" t="s">
        <v>426</v>
      </c>
      <c r="AF201" s="1" t="s">
        <v>426</v>
      </c>
      <c r="AG201" s="1" t="s">
        <v>426</v>
      </c>
      <c r="AH201" s="1" t="s">
        <v>426</v>
      </c>
      <c r="AI201" s="1" t="s">
        <v>426</v>
      </c>
      <c r="AJ201" s="1" t="s">
        <v>426</v>
      </c>
      <c r="AK201" s="1" t="s">
        <v>426</v>
      </c>
      <c r="AL201" s="1" t="s">
        <v>426</v>
      </c>
      <c r="AM201" s="1" t="s">
        <v>426</v>
      </c>
      <c r="AN201" s="1" t="s">
        <v>426</v>
      </c>
    </row>
    <row r="202" spans="2:40" x14ac:dyDescent="0.3">
      <c r="B202" s="18" t="s">
        <v>338</v>
      </c>
      <c r="C202" s="22" t="s">
        <v>603</v>
      </c>
      <c r="D202" s="15" t="s">
        <v>2</v>
      </c>
      <c r="E202" s="33" t="s">
        <v>2</v>
      </c>
      <c r="F202" s="17" t="s">
        <v>2</v>
      </c>
      <c r="G202" s="36" t="s">
        <v>2</v>
      </c>
      <c r="H202" s="30" t="s">
        <v>2</v>
      </c>
      <c r="I202" s="28" t="s">
        <v>2</v>
      </c>
      <c r="J202" s="34" t="s">
        <v>2</v>
      </c>
      <c r="K202" s="4"/>
      <c r="L202" s="35"/>
      <c r="M202" s="4"/>
      <c r="N202" s="4"/>
      <c r="O202" s="4"/>
      <c r="P202" s="4"/>
      <c r="Q202" s="4"/>
      <c r="R202" s="4"/>
      <c r="S202" s="4"/>
      <c r="T202" s="13"/>
      <c r="U202" s="13"/>
      <c r="V202" s="5" t="s">
        <v>2</v>
      </c>
      <c r="W202" s="4"/>
      <c r="X202" s="4"/>
      <c r="Y202" s="8"/>
      <c r="Z202" s="8"/>
      <c r="AA202" s="2"/>
      <c r="AB202" s="26" t="s">
        <v>2</v>
      </c>
      <c r="AC202" s="5" t="s">
        <v>2</v>
      </c>
      <c r="AD202" s="2"/>
      <c r="AE202" s="8"/>
      <c r="AF202" s="13"/>
      <c r="AG202" s="8"/>
      <c r="AH202" s="5" t="s">
        <v>2</v>
      </c>
      <c r="AI202" s="5" t="s">
        <v>2</v>
      </c>
      <c r="AJ202" s="5" t="s">
        <v>2</v>
      </c>
      <c r="AK202" s="19" t="s">
        <v>2</v>
      </c>
      <c r="AL202" s="37" t="s">
        <v>2</v>
      </c>
      <c r="AM202" s="20" t="s">
        <v>2</v>
      </c>
      <c r="AN202" s="29" t="s">
        <v>2</v>
      </c>
    </row>
    <row r="203" spans="2:40" x14ac:dyDescent="0.3">
      <c r="B203" s="7" t="s">
        <v>426</v>
      </c>
      <c r="C203" s="1" t="s">
        <v>426</v>
      </c>
      <c r="D203" s="6" t="s">
        <v>426</v>
      </c>
      <c r="E203" s="1" t="s">
        <v>426</v>
      </c>
      <c r="F203" s="1" t="s">
        <v>426</v>
      </c>
      <c r="G203" s="1" t="s">
        <v>426</v>
      </c>
      <c r="H203" s="1" t="s">
        <v>426</v>
      </c>
      <c r="I203" s="1" t="s">
        <v>426</v>
      </c>
      <c r="J203" s="1" t="s">
        <v>426</v>
      </c>
      <c r="K203" s="1" t="s">
        <v>426</v>
      </c>
      <c r="L203" s="1" t="s">
        <v>426</v>
      </c>
      <c r="M203" s="1" t="s">
        <v>426</v>
      </c>
      <c r="N203" s="1" t="s">
        <v>426</v>
      </c>
      <c r="O203" s="1" t="s">
        <v>426</v>
      </c>
      <c r="P203" s="1" t="s">
        <v>426</v>
      </c>
      <c r="Q203" s="1" t="s">
        <v>426</v>
      </c>
      <c r="R203" s="1" t="s">
        <v>426</v>
      </c>
      <c r="S203" s="1" t="s">
        <v>426</v>
      </c>
      <c r="T203" s="1" t="s">
        <v>426</v>
      </c>
      <c r="U203" s="1" t="s">
        <v>426</v>
      </c>
      <c r="V203" s="1" t="s">
        <v>426</v>
      </c>
      <c r="W203" s="1" t="s">
        <v>426</v>
      </c>
      <c r="X203" s="1" t="s">
        <v>426</v>
      </c>
      <c r="Y203" s="1" t="s">
        <v>426</v>
      </c>
      <c r="Z203" s="1" t="s">
        <v>426</v>
      </c>
      <c r="AA203" s="1" t="s">
        <v>426</v>
      </c>
      <c r="AB203" s="1" t="s">
        <v>426</v>
      </c>
      <c r="AC203" s="1" t="s">
        <v>426</v>
      </c>
      <c r="AD203" s="1" t="s">
        <v>426</v>
      </c>
      <c r="AE203" s="1" t="s">
        <v>426</v>
      </c>
      <c r="AF203" s="1" t="s">
        <v>426</v>
      </c>
      <c r="AG203" s="1" t="s">
        <v>426</v>
      </c>
      <c r="AH203" s="1" t="s">
        <v>426</v>
      </c>
      <c r="AI203" s="1" t="s">
        <v>426</v>
      </c>
      <c r="AJ203" s="1" t="s">
        <v>426</v>
      </c>
      <c r="AK203" s="1" t="s">
        <v>426</v>
      </c>
      <c r="AL203" s="1" t="s">
        <v>426</v>
      </c>
      <c r="AM203" s="1" t="s">
        <v>426</v>
      </c>
      <c r="AN203" s="1" t="s">
        <v>426</v>
      </c>
    </row>
    <row r="204" spans="2:40" ht="28" x14ac:dyDescent="0.3">
      <c r="B204" s="16" t="s">
        <v>456</v>
      </c>
      <c r="C204" s="21" t="s">
        <v>579</v>
      </c>
      <c r="D204" s="14"/>
      <c r="E204" s="2"/>
      <c r="F204" s="2"/>
      <c r="G204" s="2"/>
      <c r="H204" s="2"/>
      <c r="I204" s="2"/>
      <c r="J204" s="2"/>
      <c r="K204" s="3">
        <f>SUM(GMICNC_22A_SCDPT1!SCDPT1_146BEGINNG_7:GMICNC_22A_SCDPT1!SCDPT1_146ENDINGG_7)</f>
        <v>0</v>
      </c>
      <c r="L204" s="2"/>
      <c r="M204" s="3">
        <f>SUM(GMICNC_22A_SCDPT1!SCDPT1_146BEGINNG_9:GMICNC_22A_SCDPT1!SCDPT1_146ENDINGG_9)</f>
        <v>0</v>
      </c>
      <c r="N204" s="3">
        <f>SUM(GMICNC_22A_SCDPT1!SCDPT1_146BEGINNG_10:GMICNC_22A_SCDPT1!SCDPT1_146ENDINGG_10)</f>
        <v>0</v>
      </c>
      <c r="O204" s="3">
        <f>SUM(GMICNC_22A_SCDPT1!SCDPT1_146BEGINNG_11:GMICNC_22A_SCDPT1!SCDPT1_146ENDINGG_11)</f>
        <v>0</v>
      </c>
      <c r="P204" s="3">
        <f>SUM(GMICNC_22A_SCDPT1!SCDPT1_146BEGINNG_12:GMICNC_22A_SCDPT1!SCDPT1_146ENDINGG_12)</f>
        <v>0</v>
      </c>
      <c r="Q204" s="3">
        <f>SUM(GMICNC_22A_SCDPT1!SCDPT1_146BEGINNG_13:GMICNC_22A_SCDPT1!SCDPT1_146ENDINGG_13)</f>
        <v>0</v>
      </c>
      <c r="R204" s="3">
        <f>SUM(GMICNC_22A_SCDPT1!SCDPT1_146BEGINNG_14:GMICNC_22A_SCDPT1!SCDPT1_146ENDINGG_14)</f>
        <v>0</v>
      </c>
      <c r="S204" s="3">
        <f>SUM(GMICNC_22A_SCDPT1!SCDPT1_146BEGINNG_15:GMICNC_22A_SCDPT1!SCDPT1_146ENDINGG_15)</f>
        <v>0</v>
      </c>
      <c r="T204" s="2"/>
      <c r="U204" s="2"/>
      <c r="V204" s="2"/>
      <c r="W204" s="3">
        <f>SUM(GMICNC_22A_SCDPT1!SCDPT1_146BEGINNG_19:GMICNC_22A_SCDPT1!SCDPT1_146ENDINGG_19)</f>
        <v>0</v>
      </c>
      <c r="X204" s="3">
        <f>SUM(GMICNC_22A_SCDPT1!SCDPT1_146BEGINNG_20:GMICNC_22A_SCDPT1!SCDPT1_146ENDINGG_20)</f>
        <v>0</v>
      </c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</row>
    <row r="205" spans="2:40" ht="28" x14ac:dyDescent="0.3">
      <c r="B205" s="16" t="s">
        <v>580</v>
      </c>
      <c r="C205" s="21" t="s">
        <v>168</v>
      </c>
      <c r="D205" s="14"/>
      <c r="E205" s="2"/>
      <c r="F205" s="2"/>
      <c r="G205" s="2"/>
      <c r="H205" s="2"/>
      <c r="I205" s="2"/>
      <c r="J205" s="2"/>
      <c r="K205" s="3">
        <f>GMICNC_22A_SCDPT1!SCDPT1_1419999999_7+GMICNC_22A_SCDPT1!SCDPT1_1429999999_7+GMICNC_22A_SCDPT1!SCDPT1_1439999999_7+GMICNC_22A_SCDPT1!SCDPT1_1449999999_7+GMICNC_22A_SCDPT1!SCDPT1_1459999999_7+GMICNC_22A_SCDPT1!SCDPT1_1469999999_7</f>
        <v>0</v>
      </c>
      <c r="L205" s="2"/>
      <c r="M205" s="3">
        <f>GMICNC_22A_SCDPT1!SCDPT1_1419999999_9+GMICNC_22A_SCDPT1!SCDPT1_1429999999_9+GMICNC_22A_SCDPT1!SCDPT1_1439999999_9+GMICNC_22A_SCDPT1!SCDPT1_1449999999_9+GMICNC_22A_SCDPT1!SCDPT1_1459999999_9+GMICNC_22A_SCDPT1!SCDPT1_1469999999_9</f>
        <v>0</v>
      </c>
      <c r="N205" s="3">
        <f>GMICNC_22A_SCDPT1!SCDPT1_1419999999_10+GMICNC_22A_SCDPT1!SCDPT1_1429999999_10+GMICNC_22A_SCDPT1!SCDPT1_1439999999_10+GMICNC_22A_SCDPT1!SCDPT1_1449999999_10+GMICNC_22A_SCDPT1!SCDPT1_1459999999_10+GMICNC_22A_SCDPT1!SCDPT1_1469999999_10</f>
        <v>0</v>
      </c>
      <c r="O205" s="3">
        <f>GMICNC_22A_SCDPT1!SCDPT1_1419999999_11+GMICNC_22A_SCDPT1!SCDPT1_1429999999_11+GMICNC_22A_SCDPT1!SCDPT1_1439999999_11+GMICNC_22A_SCDPT1!SCDPT1_1449999999_11+GMICNC_22A_SCDPT1!SCDPT1_1459999999_11+GMICNC_22A_SCDPT1!SCDPT1_1469999999_11</f>
        <v>0</v>
      </c>
      <c r="P205" s="3">
        <f>GMICNC_22A_SCDPT1!SCDPT1_1419999999_12+GMICNC_22A_SCDPT1!SCDPT1_1429999999_12+GMICNC_22A_SCDPT1!SCDPT1_1439999999_12+GMICNC_22A_SCDPT1!SCDPT1_1449999999_12+GMICNC_22A_SCDPT1!SCDPT1_1459999999_12+GMICNC_22A_SCDPT1!SCDPT1_1469999999_12</f>
        <v>0</v>
      </c>
      <c r="Q205" s="3">
        <f>GMICNC_22A_SCDPT1!SCDPT1_1419999999_13+GMICNC_22A_SCDPT1!SCDPT1_1429999999_13+GMICNC_22A_SCDPT1!SCDPT1_1439999999_13+GMICNC_22A_SCDPT1!SCDPT1_1449999999_13+GMICNC_22A_SCDPT1!SCDPT1_1459999999_13+GMICNC_22A_SCDPT1!SCDPT1_1469999999_13</f>
        <v>0</v>
      </c>
      <c r="R205" s="3">
        <f>GMICNC_22A_SCDPT1!SCDPT1_1419999999_14+GMICNC_22A_SCDPT1!SCDPT1_1429999999_14+GMICNC_22A_SCDPT1!SCDPT1_1439999999_14+GMICNC_22A_SCDPT1!SCDPT1_1449999999_14+GMICNC_22A_SCDPT1!SCDPT1_1459999999_14+GMICNC_22A_SCDPT1!SCDPT1_1469999999_14</f>
        <v>0</v>
      </c>
      <c r="S205" s="3">
        <f>GMICNC_22A_SCDPT1!SCDPT1_1419999999_15+GMICNC_22A_SCDPT1!SCDPT1_1429999999_15+GMICNC_22A_SCDPT1!SCDPT1_1439999999_15+GMICNC_22A_SCDPT1!SCDPT1_1449999999_15+GMICNC_22A_SCDPT1!SCDPT1_1459999999_15+GMICNC_22A_SCDPT1!SCDPT1_1469999999_15</f>
        <v>0</v>
      </c>
      <c r="T205" s="2"/>
      <c r="U205" s="2"/>
      <c r="V205" s="2"/>
      <c r="W205" s="3">
        <f>GMICNC_22A_SCDPT1!SCDPT1_1419999999_19+GMICNC_22A_SCDPT1!SCDPT1_1429999999_19+GMICNC_22A_SCDPT1!SCDPT1_1439999999_19+GMICNC_22A_SCDPT1!SCDPT1_1449999999_19+GMICNC_22A_SCDPT1!SCDPT1_1459999999_19+GMICNC_22A_SCDPT1!SCDPT1_1469999999_19</f>
        <v>0</v>
      </c>
      <c r="X205" s="3">
        <f>GMICNC_22A_SCDPT1!SCDPT1_1419999999_20+GMICNC_22A_SCDPT1!SCDPT1_1429999999_20+GMICNC_22A_SCDPT1!SCDPT1_1439999999_20+GMICNC_22A_SCDPT1!SCDPT1_1449999999_20+GMICNC_22A_SCDPT1!SCDPT1_1459999999_20+GMICNC_22A_SCDPT1!SCDPT1_1469999999_20</f>
        <v>0</v>
      </c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</row>
    <row r="206" spans="2:40" x14ac:dyDescent="0.3">
      <c r="B206" s="7" t="s">
        <v>426</v>
      </c>
      <c r="C206" s="1" t="s">
        <v>426</v>
      </c>
      <c r="D206" s="6" t="s">
        <v>426</v>
      </c>
      <c r="E206" s="1" t="s">
        <v>426</v>
      </c>
      <c r="F206" s="1" t="s">
        <v>426</v>
      </c>
      <c r="G206" s="1" t="s">
        <v>426</v>
      </c>
      <c r="H206" s="1" t="s">
        <v>426</v>
      </c>
      <c r="I206" s="1" t="s">
        <v>426</v>
      </c>
      <c r="J206" s="1" t="s">
        <v>426</v>
      </c>
      <c r="K206" s="1" t="s">
        <v>426</v>
      </c>
      <c r="L206" s="1" t="s">
        <v>426</v>
      </c>
      <c r="M206" s="1" t="s">
        <v>426</v>
      </c>
      <c r="N206" s="1" t="s">
        <v>426</v>
      </c>
      <c r="O206" s="1" t="s">
        <v>426</v>
      </c>
      <c r="P206" s="1" t="s">
        <v>426</v>
      </c>
      <c r="Q206" s="1" t="s">
        <v>426</v>
      </c>
      <c r="R206" s="1" t="s">
        <v>426</v>
      </c>
      <c r="S206" s="1" t="s">
        <v>426</v>
      </c>
      <c r="T206" s="1" t="s">
        <v>426</v>
      </c>
      <c r="U206" s="1" t="s">
        <v>426</v>
      </c>
      <c r="V206" s="1" t="s">
        <v>426</v>
      </c>
      <c r="W206" s="1" t="s">
        <v>426</v>
      </c>
      <c r="X206" s="1" t="s">
        <v>426</v>
      </c>
      <c r="Y206" s="1" t="s">
        <v>426</v>
      </c>
      <c r="Z206" s="1" t="s">
        <v>426</v>
      </c>
      <c r="AA206" s="1" t="s">
        <v>426</v>
      </c>
      <c r="AB206" s="1" t="s">
        <v>426</v>
      </c>
      <c r="AC206" s="1" t="s">
        <v>426</v>
      </c>
      <c r="AD206" s="1" t="s">
        <v>426</v>
      </c>
      <c r="AE206" s="1" t="s">
        <v>426</v>
      </c>
      <c r="AF206" s="1" t="s">
        <v>426</v>
      </c>
      <c r="AG206" s="1" t="s">
        <v>426</v>
      </c>
      <c r="AH206" s="1" t="s">
        <v>426</v>
      </c>
      <c r="AI206" s="1" t="s">
        <v>426</v>
      </c>
      <c r="AJ206" s="1" t="s">
        <v>426</v>
      </c>
      <c r="AK206" s="1" t="s">
        <v>426</v>
      </c>
      <c r="AL206" s="1" t="s">
        <v>426</v>
      </c>
      <c r="AM206" s="1" t="s">
        <v>426</v>
      </c>
      <c r="AN206" s="1" t="s">
        <v>426</v>
      </c>
    </row>
    <row r="207" spans="2:40" x14ac:dyDescent="0.3">
      <c r="B207" s="18" t="s">
        <v>377</v>
      </c>
      <c r="C207" s="22" t="s">
        <v>603</v>
      </c>
      <c r="D207" s="15" t="s">
        <v>2</v>
      </c>
      <c r="E207" s="33" t="s">
        <v>2</v>
      </c>
      <c r="F207" s="17" t="s">
        <v>2</v>
      </c>
      <c r="G207" s="36" t="s">
        <v>2</v>
      </c>
      <c r="H207" s="30" t="s">
        <v>2</v>
      </c>
      <c r="I207" s="28" t="s">
        <v>2</v>
      </c>
      <c r="J207" s="34" t="s">
        <v>2</v>
      </c>
      <c r="K207" s="4"/>
      <c r="L207" s="35"/>
      <c r="M207" s="4"/>
      <c r="N207" s="4"/>
      <c r="O207" s="4"/>
      <c r="P207" s="4"/>
      <c r="Q207" s="4"/>
      <c r="R207" s="4"/>
      <c r="S207" s="4"/>
      <c r="T207" s="13"/>
      <c r="U207" s="13"/>
      <c r="V207" s="5" t="s">
        <v>2</v>
      </c>
      <c r="W207" s="4"/>
      <c r="X207" s="4"/>
      <c r="Y207" s="8"/>
      <c r="Z207" s="8"/>
      <c r="AA207" s="2"/>
      <c r="AB207" s="26" t="s">
        <v>2</v>
      </c>
      <c r="AC207" s="5" t="s">
        <v>2</v>
      </c>
      <c r="AD207" s="2"/>
      <c r="AE207" s="8"/>
      <c r="AF207" s="13"/>
      <c r="AG207" s="8"/>
      <c r="AH207" s="5" t="s">
        <v>2</v>
      </c>
      <c r="AI207" s="5" t="s">
        <v>2</v>
      </c>
      <c r="AJ207" s="5" t="s">
        <v>2</v>
      </c>
      <c r="AK207" s="19" t="s">
        <v>2</v>
      </c>
      <c r="AL207" s="37" t="s">
        <v>2</v>
      </c>
      <c r="AM207" s="20" t="s">
        <v>2</v>
      </c>
      <c r="AN207" s="29" t="s">
        <v>2</v>
      </c>
    </row>
    <row r="208" spans="2:40" x14ac:dyDescent="0.3">
      <c r="B208" s="7" t="s">
        <v>426</v>
      </c>
      <c r="C208" s="1" t="s">
        <v>426</v>
      </c>
      <c r="D208" s="6" t="s">
        <v>426</v>
      </c>
      <c r="E208" s="1" t="s">
        <v>426</v>
      </c>
      <c r="F208" s="1" t="s">
        <v>426</v>
      </c>
      <c r="G208" s="1" t="s">
        <v>426</v>
      </c>
      <c r="H208" s="1" t="s">
        <v>426</v>
      </c>
      <c r="I208" s="1" t="s">
        <v>426</v>
      </c>
      <c r="J208" s="1" t="s">
        <v>426</v>
      </c>
      <c r="K208" s="1" t="s">
        <v>426</v>
      </c>
      <c r="L208" s="1" t="s">
        <v>426</v>
      </c>
      <c r="M208" s="1" t="s">
        <v>426</v>
      </c>
      <c r="N208" s="1" t="s">
        <v>426</v>
      </c>
      <c r="O208" s="1" t="s">
        <v>426</v>
      </c>
      <c r="P208" s="1" t="s">
        <v>426</v>
      </c>
      <c r="Q208" s="1" t="s">
        <v>426</v>
      </c>
      <c r="R208" s="1" t="s">
        <v>426</v>
      </c>
      <c r="S208" s="1" t="s">
        <v>426</v>
      </c>
      <c r="T208" s="1" t="s">
        <v>426</v>
      </c>
      <c r="U208" s="1" t="s">
        <v>426</v>
      </c>
      <c r="V208" s="1" t="s">
        <v>426</v>
      </c>
      <c r="W208" s="1" t="s">
        <v>426</v>
      </c>
      <c r="X208" s="1" t="s">
        <v>426</v>
      </c>
      <c r="Y208" s="1" t="s">
        <v>426</v>
      </c>
      <c r="Z208" s="1" t="s">
        <v>426</v>
      </c>
      <c r="AA208" s="1" t="s">
        <v>426</v>
      </c>
      <c r="AB208" s="1" t="s">
        <v>426</v>
      </c>
      <c r="AC208" s="1" t="s">
        <v>426</v>
      </c>
      <c r="AD208" s="1" t="s">
        <v>426</v>
      </c>
      <c r="AE208" s="1" t="s">
        <v>426</v>
      </c>
      <c r="AF208" s="1" t="s">
        <v>426</v>
      </c>
      <c r="AG208" s="1" t="s">
        <v>426</v>
      </c>
      <c r="AH208" s="1" t="s">
        <v>426</v>
      </c>
      <c r="AI208" s="1" t="s">
        <v>426</v>
      </c>
      <c r="AJ208" s="1" t="s">
        <v>426</v>
      </c>
      <c r="AK208" s="1" t="s">
        <v>426</v>
      </c>
      <c r="AL208" s="1" t="s">
        <v>426</v>
      </c>
      <c r="AM208" s="1" t="s">
        <v>426</v>
      </c>
      <c r="AN208" s="1" t="s">
        <v>426</v>
      </c>
    </row>
    <row r="209" spans="2:40" ht="56" x14ac:dyDescent="0.3">
      <c r="B209" s="16" t="s">
        <v>503</v>
      </c>
      <c r="C209" s="21" t="s">
        <v>378</v>
      </c>
      <c r="D209" s="14"/>
      <c r="E209" s="2"/>
      <c r="F209" s="2"/>
      <c r="G209" s="2"/>
      <c r="H209" s="2"/>
      <c r="I209" s="2"/>
      <c r="J209" s="2"/>
      <c r="K209" s="3">
        <f>SUM(GMICNC_22A_SCDPT1!SCDPT1_161BEGINNG_7:GMICNC_22A_SCDPT1!SCDPT1_161ENDINGG_7)</f>
        <v>0</v>
      </c>
      <c r="L209" s="2"/>
      <c r="M209" s="3">
        <f>SUM(GMICNC_22A_SCDPT1!SCDPT1_161BEGINNG_9:GMICNC_22A_SCDPT1!SCDPT1_161ENDINGG_9)</f>
        <v>0</v>
      </c>
      <c r="N209" s="3">
        <f>SUM(GMICNC_22A_SCDPT1!SCDPT1_161BEGINNG_10:GMICNC_22A_SCDPT1!SCDPT1_161ENDINGG_10)</f>
        <v>0</v>
      </c>
      <c r="O209" s="3">
        <f>SUM(GMICNC_22A_SCDPT1!SCDPT1_161BEGINNG_11:GMICNC_22A_SCDPT1!SCDPT1_161ENDINGG_11)</f>
        <v>0</v>
      </c>
      <c r="P209" s="3">
        <f>SUM(GMICNC_22A_SCDPT1!SCDPT1_161BEGINNG_12:GMICNC_22A_SCDPT1!SCDPT1_161ENDINGG_12)</f>
        <v>0</v>
      </c>
      <c r="Q209" s="3">
        <f>SUM(GMICNC_22A_SCDPT1!SCDPT1_161BEGINNG_13:GMICNC_22A_SCDPT1!SCDPT1_161ENDINGG_13)</f>
        <v>0</v>
      </c>
      <c r="R209" s="3">
        <f>SUM(GMICNC_22A_SCDPT1!SCDPT1_161BEGINNG_14:GMICNC_22A_SCDPT1!SCDPT1_161ENDINGG_14)</f>
        <v>0</v>
      </c>
      <c r="S209" s="3">
        <f>SUM(GMICNC_22A_SCDPT1!SCDPT1_161BEGINNG_15:GMICNC_22A_SCDPT1!SCDPT1_161ENDINGG_15)</f>
        <v>0</v>
      </c>
      <c r="T209" s="2"/>
      <c r="U209" s="2"/>
      <c r="V209" s="2"/>
      <c r="W209" s="3">
        <f>SUM(GMICNC_22A_SCDPT1!SCDPT1_161BEGINNG_19:GMICNC_22A_SCDPT1!SCDPT1_161ENDINGG_19)</f>
        <v>0</v>
      </c>
      <c r="X209" s="3">
        <f>SUM(GMICNC_22A_SCDPT1!SCDPT1_161BEGINNG_20:GMICNC_22A_SCDPT1!SCDPT1_161ENDINGG_20)</f>
        <v>0</v>
      </c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</row>
    <row r="210" spans="2:40" x14ac:dyDescent="0.3">
      <c r="B210" s="7" t="s">
        <v>426</v>
      </c>
      <c r="C210" s="1" t="s">
        <v>426</v>
      </c>
      <c r="D210" s="6" t="s">
        <v>426</v>
      </c>
      <c r="E210" s="1" t="s">
        <v>426</v>
      </c>
      <c r="F210" s="1" t="s">
        <v>426</v>
      </c>
      <c r="G210" s="1" t="s">
        <v>426</v>
      </c>
      <c r="H210" s="1" t="s">
        <v>426</v>
      </c>
      <c r="I210" s="1" t="s">
        <v>426</v>
      </c>
      <c r="J210" s="1" t="s">
        <v>426</v>
      </c>
      <c r="K210" s="1" t="s">
        <v>426</v>
      </c>
      <c r="L210" s="1" t="s">
        <v>426</v>
      </c>
      <c r="M210" s="1" t="s">
        <v>426</v>
      </c>
      <c r="N210" s="1" t="s">
        <v>426</v>
      </c>
      <c r="O210" s="1" t="s">
        <v>426</v>
      </c>
      <c r="P210" s="1" t="s">
        <v>426</v>
      </c>
      <c r="Q210" s="1" t="s">
        <v>426</v>
      </c>
      <c r="R210" s="1" t="s">
        <v>426</v>
      </c>
      <c r="S210" s="1" t="s">
        <v>426</v>
      </c>
      <c r="T210" s="1" t="s">
        <v>426</v>
      </c>
      <c r="U210" s="1" t="s">
        <v>426</v>
      </c>
      <c r="V210" s="1" t="s">
        <v>426</v>
      </c>
      <c r="W210" s="1" t="s">
        <v>426</v>
      </c>
      <c r="X210" s="1" t="s">
        <v>426</v>
      </c>
      <c r="Y210" s="1" t="s">
        <v>426</v>
      </c>
      <c r="Z210" s="1" t="s">
        <v>426</v>
      </c>
      <c r="AA210" s="1" t="s">
        <v>426</v>
      </c>
      <c r="AB210" s="1" t="s">
        <v>426</v>
      </c>
      <c r="AC210" s="1" t="s">
        <v>426</v>
      </c>
      <c r="AD210" s="1" t="s">
        <v>426</v>
      </c>
      <c r="AE210" s="1" t="s">
        <v>426</v>
      </c>
      <c r="AF210" s="1" t="s">
        <v>426</v>
      </c>
      <c r="AG210" s="1" t="s">
        <v>426</v>
      </c>
      <c r="AH210" s="1" t="s">
        <v>426</v>
      </c>
      <c r="AI210" s="1" t="s">
        <v>426</v>
      </c>
      <c r="AJ210" s="1" t="s">
        <v>426</v>
      </c>
      <c r="AK210" s="1" t="s">
        <v>426</v>
      </c>
      <c r="AL210" s="1" t="s">
        <v>426</v>
      </c>
      <c r="AM210" s="1" t="s">
        <v>426</v>
      </c>
      <c r="AN210" s="1" t="s">
        <v>426</v>
      </c>
    </row>
    <row r="211" spans="2:40" x14ac:dyDescent="0.3">
      <c r="B211" s="18" t="s">
        <v>457</v>
      </c>
      <c r="C211" s="22" t="s">
        <v>603</v>
      </c>
      <c r="D211" s="15" t="s">
        <v>2</v>
      </c>
      <c r="E211" s="33" t="s">
        <v>2</v>
      </c>
      <c r="F211" s="17" t="s">
        <v>2</v>
      </c>
      <c r="G211" s="36" t="s">
        <v>2</v>
      </c>
      <c r="H211" s="30" t="s">
        <v>2</v>
      </c>
      <c r="I211" s="28" t="s">
        <v>2</v>
      </c>
      <c r="J211" s="34" t="s">
        <v>2</v>
      </c>
      <c r="K211" s="4"/>
      <c r="L211" s="35"/>
      <c r="M211" s="4"/>
      <c r="N211" s="4"/>
      <c r="O211" s="4"/>
      <c r="P211" s="4"/>
      <c r="Q211" s="4"/>
      <c r="R211" s="4"/>
      <c r="S211" s="4"/>
      <c r="T211" s="13"/>
      <c r="U211" s="13"/>
      <c r="V211" s="5" t="s">
        <v>2</v>
      </c>
      <c r="W211" s="4"/>
      <c r="X211" s="4"/>
      <c r="Y211" s="8"/>
      <c r="Z211" s="8"/>
      <c r="AA211" s="2"/>
      <c r="AB211" s="26" t="s">
        <v>2</v>
      </c>
      <c r="AC211" s="5" t="s">
        <v>2</v>
      </c>
      <c r="AD211" s="2"/>
      <c r="AE211" s="8"/>
      <c r="AF211" s="13"/>
      <c r="AG211" s="8"/>
      <c r="AH211" s="5" t="s">
        <v>2</v>
      </c>
      <c r="AI211" s="5" t="s">
        <v>2</v>
      </c>
      <c r="AJ211" s="5" t="s">
        <v>2</v>
      </c>
      <c r="AK211" s="19" t="s">
        <v>2</v>
      </c>
      <c r="AL211" s="37" t="s">
        <v>2</v>
      </c>
      <c r="AM211" s="20" t="s">
        <v>2</v>
      </c>
      <c r="AN211" s="29" t="s">
        <v>2</v>
      </c>
    </row>
    <row r="212" spans="2:40" x14ac:dyDescent="0.3">
      <c r="B212" s="7" t="s">
        <v>426</v>
      </c>
      <c r="C212" s="1" t="s">
        <v>426</v>
      </c>
      <c r="D212" s="6" t="s">
        <v>426</v>
      </c>
      <c r="E212" s="1" t="s">
        <v>426</v>
      </c>
      <c r="F212" s="1" t="s">
        <v>426</v>
      </c>
      <c r="G212" s="1" t="s">
        <v>426</v>
      </c>
      <c r="H212" s="1" t="s">
        <v>426</v>
      </c>
      <c r="I212" s="1" t="s">
        <v>426</v>
      </c>
      <c r="J212" s="1" t="s">
        <v>426</v>
      </c>
      <c r="K212" s="1" t="s">
        <v>426</v>
      </c>
      <c r="L212" s="1" t="s">
        <v>426</v>
      </c>
      <c r="M212" s="1" t="s">
        <v>426</v>
      </c>
      <c r="N212" s="1" t="s">
        <v>426</v>
      </c>
      <c r="O212" s="1" t="s">
        <v>426</v>
      </c>
      <c r="P212" s="1" t="s">
        <v>426</v>
      </c>
      <c r="Q212" s="1" t="s">
        <v>426</v>
      </c>
      <c r="R212" s="1" t="s">
        <v>426</v>
      </c>
      <c r="S212" s="1" t="s">
        <v>426</v>
      </c>
      <c r="T212" s="1" t="s">
        <v>426</v>
      </c>
      <c r="U212" s="1" t="s">
        <v>426</v>
      </c>
      <c r="V212" s="1" t="s">
        <v>426</v>
      </c>
      <c r="W212" s="1" t="s">
        <v>426</v>
      </c>
      <c r="X212" s="1" t="s">
        <v>426</v>
      </c>
      <c r="Y212" s="1" t="s">
        <v>426</v>
      </c>
      <c r="Z212" s="1" t="s">
        <v>426</v>
      </c>
      <c r="AA212" s="1" t="s">
        <v>426</v>
      </c>
      <c r="AB212" s="1" t="s">
        <v>426</v>
      </c>
      <c r="AC212" s="1" t="s">
        <v>426</v>
      </c>
      <c r="AD212" s="1" t="s">
        <v>426</v>
      </c>
      <c r="AE212" s="1" t="s">
        <v>426</v>
      </c>
      <c r="AF212" s="1" t="s">
        <v>426</v>
      </c>
      <c r="AG212" s="1" t="s">
        <v>426</v>
      </c>
      <c r="AH212" s="1" t="s">
        <v>426</v>
      </c>
      <c r="AI212" s="1" t="s">
        <v>426</v>
      </c>
      <c r="AJ212" s="1" t="s">
        <v>426</v>
      </c>
      <c r="AK212" s="1" t="s">
        <v>426</v>
      </c>
      <c r="AL212" s="1" t="s">
        <v>426</v>
      </c>
      <c r="AM212" s="1" t="s">
        <v>426</v>
      </c>
      <c r="AN212" s="1" t="s">
        <v>426</v>
      </c>
    </row>
    <row r="213" spans="2:40" ht="28" x14ac:dyDescent="0.3">
      <c r="B213" s="16" t="s">
        <v>581</v>
      </c>
      <c r="C213" s="21" t="s">
        <v>628</v>
      </c>
      <c r="D213" s="14"/>
      <c r="E213" s="2"/>
      <c r="F213" s="2"/>
      <c r="G213" s="2"/>
      <c r="H213" s="2"/>
      <c r="I213" s="2"/>
      <c r="J213" s="2"/>
      <c r="K213" s="3">
        <f>SUM(GMICNC_22A_SCDPT1!SCDPT1_181BEGINNG_7:GMICNC_22A_SCDPT1!SCDPT1_181ENDINGG_7)</f>
        <v>0</v>
      </c>
      <c r="L213" s="2"/>
      <c r="M213" s="3">
        <f>SUM(GMICNC_22A_SCDPT1!SCDPT1_181BEGINNG_9:GMICNC_22A_SCDPT1!SCDPT1_181ENDINGG_9)</f>
        <v>0</v>
      </c>
      <c r="N213" s="3">
        <f>SUM(GMICNC_22A_SCDPT1!SCDPT1_181BEGINNG_10:GMICNC_22A_SCDPT1!SCDPT1_181ENDINGG_10)</f>
        <v>0</v>
      </c>
      <c r="O213" s="3">
        <f>SUM(GMICNC_22A_SCDPT1!SCDPT1_181BEGINNG_11:GMICNC_22A_SCDPT1!SCDPT1_181ENDINGG_11)</f>
        <v>0</v>
      </c>
      <c r="P213" s="3">
        <f>SUM(GMICNC_22A_SCDPT1!SCDPT1_181BEGINNG_12:GMICNC_22A_SCDPT1!SCDPT1_181ENDINGG_12)</f>
        <v>0</v>
      </c>
      <c r="Q213" s="3">
        <f>SUM(GMICNC_22A_SCDPT1!SCDPT1_181BEGINNG_13:GMICNC_22A_SCDPT1!SCDPT1_181ENDINGG_13)</f>
        <v>0</v>
      </c>
      <c r="R213" s="3">
        <f>SUM(GMICNC_22A_SCDPT1!SCDPT1_181BEGINNG_14:GMICNC_22A_SCDPT1!SCDPT1_181ENDINGG_14)</f>
        <v>0</v>
      </c>
      <c r="S213" s="3">
        <f>SUM(GMICNC_22A_SCDPT1!SCDPT1_181BEGINNG_15:GMICNC_22A_SCDPT1!SCDPT1_181ENDINGG_15)</f>
        <v>0</v>
      </c>
      <c r="T213" s="2"/>
      <c r="U213" s="2"/>
      <c r="V213" s="2"/>
      <c r="W213" s="3">
        <f>SUM(GMICNC_22A_SCDPT1!SCDPT1_181BEGINNG_19:GMICNC_22A_SCDPT1!SCDPT1_181ENDINGG_19)</f>
        <v>0</v>
      </c>
      <c r="X213" s="3">
        <f>SUM(GMICNC_22A_SCDPT1!SCDPT1_181BEGINNG_20:GMICNC_22A_SCDPT1!SCDPT1_181ENDINGG_20)</f>
        <v>0</v>
      </c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</row>
    <row r="214" spans="2:40" x14ac:dyDescent="0.3">
      <c r="B214" s="7" t="s">
        <v>426</v>
      </c>
      <c r="C214" s="1" t="s">
        <v>426</v>
      </c>
      <c r="D214" s="6" t="s">
        <v>426</v>
      </c>
      <c r="E214" s="1" t="s">
        <v>426</v>
      </c>
      <c r="F214" s="1" t="s">
        <v>426</v>
      </c>
      <c r="G214" s="1" t="s">
        <v>426</v>
      </c>
      <c r="H214" s="1" t="s">
        <v>426</v>
      </c>
      <c r="I214" s="1" t="s">
        <v>426</v>
      </c>
      <c r="J214" s="1" t="s">
        <v>426</v>
      </c>
      <c r="K214" s="1" t="s">
        <v>426</v>
      </c>
      <c r="L214" s="1" t="s">
        <v>426</v>
      </c>
      <c r="M214" s="1" t="s">
        <v>426</v>
      </c>
      <c r="N214" s="1" t="s">
        <v>426</v>
      </c>
      <c r="O214" s="1" t="s">
        <v>426</v>
      </c>
      <c r="P214" s="1" t="s">
        <v>426</v>
      </c>
      <c r="Q214" s="1" t="s">
        <v>426</v>
      </c>
      <c r="R214" s="1" t="s">
        <v>426</v>
      </c>
      <c r="S214" s="1" t="s">
        <v>426</v>
      </c>
      <c r="T214" s="1" t="s">
        <v>426</v>
      </c>
      <c r="U214" s="1" t="s">
        <v>426</v>
      </c>
      <c r="V214" s="1" t="s">
        <v>426</v>
      </c>
      <c r="W214" s="1" t="s">
        <v>426</v>
      </c>
      <c r="X214" s="1" t="s">
        <v>426</v>
      </c>
      <c r="Y214" s="1" t="s">
        <v>426</v>
      </c>
      <c r="Z214" s="1" t="s">
        <v>426</v>
      </c>
      <c r="AA214" s="1" t="s">
        <v>426</v>
      </c>
      <c r="AB214" s="1" t="s">
        <v>426</v>
      </c>
      <c r="AC214" s="1" t="s">
        <v>426</v>
      </c>
      <c r="AD214" s="1" t="s">
        <v>426</v>
      </c>
      <c r="AE214" s="1" t="s">
        <v>426</v>
      </c>
      <c r="AF214" s="1" t="s">
        <v>426</v>
      </c>
      <c r="AG214" s="1" t="s">
        <v>426</v>
      </c>
      <c r="AH214" s="1" t="s">
        <v>426</v>
      </c>
      <c r="AI214" s="1" t="s">
        <v>426</v>
      </c>
      <c r="AJ214" s="1" t="s">
        <v>426</v>
      </c>
      <c r="AK214" s="1" t="s">
        <v>426</v>
      </c>
      <c r="AL214" s="1" t="s">
        <v>426</v>
      </c>
      <c r="AM214" s="1" t="s">
        <v>426</v>
      </c>
      <c r="AN214" s="1" t="s">
        <v>426</v>
      </c>
    </row>
    <row r="215" spans="2:40" x14ac:dyDescent="0.3">
      <c r="B215" s="18" t="s">
        <v>339</v>
      </c>
      <c r="C215" s="22" t="s">
        <v>603</v>
      </c>
      <c r="D215" s="15" t="s">
        <v>2</v>
      </c>
      <c r="E215" s="33" t="s">
        <v>2</v>
      </c>
      <c r="F215" s="17" t="s">
        <v>2</v>
      </c>
      <c r="G215" s="36" t="s">
        <v>2</v>
      </c>
      <c r="H215" s="30" t="s">
        <v>2</v>
      </c>
      <c r="I215" s="28" t="s">
        <v>2</v>
      </c>
      <c r="J215" s="34" t="s">
        <v>2</v>
      </c>
      <c r="K215" s="4"/>
      <c r="L215" s="35"/>
      <c r="M215" s="4"/>
      <c r="N215" s="4"/>
      <c r="O215" s="4"/>
      <c r="P215" s="4"/>
      <c r="Q215" s="4"/>
      <c r="R215" s="4"/>
      <c r="S215" s="4"/>
      <c r="T215" s="13"/>
      <c r="U215" s="13"/>
      <c r="V215" s="5" t="s">
        <v>2</v>
      </c>
      <c r="W215" s="4"/>
      <c r="X215" s="4"/>
      <c r="Y215" s="8"/>
      <c r="Z215" s="8"/>
      <c r="AA215" s="2"/>
      <c r="AB215" s="26" t="s">
        <v>2</v>
      </c>
      <c r="AC215" s="5" t="s">
        <v>2</v>
      </c>
      <c r="AD215" s="2"/>
      <c r="AE215" s="8"/>
      <c r="AF215" s="13"/>
      <c r="AG215" s="8"/>
      <c r="AH215" s="5" t="s">
        <v>2</v>
      </c>
      <c r="AI215" s="5" t="s">
        <v>2</v>
      </c>
      <c r="AJ215" s="5" t="s">
        <v>2</v>
      </c>
      <c r="AK215" s="19" t="s">
        <v>2</v>
      </c>
      <c r="AL215" s="37" t="s">
        <v>2</v>
      </c>
      <c r="AM215" s="20" t="s">
        <v>2</v>
      </c>
      <c r="AN215" s="29" t="s">
        <v>2</v>
      </c>
    </row>
    <row r="216" spans="2:40" x14ac:dyDescent="0.3">
      <c r="B216" s="7" t="s">
        <v>426</v>
      </c>
      <c r="C216" s="1" t="s">
        <v>426</v>
      </c>
      <c r="D216" s="6" t="s">
        <v>426</v>
      </c>
      <c r="E216" s="1" t="s">
        <v>426</v>
      </c>
      <c r="F216" s="1" t="s">
        <v>426</v>
      </c>
      <c r="G216" s="1" t="s">
        <v>426</v>
      </c>
      <c r="H216" s="1" t="s">
        <v>426</v>
      </c>
      <c r="I216" s="1" t="s">
        <v>426</v>
      </c>
      <c r="J216" s="1" t="s">
        <v>426</v>
      </c>
      <c r="K216" s="1" t="s">
        <v>426</v>
      </c>
      <c r="L216" s="1" t="s">
        <v>426</v>
      </c>
      <c r="M216" s="1" t="s">
        <v>426</v>
      </c>
      <c r="N216" s="1" t="s">
        <v>426</v>
      </c>
      <c r="O216" s="1" t="s">
        <v>426</v>
      </c>
      <c r="P216" s="1" t="s">
        <v>426</v>
      </c>
      <c r="Q216" s="1" t="s">
        <v>426</v>
      </c>
      <c r="R216" s="1" t="s">
        <v>426</v>
      </c>
      <c r="S216" s="1" t="s">
        <v>426</v>
      </c>
      <c r="T216" s="1" t="s">
        <v>426</v>
      </c>
      <c r="U216" s="1" t="s">
        <v>426</v>
      </c>
      <c r="V216" s="1" t="s">
        <v>426</v>
      </c>
      <c r="W216" s="1" t="s">
        <v>426</v>
      </c>
      <c r="X216" s="1" t="s">
        <v>426</v>
      </c>
      <c r="Y216" s="1" t="s">
        <v>426</v>
      </c>
      <c r="Z216" s="1" t="s">
        <v>426</v>
      </c>
      <c r="AA216" s="1" t="s">
        <v>426</v>
      </c>
      <c r="AB216" s="1" t="s">
        <v>426</v>
      </c>
      <c r="AC216" s="1" t="s">
        <v>426</v>
      </c>
      <c r="AD216" s="1" t="s">
        <v>426</v>
      </c>
      <c r="AE216" s="1" t="s">
        <v>426</v>
      </c>
      <c r="AF216" s="1" t="s">
        <v>426</v>
      </c>
      <c r="AG216" s="1" t="s">
        <v>426</v>
      </c>
      <c r="AH216" s="1" t="s">
        <v>426</v>
      </c>
      <c r="AI216" s="1" t="s">
        <v>426</v>
      </c>
      <c r="AJ216" s="1" t="s">
        <v>426</v>
      </c>
      <c r="AK216" s="1" t="s">
        <v>426</v>
      </c>
      <c r="AL216" s="1" t="s">
        <v>426</v>
      </c>
      <c r="AM216" s="1" t="s">
        <v>426</v>
      </c>
      <c r="AN216" s="1" t="s">
        <v>426</v>
      </c>
    </row>
    <row r="217" spans="2:40" ht="28" x14ac:dyDescent="0.3">
      <c r="B217" s="16" t="s">
        <v>458</v>
      </c>
      <c r="C217" s="21" t="s">
        <v>582</v>
      </c>
      <c r="D217" s="14"/>
      <c r="E217" s="2"/>
      <c r="F217" s="2"/>
      <c r="G217" s="2"/>
      <c r="H217" s="2"/>
      <c r="I217" s="2"/>
      <c r="J217" s="2"/>
      <c r="K217" s="3">
        <f>SUM(GMICNC_22A_SCDPT1!SCDPT1_182BEGINNG_7:GMICNC_22A_SCDPT1!SCDPT1_182ENDINGG_7)</f>
        <v>0</v>
      </c>
      <c r="L217" s="2"/>
      <c r="M217" s="3">
        <f>SUM(GMICNC_22A_SCDPT1!SCDPT1_182BEGINNG_9:GMICNC_22A_SCDPT1!SCDPT1_182ENDINGG_9)</f>
        <v>0</v>
      </c>
      <c r="N217" s="3">
        <f>SUM(GMICNC_22A_SCDPT1!SCDPT1_182BEGINNG_10:GMICNC_22A_SCDPT1!SCDPT1_182ENDINGG_10)</f>
        <v>0</v>
      </c>
      <c r="O217" s="3">
        <f>SUM(GMICNC_22A_SCDPT1!SCDPT1_182BEGINNG_11:GMICNC_22A_SCDPT1!SCDPT1_182ENDINGG_11)</f>
        <v>0</v>
      </c>
      <c r="P217" s="3">
        <f>SUM(GMICNC_22A_SCDPT1!SCDPT1_182BEGINNG_12:GMICNC_22A_SCDPT1!SCDPT1_182ENDINGG_12)</f>
        <v>0</v>
      </c>
      <c r="Q217" s="3">
        <f>SUM(GMICNC_22A_SCDPT1!SCDPT1_182BEGINNG_13:GMICNC_22A_SCDPT1!SCDPT1_182ENDINGG_13)</f>
        <v>0</v>
      </c>
      <c r="R217" s="3">
        <f>SUM(GMICNC_22A_SCDPT1!SCDPT1_182BEGINNG_14:GMICNC_22A_SCDPT1!SCDPT1_182ENDINGG_14)</f>
        <v>0</v>
      </c>
      <c r="S217" s="3">
        <f>SUM(GMICNC_22A_SCDPT1!SCDPT1_182BEGINNG_15:GMICNC_22A_SCDPT1!SCDPT1_182ENDINGG_15)</f>
        <v>0</v>
      </c>
      <c r="T217" s="2"/>
      <c r="U217" s="2"/>
      <c r="V217" s="2"/>
      <c r="W217" s="3">
        <f>SUM(GMICNC_22A_SCDPT1!SCDPT1_182BEGINNG_19:GMICNC_22A_SCDPT1!SCDPT1_182ENDINGG_19)</f>
        <v>0</v>
      </c>
      <c r="X217" s="3">
        <f>SUM(GMICNC_22A_SCDPT1!SCDPT1_182BEGINNG_20:GMICNC_22A_SCDPT1!SCDPT1_182ENDINGG_20)</f>
        <v>0</v>
      </c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</row>
    <row r="218" spans="2:40" ht="28" x14ac:dyDescent="0.3">
      <c r="B218" s="16" t="s">
        <v>64</v>
      </c>
      <c r="C218" s="21" t="s">
        <v>169</v>
      </c>
      <c r="D218" s="14"/>
      <c r="E218" s="2"/>
      <c r="F218" s="2"/>
      <c r="G218" s="2"/>
      <c r="H218" s="2"/>
      <c r="I218" s="2"/>
      <c r="J218" s="2"/>
      <c r="K218" s="3">
        <f>GMICNC_22A_SCDPT1!SCDPT1_1819999999_7+GMICNC_22A_SCDPT1!SCDPT1_1829999999_7</f>
        <v>0</v>
      </c>
      <c r="L218" s="2"/>
      <c r="M218" s="3">
        <f>GMICNC_22A_SCDPT1!SCDPT1_1819999999_9+GMICNC_22A_SCDPT1!SCDPT1_1829999999_9</f>
        <v>0</v>
      </c>
      <c r="N218" s="3">
        <f>GMICNC_22A_SCDPT1!SCDPT1_1819999999_10+GMICNC_22A_SCDPT1!SCDPT1_1829999999_10</f>
        <v>0</v>
      </c>
      <c r="O218" s="3">
        <f>GMICNC_22A_SCDPT1!SCDPT1_1819999999_11+GMICNC_22A_SCDPT1!SCDPT1_1829999999_11</f>
        <v>0</v>
      </c>
      <c r="P218" s="3">
        <f>GMICNC_22A_SCDPT1!SCDPT1_1819999999_12+GMICNC_22A_SCDPT1!SCDPT1_1829999999_12</f>
        <v>0</v>
      </c>
      <c r="Q218" s="3">
        <f>GMICNC_22A_SCDPT1!SCDPT1_1819999999_13+GMICNC_22A_SCDPT1!SCDPT1_1829999999_13</f>
        <v>0</v>
      </c>
      <c r="R218" s="3">
        <f>GMICNC_22A_SCDPT1!SCDPT1_1819999999_14+GMICNC_22A_SCDPT1!SCDPT1_1829999999_14</f>
        <v>0</v>
      </c>
      <c r="S218" s="3">
        <f>GMICNC_22A_SCDPT1!SCDPT1_1819999999_15+GMICNC_22A_SCDPT1!SCDPT1_1829999999_15</f>
        <v>0</v>
      </c>
      <c r="T218" s="2"/>
      <c r="U218" s="2"/>
      <c r="V218" s="2"/>
      <c r="W218" s="3">
        <f>GMICNC_22A_SCDPT1!SCDPT1_1819999999_19+GMICNC_22A_SCDPT1!SCDPT1_1829999999_19</f>
        <v>0</v>
      </c>
      <c r="X218" s="3">
        <f>GMICNC_22A_SCDPT1!SCDPT1_1819999999_20+GMICNC_22A_SCDPT1!SCDPT1_1829999999_20</f>
        <v>0</v>
      </c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</row>
    <row r="219" spans="2:40" x14ac:dyDescent="0.3">
      <c r="B219" s="7" t="s">
        <v>426</v>
      </c>
      <c r="C219" s="1" t="s">
        <v>426</v>
      </c>
      <c r="D219" s="6" t="s">
        <v>426</v>
      </c>
      <c r="E219" s="1" t="s">
        <v>426</v>
      </c>
      <c r="F219" s="1" t="s">
        <v>426</v>
      </c>
      <c r="G219" s="1" t="s">
        <v>426</v>
      </c>
      <c r="H219" s="1" t="s">
        <v>426</v>
      </c>
      <c r="I219" s="1" t="s">
        <v>426</v>
      </c>
      <c r="J219" s="1" t="s">
        <v>426</v>
      </c>
      <c r="K219" s="1" t="s">
        <v>426</v>
      </c>
      <c r="L219" s="1" t="s">
        <v>426</v>
      </c>
      <c r="M219" s="1" t="s">
        <v>426</v>
      </c>
      <c r="N219" s="1" t="s">
        <v>426</v>
      </c>
      <c r="O219" s="1" t="s">
        <v>426</v>
      </c>
      <c r="P219" s="1" t="s">
        <v>426</v>
      </c>
      <c r="Q219" s="1" t="s">
        <v>426</v>
      </c>
      <c r="R219" s="1" t="s">
        <v>426</v>
      </c>
      <c r="S219" s="1" t="s">
        <v>426</v>
      </c>
      <c r="T219" s="1" t="s">
        <v>426</v>
      </c>
      <c r="U219" s="1" t="s">
        <v>426</v>
      </c>
      <c r="V219" s="1" t="s">
        <v>426</v>
      </c>
      <c r="W219" s="1" t="s">
        <v>426</v>
      </c>
      <c r="X219" s="1" t="s">
        <v>426</v>
      </c>
      <c r="Y219" s="1" t="s">
        <v>426</v>
      </c>
      <c r="Z219" s="1" t="s">
        <v>426</v>
      </c>
      <c r="AA219" s="1" t="s">
        <v>426</v>
      </c>
      <c r="AB219" s="1" t="s">
        <v>426</v>
      </c>
      <c r="AC219" s="1" t="s">
        <v>426</v>
      </c>
      <c r="AD219" s="1" t="s">
        <v>426</v>
      </c>
      <c r="AE219" s="1" t="s">
        <v>426</v>
      </c>
      <c r="AF219" s="1" t="s">
        <v>426</v>
      </c>
      <c r="AG219" s="1" t="s">
        <v>426</v>
      </c>
      <c r="AH219" s="1" t="s">
        <v>426</v>
      </c>
      <c r="AI219" s="1" t="s">
        <v>426</v>
      </c>
      <c r="AJ219" s="1" t="s">
        <v>426</v>
      </c>
      <c r="AK219" s="1" t="s">
        <v>426</v>
      </c>
      <c r="AL219" s="1" t="s">
        <v>426</v>
      </c>
      <c r="AM219" s="1" t="s">
        <v>426</v>
      </c>
      <c r="AN219" s="1" t="s">
        <v>426</v>
      </c>
    </row>
    <row r="220" spans="2:40" x14ac:dyDescent="0.3">
      <c r="B220" s="18" t="s">
        <v>65</v>
      </c>
      <c r="C220" s="22" t="s">
        <v>603</v>
      </c>
      <c r="D220" s="15" t="s">
        <v>2</v>
      </c>
      <c r="E220" s="33" t="s">
        <v>2</v>
      </c>
      <c r="F220" s="17" t="s">
        <v>2</v>
      </c>
      <c r="G220" s="36" t="s">
        <v>2</v>
      </c>
      <c r="H220" s="30" t="s">
        <v>2</v>
      </c>
      <c r="I220" s="28" t="s">
        <v>2</v>
      </c>
      <c r="J220" s="34" t="s">
        <v>2</v>
      </c>
      <c r="K220" s="4"/>
      <c r="L220" s="35"/>
      <c r="M220" s="4"/>
      <c r="N220" s="4"/>
      <c r="O220" s="4"/>
      <c r="P220" s="4"/>
      <c r="Q220" s="4"/>
      <c r="R220" s="4"/>
      <c r="S220" s="4"/>
      <c r="T220" s="13"/>
      <c r="U220" s="13"/>
      <c r="V220" s="5" t="s">
        <v>2</v>
      </c>
      <c r="W220" s="4"/>
      <c r="X220" s="4"/>
      <c r="Y220" s="8"/>
      <c r="Z220" s="8"/>
      <c r="AA220" s="2"/>
      <c r="AB220" s="26" t="s">
        <v>2</v>
      </c>
      <c r="AC220" s="5" t="s">
        <v>2</v>
      </c>
      <c r="AD220" s="2"/>
      <c r="AE220" s="8"/>
      <c r="AF220" s="13"/>
      <c r="AG220" s="8"/>
      <c r="AH220" s="5" t="s">
        <v>2</v>
      </c>
      <c r="AI220" s="5" t="s">
        <v>2</v>
      </c>
      <c r="AJ220" s="5" t="s">
        <v>2</v>
      </c>
      <c r="AK220" s="19" t="s">
        <v>2</v>
      </c>
      <c r="AL220" s="37" t="s">
        <v>2</v>
      </c>
      <c r="AM220" s="20" t="s">
        <v>2</v>
      </c>
      <c r="AN220" s="29" t="s">
        <v>2</v>
      </c>
    </row>
    <row r="221" spans="2:40" x14ac:dyDescent="0.3">
      <c r="B221" s="7" t="s">
        <v>426</v>
      </c>
      <c r="C221" s="1" t="s">
        <v>426</v>
      </c>
      <c r="D221" s="6" t="s">
        <v>426</v>
      </c>
      <c r="E221" s="1" t="s">
        <v>426</v>
      </c>
      <c r="F221" s="1" t="s">
        <v>426</v>
      </c>
      <c r="G221" s="1" t="s">
        <v>426</v>
      </c>
      <c r="H221" s="1" t="s">
        <v>426</v>
      </c>
      <c r="I221" s="1" t="s">
        <v>426</v>
      </c>
      <c r="J221" s="1" t="s">
        <v>426</v>
      </c>
      <c r="K221" s="1" t="s">
        <v>426</v>
      </c>
      <c r="L221" s="1" t="s">
        <v>426</v>
      </c>
      <c r="M221" s="1" t="s">
        <v>426</v>
      </c>
      <c r="N221" s="1" t="s">
        <v>426</v>
      </c>
      <c r="O221" s="1" t="s">
        <v>426</v>
      </c>
      <c r="P221" s="1" t="s">
        <v>426</v>
      </c>
      <c r="Q221" s="1" t="s">
        <v>426</v>
      </c>
      <c r="R221" s="1" t="s">
        <v>426</v>
      </c>
      <c r="S221" s="1" t="s">
        <v>426</v>
      </c>
      <c r="T221" s="1" t="s">
        <v>426</v>
      </c>
      <c r="U221" s="1" t="s">
        <v>426</v>
      </c>
      <c r="V221" s="1" t="s">
        <v>426</v>
      </c>
      <c r="W221" s="1" t="s">
        <v>426</v>
      </c>
      <c r="X221" s="1" t="s">
        <v>426</v>
      </c>
      <c r="Y221" s="1" t="s">
        <v>426</v>
      </c>
      <c r="Z221" s="1" t="s">
        <v>426</v>
      </c>
      <c r="AA221" s="1" t="s">
        <v>426</v>
      </c>
      <c r="AB221" s="1" t="s">
        <v>426</v>
      </c>
      <c r="AC221" s="1" t="s">
        <v>426</v>
      </c>
      <c r="AD221" s="1" t="s">
        <v>426</v>
      </c>
      <c r="AE221" s="1" t="s">
        <v>426</v>
      </c>
      <c r="AF221" s="1" t="s">
        <v>426</v>
      </c>
      <c r="AG221" s="1" t="s">
        <v>426</v>
      </c>
      <c r="AH221" s="1" t="s">
        <v>426</v>
      </c>
      <c r="AI221" s="1" t="s">
        <v>426</v>
      </c>
      <c r="AJ221" s="1" t="s">
        <v>426</v>
      </c>
      <c r="AK221" s="1" t="s">
        <v>426</v>
      </c>
      <c r="AL221" s="1" t="s">
        <v>426</v>
      </c>
      <c r="AM221" s="1" t="s">
        <v>426</v>
      </c>
      <c r="AN221" s="1" t="s">
        <v>426</v>
      </c>
    </row>
    <row r="222" spans="2:40" ht="28" x14ac:dyDescent="0.3">
      <c r="B222" s="16" t="s">
        <v>209</v>
      </c>
      <c r="C222" s="21" t="s">
        <v>111</v>
      </c>
      <c r="D222" s="14"/>
      <c r="E222" s="2"/>
      <c r="F222" s="2"/>
      <c r="G222" s="2"/>
      <c r="H222" s="2"/>
      <c r="I222" s="2"/>
      <c r="J222" s="2"/>
      <c r="K222" s="3">
        <f>SUM(GMICNC_22A_SCDPT1!SCDPT1_201BEGINNG_7:GMICNC_22A_SCDPT1!SCDPT1_201ENDINGG_7)</f>
        <v>0</v>
      </c>
      <c r="L222" s="2"/>
      <c r="M222" s="3">
        <f>SUM(GMICNC_22A_SCDPT1!SCDPT1_201BEGINNG_9:GMICNC_22A_SCDPT1!SCDPT1_201ENDINGG_9)</f>
        <v>0</v>
      </c>
      <c r="N222" s="3">
        <f>SUM(GMICNC_22A_SCDPT1!SCDPT1_201BEGINNG_10:GMICNC_22A_SCDPT1!SCDPT1_201ENDINGG_10)</f>
        <v>0</v>
      </c>
      <c r="O222" s="3">
        <f>SUM(GMICNC_22A_SCDPT1!SCDPT1_201BEGINNG_11:GMICNC_22A_SCDPT1!SCDPT1_201ENDINGG_11)</f>
        <v>0</v>
      </c>
      <c r="P222" s="3">
        <f>SUM(GMICNC_22A_SCDPT1!SCDPT1_201BEGINNG_12:GMICNC_22A_SCDPT1!SCDPT1_201ENDINGG_12)</f>
        <v>0</v>
      </c>
      <c r="Q222" s="3">
        <f>SUM(GMICNC_22A_SCDPT1!SCDPT1_201BEGINNG_13:GMICNC_22A_SCDPT1!SCDPT1_201ENDINGG_13)</f>
        <v>0</v>
      </c>
      <c r="R222" s="3">
        <f>SUM(GMICNC_22A_SCDPT1!SCDPT1_201BEGINNG_14:GMICNC_22A_SCDPT1!SCDPT1_201ENDINGG_14)</f>
        <v>0</v>
      </c>
      <c r="S222" s="3">
        <f>SUM(GMICNC_22A_SCDPT1!SCDPT1_201BEGINNG_15:GMICNC_22A_SCDPT1!SCDPT1_201ENDINGG_15)</f>
        <v>0</v>
      </c>
      <c r="T222" s="2"/>
      <c r="U222" s="2"/>
      <c r="V222" s="2"/>
      <c r="W222" s="3">
        <f>SUM(GMICNC_22A_SCDPT1!SCDPT1_201BEGINNG_19:GMICNC_22A_SCDPT1!SCDPT1_201ENDINGG_19)</f>
        <v>0</v>
      </c>
      <c r="X222" s="3">
        <f>SUM(GMICNC_22A_SCDPT1!SCDPT1_201BEGINNG_20:GMICNC_22A_SCDPT1!SCDPT1_201ENDINGG_20)</f>
        <v>0</v>
      </c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</row>
    <row r="223" spans="2:40" x14ac:dyDescent="0.3">
      <c r="B223" s="16" t="s">
        <v>379</v>
      </c>
      <c r="C223" s="21" t="s">
        <v>673</v>
      </c>
      <c r="D223" s="14"/>
      <c r="E223" s="2"/>
      <c r="F223" s="2"/>
      <c r="G223" s="2"/>
      <c r="H223" s="2"/>
      <c r="I223" s="2"/>
      <c r="J223" s="2"/>
      <c r="K223" s="3">
        <f>GMICNC_22A_SCDPT1!SCDPT1_0019999999_7+GMICNC_22A_SCDPT1!SCDPT1_0219999999_7+GMICNC_22A_SCDPT1!SCDPT1_0419999999_7+GMICNC_22A_SCDPT1!SCDPT1_0619999999_7+GMICNC_22A_SCDPT1!SCDPT1_0819999999_7+GMICNC_22A_SCDPT1!SCDPT1_1019999999_7+GMICNC_22A_SCDPT1!SCDPT1_1219999999_7+GMICNC_22A_SCDPT1!SCDPT1_1419999999_7</f>
        <v>26843471</v>
      </c>
      <c r="L223" s="2"/>
      <c r="M223" s="3">
        <f>GMICNC_22A_SCDPT1!SCDPT1_0019999999_9+GMICNC_22A_SCDPT1!SCDPT1_0219999999_9+GMICNC_22A_SCDPT1!SCDPT1_0419999999_9+GMICNC_22A_SCDPT1!SCDPT1_0619999999_9+GMICNC_22A_SCDPT1!SCDPT1_0819999999_9+GMICNC_22A_SCDPT1!SCDPT1_1019999999_9+GMICNC_22A_SCDPT1!SCDPT1_1219999999_9+GMICNC_22A_SCDPT1!SCDPT1_1419999999_9</f>
        <v>25537661</v>
      </c>
      <c r="N223" s="3">
        <f>GMICNC_22A_SCDPT1!SCDPT1_0019999999_10+GMICNC_22A_SCDPT1!SCDPT1_0219999999_10+GMICNC_22A_SCDPT1!SCDPT1_0419999999_10+GMICNC_22A_SCDPT1!SCDPT1_0619999999_10+GMICNC_22A_SCDPT1!SCDPT1_0819999999_10+GMICNC_22A_SCDPT1!SCDPT1_1019999999_10+GMICNC_22A_SCDPT1!SCDPT1_1219999999_10+GMICNC_22A_SCDPT1!SCDPT1_1419999999_10</f>
        <v>26915000</v>
      </c>
      <c r="O223" s="3">
        <f>GMICNC_22A_SCDPT1!SCDPT1_0019999999_11+GMICNC_22A_SCDPT1!SCDPT1_0219999999_11+GMICNC_22A_SCDPT1!SCDPT1_0419999999_11+GMICNC_22A_SCDPT1!SCDPT1_0619999999_11+GMICNC_22A_SCDPT1!SCDPT1_0819999999_11+GMICNC_22A_SCDPT1!SCDPT1_1019999999_11+GMICNC_22A_SCDPT1!SCDPT1_1219999999_11+GMICNC_22A_SCDPT1!SCDPT1_1419999999_11</f>
        <v>26894220</v>
      </c>
      <c r="P223" s="3">
        <f>GMICNC_22A_SCDPT1!SCDPT1_0019999999_12+GMICNC_22A_SCDPT1!SCDPT1_0219999999_12+GMICNC_22A_SCDPT1!SCDPT1_0419999999_12+GMICNC_22A_SCDPT1!SCDPT1_0619999999_12+GMICNC_22A_SCDPT1!SCDPT1_0819999999_12+GMICNC_22A_SCDPT1!SCDPT1_1019999999_12+GMICNC_22A_SCDPT1!SCDPT1_1219999999_12+GMICNC_22A_SCDPT1!SCDPT1_1419999999_12</f>
        <v>0</v>
      </c>
      <c r="Q223" s="3">
        <f>GMICNC_22A_SCDPT1!SCDPT1_0019999999_13+GMICNC_22A_SCDPT1!SCDPT1_0219999999_13+GMICNC_22A_SCDPT1!SCDPT1_0419999999_13+GMICNC_22A_SCDPT1!SCDPT1_0619999999_13+GMICNC_22A_SCDPT1!SCDPT1_0819999999_13+GMICNC_22A_SCDPT1!SCDPT1_1019999999_13+GMICNC_22A_SCDPT1!SCDPT1_1219999999_13+GMICNC_22A_SCDPT1!SCDPT1_1419999999_13</f>
        <v>10889</v>
      </c>
      <c r="R223" s="3">
        <f>GMICNC_22A_SCDPT1!SCDPT1_0019999999_14+GMICNC_22A_SCDPT1!SCDPT1_0219999999_14+GMICNC_22A_SCDPT1!SCDPT1_0419999999_14+GMICNC_22A_SCDPT1!SCDPT1_0619999999_14+GMICNC_22A_SCDPT1!SCDPT1_0819999999_14+GMICNC_22A_SCDPT1!SCDPT1_1019999999_14+GMICNC_22A_SCDPT1!SCDPT1_1219999999_14+GMICNC_22A_SCDPT1!SCDPT1_1419999999_14</f>
        <v>0</v>
      </c>
      <c r="S223" s="3">
        <f>GMICNC_22A_SCDPT1!SCDPT1_0019999999_15+GMICNC_22A_SCDPT1!SCDPT1_0219999999_15+GMICNC_22A_SCDPT1!SCDPT1_0419999999_15+GMICNC_22A_SCDPT1!SCDPT1_0619999999_15+GMICNC_22A_SCDPT1!SCDPT1_0819999999_15+GMICNC_22A_SCDPT1!SCDPT1_1019999999_15+GMICNC_22A_SCDPT1!SCDPT1_1219999999_15+GMICNC_22A_SCDPT1!SCDPT1_1419999999_15</f>
        <v>0</v>
      </c>
      <c r="T223" s="2"/>
      <c r="U223" s="2"/>
      <c r="V223" s="2"/>
      <c r="W223" s="3">
        <f>GMICNC_22A_SCDPT1!SCDPT1_0019999999_19+GMICNC_22A_SCDPT1!SCDPT1_0219999999_19+GMICNC_22A_SCDPT1!SCDPT1_0419999999_19+GMICNC_22A_SCDPT1!SCDPT1_0619999999_19+GMICNC_22A_SCDPT1!SCDPT1_0819999999_19+GMICNC_22A_SCDPT1!SCDPT1_1019999999_19+GMICNC_22A_SCDPT1!SCDPT1_1219999999_19+GMICNC_22A_SCDPT1!SCDPT1_1419999999_19</f>
        <v>202807</v>
      </c>
      <c r="X223" s="3">
        <f>GMICNC_22A_SCDPT1!SCDPT1_0019999999_20+GMICNC_22A_SCDPT1!SCDPT1_0219999999_20+GMICNC_22A_SCDPT1!SCDPT1_0419999999_20+GMICNC_22A_SCDPT1!SCDPT1_0619999999_20+GMICNC_22A_SCDPT1!SCDPT1_0819999999_20+GMICNC_22A_SCDPT1!SCDPT1_1019999999_20+GMICNC_22A_SCDPT1!SCDPT1_1219999999_20+GMICNC_22A_SCDPT1!SCDPT1_1419999999_20</f>
        <v>663461</v>
      </c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</row>
    <row r="224" spans="2:40" ht="28" x14ac:dyDescent="0.3">
      <c r="B224" s="16" t="s">
        <v>243</v>
      </c>
      <c r="C224" s="21" t="s">
        <v>583</v>
      </c>
      <c r="D224" s="14"/>
      <c r="E224" s="2"/>
      <c r="F224" s="2"/>
      <c r="G224" s="2"/>
      <c r="H224" s="2"/>
      <c r="I224" s="2"/>
      <c r="J224" s="2"/>
      <c r="K224" s="3">
        <f>GMICNC_22A_SCDPT1!SCDPT1_0029999999_7+GMICNC_22A_SCDPT1!SCDPT1_0229999999_7+GMICNC_22A_SCDPT1!SCDPT1_0429999999_7+GMICNC_22A_SCDPT1!SCDPT1_0629999999_7+GMICNC_22A_SCDPT1!SCDPT1_0829999999_7+GMICNC_22A_SCDPT1!SCDPT1_1029999999_7+GMICNC_22A_SCDPT1!SCDPT1_1229999999_7+GMICNC_22A_SCDPT1!SCDPT1_1429999999_7</f>
        <v>0</v>
      </c>
      <c r="L224" s="2"/>
      <c r="M224" s="3">
        <f>GMICNC_22A_SCDPT1!SCDPT1_0029999999_9+GMICNC_22A_SCDPT1!SCDPT1_0229999999_9+GMICNC_22A_SCDPT1!SCDPT1_0429999999_9+GMICNC_22A_SCDPT1!SCDPT1_0629999999_9+GMICNC_22A_SCDPT1!SCDPT1_0829999999_9+GMICNC_22A_SCDPT1!SCDPT1_1029999999_9+GMICNC_22A_SCDPT1!SCDPT1_1229999999_9+GMICNC_22A_SCDPT1!SCDPT1_1429999999_9</f>
        <v>0</v>
      </c>
      <c r="N224" s="3">
        <f>GMICNC_22A_SCDPT1!SCDPT1_0029999999_10+GMICNC_22A_SCDPT1!SCDPT1_0229999999_10+GMICNC_22A_SCDPT1!SCDPT1_0429999999_10+GMICNC_22A_SCDPT1!SCDPT1_0629999999_10+GMICNC_22A_SCDPT1!SCDPT1_0829999999_10+GMICNC_22A_SCDPT1!SCDPT1_1029999999_10+GMICNC_22A_SCDPT1!SCDPT1_1229999999_10+GMICNC_22A_SCDPT1!SCDPT1_1429999999_10</f>
        <v>0</v>
      </c>
      <c r="O224" s="3">
        <f>GMICNC_22A_SCDPT1!SCDPT1_0029999999_11+GMICNC_22A_SCDPT1!SCDPT1_0229999999_11+GMICNC_22A_SCDPT1!SCDPT1_0429999999_11+GMICNC_22A_SCDPT1!SCDPT1_0629999999_11+GMICNC_22A_SCDPT1!SCDPT1_0829999999_11+GMICNC_22A_SCDPT1!SCDPT1_1029999999_11+GMICNC_22A_SCDPT1!SCDPT1_1229999999_11+GMICNC_22A_SCDPT1!SCDPT1_1429999999_11</f>
        <v>0</v>
      </c>
      <c r="P224" s="3">
        <f>GMICNC_22A_SCDPT1!SCDPT1_0029999999_12+GMICNC_22A_SCDPT1!SCDPT1_0229999999_12+GMICNC_22A_SCDPT1!SCDPT1_0429999999_12+GMICNC_22A_SCDPT1!SCDPT1_0629999999_12+GMICNC_22A_SCDPT1!SCDPT1_0829999999_12+GMICNC_22A_SCDPT1!SCDPT1_1029999999_12+GMICNC_22A_SCDPT1!SCDPT1_1229999999_12+GMICNC_22A_SCDPT1!SCDPT1_1429999999_12</f>
        <v>0</v>
      </c>
      <c r="Q224" s="3">
        <f>GMICNC_22A_SCDPT1!SCDPT1_0029999999_13+GMICNC_22A_SCDPT1!SCDPT1_0229999999_13+GMICNC_22A_SCDPT1!SCDPT1_0429999999_13+GMICNC_22A_SCDPT1!SCDPT1_0629999999_13+GMICNC_22A_SCDPT1!SCDPT1_0829999999_13+GMICNC_22A_SCDPT1!SCDPT1_1029999999_13+GMICNC_22A_SCDPT1!SCDPT1_1229999999_13+GMICNC_22A_SCDPT1!SCDPT1_1429999999_13</f>
        <v>0</v>
      </c>
      <c r="R224" s="3">
        <f>GMICNC_22A_SCDPT1!SCDPT1_0029999999_14+GMICNC_22A_SCDPT1!SCDPT1_0229999999_14+GMICNC_22A_SCDPT1!SCDPT1_0429999999_14+GMICNC_22A_SCDPT1!SCDPT1_0629999999_14+GMICNC_22A_SCDPT1!SCDPT1_0829999999_14+GMICNC_22A_SCDPT1!SCDPT1_1029999999_14+GMICNC_22A_SCDPT1!SCDPT1_1229999999_14+GMICNC_22A_SCDPT1!SCDPT1_1429999999_14</f>
        <v>0</v>
      </c>
      <c r="S224" s="3">
        <f>GMICNC_22A_SCDPT1!SCDPT1_0029999999_15+GMICNC_22A_SCDPT1!SCDPT1_0229999999_15+GMICNC_22A_SCDPT1!SCDPT1_0429999999_15+GMICNC_22A_SCDPT1!SCDPT1_0629999999_15+GMICNC_22A_SCDPT1!SCDPT1_0829999999_15+GMICNC_22A_SCDPT1!SCDPT1_1029999999_15+GMICNC_22A_SCDPT1!SCDPT1_1229999999_15+GMICNC_22A_SCDPT1!SCDPT1_1429999999_15</f>
        <v>0</v>
      </c>
      <c r="T224" s="2"/>
      <c r="U224" s="2"/>
      <c r="V224" s="2"/>
      <c r="W224" s="3">
        <f>GMICNC_22A_SCDPT1!SCDPT1_0029999999_19+GMICNC_22A_SCDPT1!SCDPT1_0229999999_19+GMICNC_22A_SCDPT1!SCDPT1_0429999999_19+GMICNC_22A_SCDPT1!SCDPT1_0629999999_19+GMICNC_22A_SCDPT1!SCDPT1_0829999999_19+GMICNC_22A_SCDPT1!SCDPT1_1029999999_19+GMICNC_22A_SCDPT1!SCDPT1_1229999999_19+GMICNC_22A_SCDPT1!SCDPT1_1429999999_19</f>
        <v>0</v>
      </c>
      <c r="X224" s="3">
        <f>GMICNC_22A_SCDPT1!SCDPT1_0029999999_20+GMICNC_22A_SCDPT1!SCDPT1_0229999999_20+GMICNC_22A_SCDPT1!SCDPT1_0429999999_20+GMICNC_22A_SCDPT1!SCDPT1_0629999999_20+GMICNC_22A_SCDPT1!SCDPT1_0829999999_20+GMICNC_22A_SCDPT1!SCDPT1_1029999999_20+GMICNC_22A_SCDPT1!SCDPT1_1229999999_20+GMICNC_22A_SCDPT1!SCDPT1_1429999999_20</f>
        <v>0</v>
      </c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</row>
    <row r="225" spans="2:40" ht="28" x14ac:dyDescent="0.3">
      <c r="B225" s="16" t="s">
        <v>112</v>
      </c>
      <c r="C225" s="21" t="s">
        <v>286</v>
      </c>
      <c r="D225" s="14"/>
      <c r="E225" s="2"/>
      <c r="F225" s="2"/>
      <c r="G225" s="2"/>
      <c r="H225" s="2"/>
      <c r="I225" s="2"/>
      <c r="J225" s="2"/>
      <c r="K225" s="3">
        <f>GMICNC_22A_SCDPT1!SCDPT1_0039999999_7+GMICNC_22A_SCDPT1!SCDPT1_0239999999_7+GMICNC_22A_SCDPT1!SCDPT1_0439999999_7+GMICNC_22A_SCDPT1!SCDPT1_0639999999_7+GMICNC_22A_SCDPT1!SCDPT1_0839999999_7+GMICNC_22A_SCDPT1!SCDPT1_1039999999_7+GMICNC_22A_SCDPT1!SCDPT1_1239999999_7+GMICNC_22A_SCDPT1!SCDPT1_1439999999_7</f>
        <v>0</v>
      </c>
      <c r="L225" s="2"/>
      <c r="M225" s="3">
        <f>GMICNC_22A_SCDPT1!SCDPT1_0039999999_9+GMICNC_22A_SCDPT1!SCDPT1_0239999999_9+GMICNC_22A_SCDPT1!SCDPT1_0439999999_9+GMICNC_22A_SCDPT1!SCDPT1_0639999999_9+GMICNC_22A_SCDPT1!SCDPT1_0839999999_9+GMICNC_22A_SCDPT1!SCDPT1_1039999999_9+GMICNC_22A_SCDPT1!SCDPT1_1239999999_9+GMICNC_22A_SCDPT1!SCDPT1_1439999999_9</f>
        <v>0</v>
      </c>
      <c r="N225" s="3">
        <f>GMICNC_22A_SCDPT1!SCDPT1_0039999999_10+GMICNC_22A_SCDPT1!SCDPT1_0239999999_10+GMICNC_22A_SCDPT1!SCDPT1_0439999999_10+GMICNC_22A_SCDPT1!SCDPT1_0639999999_10+GMICNC_22A_SCDPT1!SCDPT1_0839999999_10+GMICNC_22A_SCDPT1!SCDPT1_1039999999_10+GMICNC_22A_SCDPT1!SCDPT1_1239999999_10+GMICNC_22A_SCDPT1!SCDPT1_1439999999_10</f>
        <v>0</v>
      </c>
      <c r="O225" s="3">
        <f>GMICNC_22A_SCDPT1!SCDPT1_0039999999_11+GMICNC_22A_SCDPT1!SCDPT1_0239999999_11+GMICNC_22A_SCDPT1!SCDPT1_0439999999_11+GMICNC_22A_SCDPT1!SCDPT1_0639999999_11+GMICNC_22A_SCDPT1!SCDPT1_0839999999_11+GMICNC_22A_SCDPT1!SCDPT1_1039999999_11+GMICNC_22A_SCDPT1!SCDPT1_1239999999_11+GMICNC_22A_SCDPT1!SCDPT1_1439999999_11</f>
        <v>0</v>
      </c>
      <c r="P225" s="3">
        <f>GMICNC_22A_SCDPT1!SCDPT1_0039999999_12+GMICNC_22A_SCDPT1!SCDPT1_0239999999_12+GMICNC_22A_SCDPT1!SCDPT1_0439999999_12+GMICNC_22A_SCDPT1!SCDPT1_0639999999_12+GMICNC_22A_SCDPT1!SCDPT1_0839999999_12+GMICNC_22A_SCDPT1!SCDPT1_1039999999_12+GMICNC_22A_SCDPT1!SCDPT1_1239999999_12+GMICNC_22A_SCDPT1!SCDPT1_1439999999_12</f>
        <v>0</v>
      </c>
      <c r="Q225" s="3">
        <f>GMICNC_22A_SCDPT1!SCDPT1_0039999999_13+GMICNC_22A_SCDPT1!SCDPT1_0239999999_13+GMICNC_22A_SCDPT1!SCDPT1_0439999999_13+GMICNC_22A_SCDPT1!SCDPT1_0639999999_13+GMICNC_22A_SCDPT1!SCDPT1_0839999999_13+GMICNC_22A_SCDPT1!SCDPT1_1039999999_13+GMICNC_22A_SCDPT1!SCDPT1_1239999999_13+GMICNC_22A_SCDPT1!SCDPT1_1439999999_13</f>
        <v>0</v>
      </c>
      <c r="R225" s="3">
        <f>GMICNC_22A_SCDPT1!SCDPT1_0039999999_14+GMICNC_22A_SCDPT1!SCDPT1_0239999999_14+GMICNC_22A_SCDPT1!SCDPT1_0439999999_14+GMICNC_22A_SCDPT1!SCDPT1_0639999999_14+GMICNC_22A_SCDPT1!SCDPT1_0839999999_14+GMICNC_22A_SCDPT1!SCDPT1_1039999999_14+GMICNC_22A_SCDPT1!SCDPT1_1239999999_14+GMICNC_22A_SCDPT1!SCDPT1_1439999999_14</f>
        <v>0</v>
      </c>
      <c r="S225" s="3">
        <f>GMICNC_22A_SCDPT1!SCDPT1_0039999999_15+GMICNC_22A_SCDPT1!SCDPT1_0239999999_15+GMICNC_22A_SCDPT1!SCDPT1_0439999999_15+GMICNC_22A_SCDPT1!SCDPT1_0639999999_15+GMICNC_22A_SCDPT1!SCDPT1_0839999999_15+GMICNC_22A_SCDPT1!SCDPT1_1039999999_15+GMICNC_22A_SCDPT1!SCDPT1_1239999999_15+GMICNC_22A_SCDPT1!SCDPT1_1439999999_15</f>
        <v>0</v>
      </c>
      <c r="T225" s="2"/>
      <c r="U225" s="2"/>
      <c r="V225" s="2"/>
      <c r="W225" s="3">
        <f>GMICNC_22A_SCDPT1!SCDPT1_0039999999_19+GMICNC_22A_SCDPT1!SCDPT1_0239999999_19+GMICNC_22A_SCDPT1!SCDPT1_0439999999_19+GMICNC_22A_SCDPT1!SCDPT1_0639999999_19+GMICNC_22A_SCDPT1!SCDPT1_0839999999_19+GMICNC_22A_SCDPT1!SCDPT1_1039999999_19+GMICNC_22A_SCDPT1!SCDPT1_1239999999_19+GMICNC_22A_SCDPT1!SCDPT1_1439999999_19</f>
        <v>0</v>
      </c>
      <c r="X225" s="3">
        <f>GMICNC_22A_SCDPT1!SCDPT1_0039999999_20+GMICNC_22A_SCDPT1!SCDPT1_0239999999_20+GMICNC_22A_SCDPT1!SCDPT1_0439999999_20+GMICNC_22A_SCDPT1!SCDPT1_0639999999_20+GMICNC_22A_SCDPT1!SCDPT1_0839999999_20+GMICNC_22A_SCDPT1!SCDPT1_1039999999_20+GMICNC_22A_SCDPT1!SCDPT1_1239999999_20+GMICNC_22A_SCDPT1!SCDPT1_1439999999_20</f>
        <v>0</v>
      </c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</row>
    <row r="226" spans="2:40" ht="28" x14ac:dyDescent="0.3">
      <c r="B226" s="16" t="s">
        <v>674</v>
      </c>
      <c r="C226" s="21" t="s">
        <v>340</v>
      </c>
      <c r="D226" s="14"/>
      <c r="E226" s="2"/>
      <c r="F226" s="2"/>
      <c r="G226" s="2"/>
      <c r="H226" s="2"/>
      <c r="I226" s="2"/>
      <c r="J226" s="2"/>
      <c r="K226" s="3">
        <f>GMICNC_22A_SCDPT1!SCDPT1_0049999999_7+GMICNC_22A_SCDPT1!SCDPT1_0249999999_7+GMICNC_22A_SCDPT1!SCDPT1_0449999999_7+GMICNC_22A_SCDPT1!SCDPT1_0649999999_7+GMICNC_22A_SCDPT1!SCDPT1_0849999999_7+GMICNC_22A_SCDPT1!SCDPT1_1049999999_7+GMICNC_22A_SCDPT1!SCDPT1_1249999999_7+GMICNC_22A_SCDPT1!SCDPT1_1449999999_7</f>
        <v>1036151</v>
      </c>
      <c r="L226" s="2"/>
      <c r="M226" s="3">
        <f>GMICNC_22A_SCDPT1!SCDPT1_0049999999_9+GMICNC_22A_SCDPT1!SCDPT1_0249999999_9+GMICNC_22A_SCDPT1!SCDPT1_0449999999_9+GMICNC_22A_SCDPT1!SCDPT1_0649999999_9+GMICNC_22A_SCDPT1!SCDPT1_0849999999_9+GMICNC_22A_SCDPT1!SCDPT1_1049999999_9+GMICNC_22A_SCDPT1!SCDPT1_1249999999_9+GMICNC_22A_SCDPT1!SCDPT1_1449999999_9</f>
        <v>974293</v>
      </c>
      <c r="N226" s="3">
        <f>GMICNC_22A_SCDPT1!SCDPT1_0049999999_10+GMICNC_22A_SCDPT1!SCDPT1_0249999999_10+GMICNC_22A_SCDPT1!SCDPT1_0449999999_10+GMICNC_22A_SCDPT1!SCDPT1_0649999999_10+GMICNC_22A_SCDPT1!SCDPT1_0849999999_10+GMICNC_22A_SCDPT1!SCDPT1_1049999999_10+GMICNC_22A_SCDPT1!SCDPT1_1249999999_10+GMICNC_22A_SCDPT1!SCDPT1_1449999999_10</f>
        <v>1036204</v>
      </c>
      <c r="O226" s="3">
        <f>GMICNC_22A_SCDPT1!SCDPT1_0049999999_11+GMICNC_22A_SCDPT1!SCDPT1_0249999999_11+GMICNC_22A_SCDPT1!SCDPT1_0449999999_11+GMICNC_22A_SCDPT1!SCDPT1_0649999999_11+GMICNC_22A_SCDPT1!SCDPT1_0849999999_11+GMICNC_22A_SCDPT1!SCDPT1_1049999999_11+GMICNC_22A_SCDPT1!SCDPT1_1249999999_11+GMICNC_22A_SCDPT1!SCDPT1_1449999999_11</f>
        <v>1036166</v>
      </c>
      <c r="P226" s="3">
        <f>GMICNC_22A_SCDPT1!SCDPT1_0049999999_12+GMICNC_22A_SCDPT1!SCDPT1_0249999999_12+GMICNC_22A_SCDPT1!SCDPT1_0449999999_12+GMICNC_22A_SCDPT1!SCDPT1_0649999999_12+GMICNC_22A_SCDPT1!SCDPT1_0849999999_12+GMICNC_22A_SCDPT1!SCDPT1_1049999999_12+GMICNC_22A_SCDPT1!SCDPT1_1249999999_12+GMICNC_22A_SCDPT1!SCDPT1_1449999999_12</f>
        <v>0</v>
      </c>
      <c r="Q226" s="3">
        <f>GMICNC_22A_SCDPT1!SCDPT1_0049999999_13+GMICNC_22A_SCDPT1!SCDPT1_0249999999_13+GMICNC_22A_SCDPT1!SCDPT1_0449999999_13+GMICNC_22A_SCDPT1!SCDPT1_0649999999_13+GMICNC_22A_SCDPT1!SCDPT1_0849999999_13+GMICNC_22A_SCDPT1!SCDPT1_1049999999_13+GMICNC_22A_SCDPT1!SCDPT1_1249999999_13+GMICNC_22A_SCDPT1!SCDPT1_1449999999_13</f>
        <v>4</v>
      </c>
      <c r="R226" s="3">
        <f>GMICNC_22A_SCDPT1!SCDPT1_0049999999_14+GMICNC_22A_SCDPT1!SCDPT1_0249999999_14+GMICNC_22A_SCDPT1!SCDPT1_0449999999_14+GMICNC_22A_SCDPT1!SCDPT1_0649999999_14+GMICNC_22A_SCDPT1!SCDPT1_0849999999_14+GMICNC_22A_SCDPT1!SCDPT1_1049999999_14+GMICNC_22A_SCDPT1!SCDPT1_1249999999_14+GMICNC_22A_SCDPT1!SCDPT1_1449999999_14</f>
        <v>0</v>
      </c>
      <c r="S226" s="3">
        <f>GMICNC_22A_SCDPT1!SCDPT1_0049999999_15+GMICNC_22A_SCDPT1!SCDPT1_0249999999_15+GMICNC_22A_SCDPT1!SCDPT1_0449999999_15+GMICNC_22A_SCDPT1!SCDPT1_0649999999_15+GMICNC_22A_SCDPT1!SCDPT1_0849999999_15+GMICNC_22A_SCDPT1!SCDPT1_1049999999_15+GMICNC_22A_SCDPT1!SCDPT1_1249999999_15+GMICNC_22A_SCDPT1!SCDPT1_1449999999_15</f>
        <v>0</v>
      </c>
      <c r="T226" s="2"/>
      <c r="U226" s="2"/>
      <c r="V226" s="2"/>
      <c r="W226" s="3">
        <f>GMICNC_22A_SCDPT1!SCDPT1_0049999999_19+GMICNC_22A_SCDPT1!SCDPT1_0249999999_19+GMICNC_22A_SCDPT1!SCDPT1_0449999999_19+GMICNC_22A_SCDPT1!SCDPT1_0649999999_19+GMICNC_22A_SCDPT1!SCDPT1_0849999999_19+GMICNC_22A_SCDPT1!SCDPT1_1049999999_19+GMICNC_22A_SCDPT1!SCDPT1_1249999999_19+GMICNC_22A_SCDPT1!SCDPT1_1449999999_19</f>
        <v>1013</v>
      </c>
      <c r="X226" s="3">
        <f>GMICNC_22A_SCDPT1!SCDPT1_0049999999_20+GMICNC_22A_SCDPT1!SCDPT1_0249999999_20+GMICNC_22A_SCDPT1!SCDPT1_0449999999_20+GMICNC_22A_SCDPT1!SCDPT1_0649999999_20+GMICNC_22A_SCDPT1!SCDPT1_0849999999_20+GMICNC_22A_SCDPT1!SCDPT1_1049999999_20+GMICNC_22A_SCDPT1!SCDPT1_1249999999_20+GMICNC_22A_SCDPT1!SCDPT1_1449999999_20</f>
        <v>27719</v>
      </c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</row>
    <row r="227" spans="2:40" x14ac:dyDescent="0.3">
      <c r="B227" s="16" t="s">
        <v>538</v>
      </c>
      <c r="C227" s="21" t="s">
        <v>29</v>
      </c>
      <c r="D227" s="14"/>
      <c r="E227" s="2"/>
      <c r="F227" s="2"/>
      <c r="G227" s="2"/>
      <c r="H227" s="2"/>
      <c r="I227" s="2"/>
      <c r="J227" s="2"/>
      <c r="K227" s="43">
        <f>GMICNC_22A_SCDPT1!SCDPT1_1619999999_7</f>
        <v>0</v>
      </c>
      <c r="L227" s="2"/>
      <c r="M227" s="43">
        <f>GMICNC_22A_SCDPT1!SCDPT1_1619999999_9</f>
        <v>0</v>
      </c>
      <c r="N227" s="43">
        <f>GMICNC_22A_SCDPT1!SCDPT1_1619999999_10</f>
        <v>0</v>
      </c>
      <c r="O227" s="43">
        <f>GMICNC_22A_SCDPT1!SCDPT1_1619999999_11</f>
        <v>0</v>
      </c>
      <c r="P227" s="43">
        <f>GMICNC_22A_SCDPT1!SCDPT1_1619999999_12</f>
        <v>0</v>
      </c>
      <c r="Q227" s="43">
        <f>GMICNC_22A_SCDPT1!SCDPT1_1619999999_13</f>
        <v>0</v>
      </c>
      <c r="R227" s="43">
        <f>GMICNC_22A_SCDPT1!SCDPT1_1619999999_14</f>
        <v>0</v>
      </c>
      <c r="S227" s="43">
        <f>GMICNC_22A_SCDPT1!SCDPT1_1619999999_15</f>
        <v>0</v>
      </c>
      <c r="T227" s="2"/>
      <c r="U227" s="2"/>
      <c r="V227" s="2"/>
      <c r="W227" s="43">
        <f>GMICNC_22A_SCDPT1!SCDPT1_1619999999_19</f>
        <v>0</v>
      </c>
      <c r="X227" s="43">
        <f>GMICNC_22A_SCDPT1!SCDPT1_1619999999_20</f>
        <v>0</v>
      </c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</row>
    <row r="228" spans="2:40" x14ac:dyDescent="0.3">
      <c r="B228" s="16" t="s">
        <v>415</v>
      </c>
      <c r="C228" s="21" t="s">
        <v>675</v>
      </c>
      <c r="D228" s="14"/>
      <c r="E228" s="2"/>
      <c r="F228" s="2"/>
      <c r="G228" s="2"/>
      <c r="H228" s="2"/>
      <c r="I228" s="2"/>
      <c r="J228" s="2"/>
      <c r="K228" s="3">
        <f>GMICNC_22A_SCDPT1!SCDPT1_1459999999_7+GMICNC_22A_SCDPT1!SCDPT1_1469999999_7</f>
        <v>0</v>
      </c>
      <c r="L228" s="2"/>
      <c r="M228" s="3">
        <f>GMICNC_22A_SCDPT1!SCDPT1_1459999999_9+GMICNC_22A_SCDPT1!SCDPT1_1469999999_9</f>
        <v>0</v>
      </c>
      <c r="N228" s="3">
        <f>GMICNC_22A_SCDPT1!SCDPT1_1459999999_10+GMICNC_22A_SCDPT1!SCDPT1_1469999999_10</f>
        <v>0</v>
      </c>
      <c r="O228" s="3">
        <f>GMICNC_22A_SCDPT1!SCDPT1_1459999999_11+GMICNC_22A_SCDPT1!SCDPT1_1469999999_11</f>
        <v>0</v>
      </c>
      <c r="P228" s="3">
        <f>GMICNC_22A_SCDPT1!SCDPT1_1459999999_12+GMICNC_22A_SCDPT1!SCDPT1_1469999999_12</f>
        <v>0</v>
      </c>
      <c r="Q228" s="3">
        <f>GMICNC_22A_SCDPT1!SCDPT1_1459999999_13+GMICNC_22A_SCDPT1!SCDPT1_1469999999_13</f>
        <v>0</v>
      </c>
      <c r="R228" s="3">
        <f>GMICNC_22A_SCDPT1!SCDPT1_1459999999_14+GMICNC_22A_SCDPT1!SCDPT1_1469999999_14</f>
        <v>0</v>
      </c>
      <c r="S228" s="3">
        <f>GMICNC_22A_SCDPT1!SCDPT1_1459999999_15+GMICNC_22A_SCDPT1!SCDPT1_1469999999_15</f>
        <v>0</v>
      </c>
      <c r="T228" s="2"/>
      <c r="U228" s="2"/>
      <c r="V228" s="2"/>
      <c r="W228" s="3">
        <f>GMICNC_22A_SCDPT1!SCDPT1_1459999999_19+GMICNC_22A_SCDPT1!SCDPT1_1469999999_19</f>
        <v>0</v>
      </c>
      <c r="X228" s="3">
        <f>GMICNC_22A_SCDPT1!SCDPT1_1459999999_20+GMICNC_22A_SCDPT1!SCDPT1_1469999999_20</f>
        <v>0</v>
      </c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</row>
    <row r="229" spans="2:40" x14ac:dyDescent="0.3">
      <c r="B229" s="16" t="s">
        <v>287</v>
      </c>
      <c r="C229" s="21" t="s">
        <v>459</v>
      </c>
      <c r="D229" s="14"/>
      <c r="E229" s="2"/>
      <c r="F229" s="2"/>
      <c r="G229" s="2"/>
      <c r="H229" s="2"/>
      <c r="I229" s="2"/>
      <c r="J229" s="2"/>
      <c r="K229" s="43">
        <f>GMICNC_22A_SCDPT1!SCDPT1_1909999999_7</f>
        <v>0</v>
      </c>
      <c r="L229" s="2"/>
      <c r="M229" s="43">
        <f>GMICNC_22A_SCDPT1!SCDPT1_1909999999_9</f>
        <v>0</v>
      </c>
      <c r="N229" s="43">
        <f>GMICNC_22A_SCDPT1!SCDPT1_1909999999_10</f>
        <v>0</v>
      </c>
      <c r="O229" s="43">
        <f>GMICNC_22A_SCDPT1!SCDPT1_1909999999_11</f>
        <v>0</v>
      </c>
      <c r="P229" s="43">
        <f>GMICNC_22A_SCDPT1!SCDPT1_1909999999_12</f>
        <v>0</v>
      </c>
      <c r="Q229" s="43">
        <f>GMICNC_22A_SCDPT1!SCDPT1_1909999999_13</f>
        <v>0</v>
      </c>
      <c r="R229" s="43">
        <f>GMICNC_22A_SCDPT1!SCDPT1_1909999999_14</f>
        <v>0</v>
      </c>
      <c r="S229" s="43">
        <f>GMICNC_22A_SCDPT1!SCDPT1_1909999999_15</f>
        <v>0</v>
      </c>
      <c r="T229" s="2"/>
      <c r="U229" s="2"/>
      <c r="V229" s="2"/>
      <c r="W229" s="43">
        <f>GMICNC_22A_SCDPT1!SCDPT1_1909999999_19</f>
        <v>0</v>
      </c>
      <c r="X229" s="43">
        <f>GMICNC_22A_SCDPT1!SCDPT1_1909999999_20</f>
        <v>0</v>
      </c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</row>
    <row r="230" spans="2:40" ht="28" x14ac:dyDescent="0.3">
      <c r="B230" s="16" t="s">
        <v>170</v>
      </c>
      <c r="C230" s="21" t="s">
        <v>629</v>
      </c>
      <c r="D230" s="14"/>
      <c r="E230" s="2"/>
      <c r="F230" s="2"/>
      <c r="G230" s="2"/>
      <c r="H230" s="2"/>
      <c r="I230" s="2"/>
      <c r="J230" s="2"/>
      <c r="K230" s="43">
        <f>GMICNC_22A_SCDPT1!SCDPT1_2019999999_7</f>
        <v>0</v>
      </c>
      <c r="L230" s="2"/>
      <c r="M230" s="43">
        <f>GMICNC_22A_SCDPT1!SCDPT1_2019999999_9</f>
        <v>0</v>
      </c>
      <c r="N230" s="43">
        <f>GMICNC_22A_SCDPT1!SCDPT1_2019999999_10</f>
        <v>0</v>
      </c>
      <c r="O230" s="43">
        <f>GMICNC_22A_SCDPT1!SCDPT1_2019999999_11</f>
        <v>0</v>
      </c>
      <c r="P230" s="43">
        <f>GMICNC_22A_SCDPT1!SCDPT1_2019999999_12</f>
        <v>0</v>
      </c>
      <c r="Q230" s="43">
        <f>GMICNC_22A_SCDPT1!SCDPT1_2019999999_13</f>
        <v>0</v>
      </c>
      <c r="R230" s="43">
        <f>GMICNC_22A_SCDPT1!SCDPT1_2019999999_14</f>
        <v>0</v>
      </c>
      <c r="S230" s="43">
        <f>GMICNC_22A_SCDPT1!SCDPT1_2019999999_15</f>
        <v>0</v>
      </c>
      <c r="T230" s="2"/>
      <c r="U230" s="2"/>
      <c r="V230" s="2"/>
      <c r="W230" s="43">
        <f>GMICNC_22A_SCDPT1!SCDPT1_2019999999_19</f>
        <v>0</v>
      </c>
      <c r="X230" s="43">
        <f>GMICNC_22A_SCDPT1!SCDPT1_2019999999_20</f>
        <v>0</v>
      </c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</row>
    <row r="231" spans="2:40" x14ac:dyDescent="0.3">
      <c r="B231" s="53" t="s">
        <v>539</v>
      </c>
      <c r="C231" s="55" t="s">
        <v>380</v>
      </c>
      <c r="D231" s="59"/>
      <c r="E231" s="23"/>
      <c r="F231" s="23"/>
      <c r="G231" s="23"/>
      <c r="H231" s="23"/>
      <c r="I231" s="23"/>
      <c r="J231" s="23"/>
      <c r="K231" s="27">
        <f>GMICNC_22A_SCDPT1!SCDPT1_0109999999_7+GMICNC_22A_SCDPT1!SCDPT1_0309999999_7+GMICNC_22A_SCDPT1!SCDPT1_0509999999_7+GMICNC_22A_SCDPT1!SCDPT1_0709999999_7+GMICNC_22A_SCDPT1!SCDPT1_0909999999_7+GMICNC_22A_SCDPT1!SCDPT1_1109999999_7+GMICNC_22A_SCDPT1!SCDPT1_1309999999_7+GMICNC_22A_SCDPT1!SCDPT1_1509999999_7+GMICNC_22A_SCDPT1!SCDPT1_1619999999_7+GMICNC_22A_SCDPT1!SCDPT1_1909999999_7+GMICNC_22A_SCDPT1!SCDPT1_2019999999_7</f>
        <v>27879622</v>
      </c>
      <c r="L231" s="23"/>
      <c r="M231" s="27">
        <f>GMICNC_22A_SCDPT1!SCDPT1_0109999999_9+GMICNC_22A_SCDPT1!SCDPT1_0309999999_9+GMICNC_22A_SCDPT1!SCDPT1_0509999999_9+GMICNC_22A_SCDPT1!SCDPT1_0709999999_9+GMICNC_22A_SCDPT1!SCDPT1_0909999999_9+GMICNC_22A_SCDPT1!SCDPT1_1109999999_9+GMICNC_22A_SCDPT1!SCDPT1_1309999999_9+GMICNC_22A_SCDPT1!SCDPT1_1509999999_9+GMICNC_22A_SCDPT1!SCDPT1_1619999999_9+GMICNC_22A_SCDPT1!SCDPT1_1909999999_9+GMICNC_22A_SCDPT1!SCDPT1_2019999999_9</f>
        <v>26511954</v>
      </c>
      <c r="N231" s="27">
        <f>GMICNC_22A_SCDPT1!SCDPT1_0109999999_10+GMICNC_22A_SCDPT1!SCDPT1_0309999999_10+GMICNC_22A_SCDPT1!SCDPT1_0509999999_10+GMICNC_22A_SCDPT1!SCDPT1_0709999999_10+GMICNC_22A_SCDPT1!SCDPT1_0909999999_10+GMICNC_22A_SCDPT1!SCDPT1_1109999999_10+GMICNC_22A_SCDPT1!SCDPT1_1309999999_10+GMICNC_22A_SCDPT1!SCDPT1_1509999999_10+GMICNC_22A_SCDPT1!SCDPT1_1619999999_10+GMICNC_22A_SCDPT1!SCDPT1_1909999999_10+GMICNC_22A_SCDPT1!SCDPT1_2019999999_10</f>
        <v>27951204</v>
      </c>
      <c r="O231" s="27">
        <f>GMICNC_22A_SCDPT1!SCDPT1_0109999999_11+GMICNC_22A_SCDPT1!SCDPT1_0309999999_11+GMICNC_22A_SCDPT1!SCDPT1_0509999999_11+GMICNC_22A_SCDPT1!SCDPT1_0709999999_11+GMICNC_22A_SCDPT1!SCDPT1_0909999999_11+GMICNC_22A_SCDPT1!SCDPT1_1109999999_11+GMICNC_22A_SCDPT1!SCDPT1_1309999999_11+GMICNC_22A_SCDPT1!SCDPT1_1509999999_11+GMICNC_22A_SCDPT1!SCDPT1_1619999999_11+GMICNC_22A_SCDPT1!SCDPT1_1909999999_11+GMICNC_22A_SCDPT1!SCDPT1_2019999999_11</f>
        <v>27930386</v>
      </c>
      <c r="P231" s="27">
        <f>GMICNC_22A_SCDPT1!SCDPT1_0109999999_12+GMICNC_22A_SCDPT1!SCDPT1_0309999999_12+GMICNC_22A_SCDPT1!SCDPT1_0509999999_12+GMICNC_22A_SCDPT1!SCDPT1_0709999999_12+GMICNC_22A_SCDPT1!SCDPT1_0909999999_12+GMICNC_22A_SCDPT1!SCDPT1_1109999999_12+GMICNC_22A_SCDPT1!SCDPT1_1309999999_12+GMICNC_22A_SCDPT1!SCDPT1_1509999999_12+GMICNC_22A_SCDPT1!SCDPT1_1619999999_12+GMICNC_22A_SCDPT1!SCDPT1_1909999999_12+GMICNC_22A_SCDPT1!SCDPT1_2019999999_12</f>
        <v>0</v>
      </c>
      <c r="Q231" s="27">
        <f>GMICNC_22A_SCDPT1!SCDPT1_0109999999_13+GMICNC_22A_SCDPT1!SCDPT1_0309999999_13+GMICNC_22A_SCDPT1!SCDPT1_0509999999_13+GMICNC_22A_SCDPT1!SCDPT1_0709999999_13+GMICNC_22A_SCDPT1!SCDPT1_0909999999_13+GMICNC_22A_SCDPT1!SCDPT1_1109999999_13+GMICNC_22A_SCDPT1!SCDPT1_1309999999_13+GMICNC_22A_SCDPT1!SCDPT1_1509999999_13+GMICNC_22A_SCDPT1!SCDPT1_1619999999_13+GMICNC_22A_SCDPT1!SCDPT1_1909999999_13+GMICNC_22A_SCDPT1!SCDPT1_2019999999_13</f>
        <v>10893</v>
      </c>
      <c r="R231" s="27">
        <f>GMICNC_22A_SCDPT1!SCDPT1_0109999999_14+GMICNC_22A_SCDPT1!SCDPT1_0309999999_14+GMICNC_22A_SCDPT1!SCDPT1_0509999999_14+GMICNC_22A_SCDPT1!SCDPT1_0709999999_14+GMICNC_22A_SCDPT1!SCDPT1_0909999999_14+GMICNC_22A_SCDPT1!SCDPT1_1109999999_14+GMICNC_22A_SCDPT1!SCDPT1_1309999999_14+GMICNC_22A_SCDPT1!SCDPT1_1509999999_14+GMICNC_22A_SCDPT1!SCDPT1_1619999999_14+GMICNC_22A_SCDPT1!SCDPT1_1909999999_14+GMICNC_22A_SCDPT1!SCDPT1_2019999999_14</f>
        <v>0</v>
      </c>
      <c r="S231" s="27">
        <f>GMICNC_22A_SCDPT1!SCDPT1_0109999999_15+GMICNC_22A_SCDPT1!SCDPT1_0309999999_15+GMICNC_22A_SCDPT1!SCDPT1_0509999999_15+GMICNC_22A_SCDPT1!SCDPT1_0709999999_15+GMICNC_22A_SCDPT1!SCDPT1_0909999999_15+GMICNC_22A_SCDPT1!SCDPT1_1109999999_15+GMICNC_22A_SCDPT1!SCDPT1_1309999999_15+GMICNC_22A_SCDPT1!SCDPT1_1509999999_15+GMICNC_22A_SCDPT1!SCDPT1_1619999999_15+GMICNC_22A_SCDPT1!SCDPT1_1909999999_15+GMICNC_22A_SCDPT1!SCDPT1_2019999999_15</f>
        <v>0</v>
      </c>
      <c r="T231" s="23"/>
      <c r="U231" s="23"/>
      <c r="V231" s="23"/>
      <c r="W231" s="27">
        <f>GMICNC_22A_SCDPT1!SCDPT1_0109999999_19+GMICNC_22A_SCDPT1!SCDPT1_0309999999_19+GMICNC_22A_SCDPT1!SCDPT1_0509999999_19+GMICNC_22A_SCDPT1!SCDPT1_0709999999_19+GMICNC_22A_SCDPT1!SCDPT1_0909999999_19+GMICNC_22A_SCDPT1!SCDPT1_1109999999_19+GMICNC_22A_SCDPT1!SCDPT1_1309999999_19+GMICNC_22A_SCDPT1!SCDPT1_1509999999_19+GMICNC_22A_SCDPT1!SCDPT1_1619999999_19+GMICNC_22A_SCDPT1!SCDPT1_1909999999_19+GMICNC_22A_SCDPT1!SCDPT1_2019999999_19</f>
        <v>203820</v>
      </c>
      <c r="X231" s="27">
        <f>GMICNC_22A_SCDPT1!SCDPT1_0109999999_20+GMICNC_22A_SCDPT1!SCDPT1_0309999999_20+GMICNC_22A_SCDPT1!SCDPT1_0509999999_20+GMICNC_22A_SCDPT1!SCDPT1_0709999999_20+GMICNC_22A_SCDPT1!SCDPT1_0909999999_20+GMICNC_22A_SCDPT1!SCDPT1_1109999999_20+GMICNC_22A_SCDPT1!SCDPT1_1309999999_20+GMICNC_22A_SCDPT1!SCDPT1_1509999999_20+GMICNC_22A_SCDPT1!SCDPT1_1619999999_20+GMICNC_22A_SCDPT1!SCDPT1_1909999999_20+GMICNC_22A_SCDPT1!SCDPT1_2019999999_20</f>
        <v>691180</v>
      </c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&amp;CSCDPT1SCDPT1</oddHeader>
    <oddFooter>&amp;LWing Application : &amp;R SaveAs(3/3/2023-8:28 AM)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8" t="s">
        <v>255</v>
      </c>
      <c r="D1" s="38" t="s">
        <v>189</v>
      </c>
      <c r="E1" s="38" t="s">
        <v>257</v>
      </c>
      <c r="F1" s="38" t="s">
        <v>41</v>
      </c>
    </row>
    <row r="2" spans="2:10" ht="20" x14ac:dyDescent="0.3">
      <c r="B2" s="52"/>
      <c r="C2" s="45" t="str">
        <f>GMICNC_22A_SCDPT1!Wings_Company_ID</f>
        <v>GMIC-NC</v>
      </c>
      <c r="D2" s="45" t="str">
        <f>GMICNC_22A_SCDPT1!Wings_Statement_ID</f>
        <v>22A</v>
      </c>
      <c r="E2" s="44" t="s">
        <v>258</v>
      </c>
      <c r="F2" s="44" t="s">
        <v>171</v>
      </c>
    </row>
    <row r="3" spans="2:10" ht="40" customHeight="1" x14ac:dyDescent="0.3">
      <c r="B3" s="49" t="s">
        <v>647</v>
      </c>
      <c r="C3" s="9"/>
      <c r="D3" s="9"/>
      <c r="E3" s="9"/>
      <c r="F3" s="9"/>
      <c r="G3" s="9"/>
      <c r="H3" s="9"/>
      <c r="I3" s="9"/>
      <c r="J3" s="9"/>
    </row>
    <row r="4" spans="2:10" ht="40" customHeight="1" x14ac:dyDescent="0.4">
      <c r="B4" s="54" t="s">
        <v>0</v>
      </c>
      <c r="C4" s="9"/>
      <c r="D4" s="9"/>
      <c r="E4" s="9"/>
      <c r="F4" s="9"/>
      <c r="G4" s="9"/>
      <c r="H4" s="9"/>
      <c r="I4" s="9"/>
      <c r="J4" s="9"/>
    </row>
    <row r="5" spans="2:10" x14ac:dyDescent="0.3">
      <c r="B5" s="50"/>
      <c r="C5" s="67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</row>
    <row r="6" spans="2:10" ht="23.5" x14ac:dyDescent="0.3">
      <c r="B6" s="56"/>
      <c r="C6" s="71"/>
      <c r="D6" s="11" t="s">
        <v>504</v>
      </c>
      <c r="E6" s="11" t="s">
        <v>540</v>
      </c>
      <c r="F6" s="11" t="s">
        <v>584</v>
      </c>
      <c r="G6" s="11" t="s">
        <v>630</v>
      </c>
      <c r="H6" s="11" t="s">
        <v>676</v>
      </c>
      <c r="I6" s="11" t="s">
        <v>30</v>
      </c>
      <c r="J6" s="11" t="s">
        <v>66</v>
      </c>
    </row>
    <row r="7" spans="2:10" x14ac:dyDescent="0.3">
      <c r="B7" s="64" t="s">
        <v>505</v>
      </c>
      <c r="C7" s="63" t="s">
        <v>210</v>
      </c>
      <c r="D7" s="66">
        <v>6582191</v>
      </c>
      <c r="E7" s="12">
        <v>699790</v>
      </c>
      <c r="F7" s="12">
        <v>750000</v>
      </c>
      <c r="G7" s="12">
        <v>0</v>
      </c>
      <c r="H7" s="12">
        <v>1697605</v>
      </c>
      <c r="I7" s="12">
        <v>5222751</v>
      </c>
      <c r="J7" s="12">
        <v>4954401</v>
      </c>
    </row>
    <row r="8" spans="2:10" x14ac:dyDescent="0.3">
      <c r="B8" s="64" t="s">
        <v>677</v>
      </c>
      <c r="C8" s="63" t="s">
        <v>381</v>
      </c>
      <c r="D8" s="66">
        <v>2582011</v>
      </c>
      <c r="E8" s="12">
        <v>3495063</v>
      </c>
      <c r="F8" s="12">
        <v>1946574</v>
      </c>
      <c r="G8" s="2"/>
      <c r="H8" s="2"/>
      <c r="I8" s="2"/>
      <c r="J8" s="2"/>
    </row>
    <row r="9" spans="2:10" x14ac:dyDescent="0.3">
      <c r="B9" s="64" t="s">
        <v>172</v>
      </c>
      <c r="C9" s="63" t="s">
        <v>585</v>
      </c>
      <c r="D9" s="66">
        <v>0</v>
      </c>
      <c r="E9" s="12">
        <v>0</v>
      </c>
      <c r="F9" s="12">
        <v>0</v>
      </c>
      <c r="G9" s="2"/>
      <c r="H9" s="2"/>
      <c r="I9" s="2"/>
      <c r="J9" s="2"/>
    </row>
    <row r="10" spans="2:10" x14ac:dyDescent="0.3">
      <c r="B10" s="64" t="s">
        <v>341</v>
      </c>
      <c r="C10" s="63" t="s">
        <v>67</v>
      </c>
      <c r="D10" s="66">
        <v>0</v>
      </c>
      <c r="E10" s="12">
        <v>0</v>
      </c>
      <c r="F10" s="12">
        <v>0</v>
      </c>
      <c r="G10" s="2"/>
      <c r="H10" s="2"/>
      <c r="I10" s="2"/>
      <c r="J10" s="2"/>
    </row>
    <row r="11" spans="2:10" x14ac:dyDescent="0.3">
      <c r="B11" s="64" t="s">
        <v>541</v>
      </c>
      <c r="C11" s="63" t="s">
        <v>244</v>
      </c>
      <c r="D11" s="66">
        <v>0</v>
      </c>
      <c r="E11" s="12">
        <v>0</v>
      </c>
      <c r="F11" s="12">
        <v>0</v>
      </c>
      <c r="G11" s="2"/>
      <c r="H11" s="2"/>
      <c r="I11" s="2"/>
      <c r="J11" s="2"/>
    </row>
    <row r="12" spans="2:10" x14ac:dyDescent="0.3">
      <c r="B12" s="53" t="s">
        <v>31</v>
      </c>
      <c r="C12" s="55" t="s">
        <v>416</v>
      </c>
      <c r="D12" s="75">
        <v>0</v>
      </c>
      <c r="E12" s="23"/>
      <c r="F12" s="23"/>
      <c r="G12" s="23"/>
      <c r="H12" s="23"/>
      <c r="I12" s="23"/>
      <c r="J1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&amp;CSCDPT1FSCDPT1F</oddHeader>
    <oddFooter>&amp;LWing Application : &amp;R SaveAs(3/3/2023-8:28 AM)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25"/>
  <sheetViews>
    <sheetView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6" width="10.75" customWidth="1"/>
    <col min="7" max="9" width="12.75" customWidth="1"/>
    <col min="10" max="10" width="14.75" customWidth="1"/>
    <col min="11" max="11" width="12.75" customWidth="1"/>
    <col min="12" max="21" width="14.75" customWidth="1"/>
    <col min="22" max="33" width="10.75" customWidth="1"/>
  </cols>
  <sheetData>
    <row r="1" spans="2:33" x14ac:dyDescent="0.3">
      <c r="C1" s="38" t="s">
        <v>255</v>
      </c>
      <c r="D1" s="38" t="s">
        <v>189</v>
      </c>
      <c r="E1" s="38" t="s">
        <v>257</v>
      </c>
      <c r="F1" s="38" t="s">
        <v>41</v>
      </c>
    </row>
    <row r="2" spans="2:33" ht="20" x14ac:dyDescent="0.3">
      <c r="B2" s="52"/>
      <c r="C2" s="45" t="str">
        <f>GMICNC_22A_SCDPT1!Wings_Company_ID</f>
        <v>GMIC-NC</v>
      </c>
      <c r="D2" s="45" t="str">
        <f>GMICNC_22A_SCDPT1!Wings_Statement_ID</f>
        <v>22A</v>
      </c>
      <c r="E2" s="44" t="s">
        <v>32</v>
      </c>
      <c r="F2" s="44" t="s">
        <v>68</v>
      </c>
    </row>
    <row r="3" spans="2:33" ht="40" customHeight="1" x14ac:dyDescent="0.3">
      <c r="B3" s="49" t="s">
        <v>647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2:33" ht="40" customHeight="1" x14ac:dyDescent="0.4">
      <c r="B4" s="54" t="s">
        <v>342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pans="2:33" x14ac:dyDescent="0.3">
      <c r="B5" s="50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20.010000000000002</v>
      </c>
      <c r="W5" s="10">
        <v>20.02</v>
      </c>
      <c r="X5" s="10">
        <v>20.03</v>
      </c>
      <c r="Y5" s="10">
        <v>21</v>
      </c>
      <c r="Z5" s="10">
        <v>22</v>
      </c>
      <c r="AA5" s="10">
        <v>23</v>
      </c>
      <c r="AB5" s="10">
        <v>24</v>
      </c>
      <c r="AC5" s="10">
        <v>25</v>
      </c>
      <c r="AD5" s="10">
        <v>26</v>
      </c>
      <c r="AE5" s="10">
        <v>27</v>
      </c>
      <c r="AF5" s="10">
        <v>28</v>
      </c>
      <c r="AG5" s="10">
        <v>29</v>
      </c>
    </row>
    <row r="6" spans="2:33" ht="92.5" x14ac:dyDescent="0.3">
      <c r="B6" s="56"/>
      <c r="C6" s="11" t="s">
        <v>595</v>
      </c>
      <c r="D6" s="11" t="s">
        <v>302</v>
      </c>
      <c r="E6" s="11" t="s">
        <v>303</v>
      </c>
      <c r="F6" s="11" t="s">
        <v>518</v>
      </c>
      <c r="G6" s="11" t="s">
        <v>542</v>
      </c>
      <c r="H6" s="11" t="s">
        <v>245</v>
      </c>
      <c r="I6" s="11" t="s">
        <v>33</v>
      </c>
      <c r="J6" s="11" t="s">
        <v>130</v>
      </c>
      <c r="K6" s="11" t="s">
        <v>173</v>
      </c>
      <c r="L6" s="11" t="s">
        <v>596</v>
      </c>
      <c r="M6" s="11" t="s">
        <v>224</v>
      </c>
      <c r="N6" s="11" t="s">
        <v>34</v>
      </c>
      <c r="O6" s="11" t="s">
        <v>69</v>
      </c>
      <c r="P6" s="11" t="s">
        <v>543</v>
      </c>
      <c r="Q6" s="11" t="s">
        <v>131</v>
      </c>
      <c r="R6" s="11" t="s">
        <v>395</v>
      </c>
      <c r="S6" s="11" t="s">
        <v>425</v>
      </c>
      <c r="T6" s="11" t="s">
        <v>631</v>
      </c>
      <c r="U6" s="11" t="s">
        <v>1</v>
      </c>
      <c r="V6" s="11" t="s">
        <v>394</v>
      </c>
      <c r="W6" s="11" t="s">
        <v>355</v>
      </c>
      <c r="X6" s="11" t="s">
        <v>85</v>
      </c>
      <c r="Y6" s="11" t="s">
        <v>397</v>
      </c>
      <c r="Z6" s="11" t="s">
        <v>262</v>
      </c>
      <c r="AA6" s="11" t="s">
        <v>597</v>
      </c>
      <c r="AB6" s="11" t="s">
        <v>520</v>
      </c>
      <c r="AC6" s="11" t="s">
        <v>477</v>
      </c>
      <c r="AD6" s="11" t="s">
        <v>88</v>
      </c>
      <c r="AE6" s="11" t="s">
        <v>398</v>
      </c>
      <c r="AF6" s="11" t="s">
        <v>190</v>
      </c>
      <c r="AG6" s="11" t="s">
        <v>399</v>
      </c>
    </row>
    <row r="7" spans="2:33" x14ac:dyDescent="0.3">
      <c r="B7" s="7" t="s">
        <v>426</v>
      </c>
      <c r="C7" s="1" t="s">
        <v>426</v>
      </c>
      <c r="D7" s="6" t="s">
        <v>426</v>
      </c>
      <c r="E7" s="1" t="s">
        <v>426</v>
      </c>
      <c r="F7" s="1" t="s">
        <v>426</v>
      </c>
      <c r="G7" s="1" t="s">
        <v>426</v>
      </c>
      <c r="H7" s="1" t="s">
        <v>426</v>
      </c>
      <c r="I7" s="1" t="s">
        <v>426</v>
      </c>
      <c r="J7" s="1" t="s">
        <v>426</v>
      </c>
      <c r="K7" s="1" t="s">
        <v>426</v>
      </c>
      <c r="L7" s="1" t="s">
        <v>426</v>
      </c>
      <c r="M7" s="1" t="s">
        <v>426</v>
      </c>
      <c r="N7" s="1" t="s">
        <v>426</v>
      </c>
      <c r="O7" s="1" t="s">
        <v>426</v>
      </c>
      <c r="P7" s="1" t="s">
        <v>426</v>
      </c>
      <c r="Q7" s="1" t="s">
        <v>426</v>
      </c>
      <c r="R7" s="1" t="s">
        <v>426</v>
      </c>
      <c r="S7" s="1" t="s">
        <v>426</v>
      </c>
      <c r="T7" s="1" t="s">
        <v>426</v>
      </c>
      <c r="U7" s="1" t="s">
        <v>426</v>
      </c>
      <c r="V7" s="1" t="s">
        <v>426</v>
      </c>
      <c r="W7" s="1" t="s">
        <v>426</v>
      </c>
      <c r="X7" s="1" t="s">
        <v>426</v>
      </c>
      <c r="Y7" s="1" t="s">
        <v>426</v>
      </c>
      <c r="Z7" s="1" t="s">
        <v>426</v>
      </c>
      <c r="AA7" s="1" t="s">
        <v>426</v>
      </c>
      <c r="AB7" s="1" t="s">
        <v>426</v>
      </c>
      <c r="AC7" s="1" t="s">
        <v>426</v>
      </c>
      <c r="AD7" s="1" t="s">
        <v>426</v>
      </c>
      <c r="AE7" s="1" t="s">
        <v>426</v>
      </c>
      <c r="AF7" s="1" t="s">
        <v>426</v>
      </c>
      <c r="AG7" s="1" t="s">
        <v>426</v>
      </c>
    </row>
    <row r="8" spans="2:33" x14ac:dyDescent="0.3">
      <c r="B8" s="18" t="s">
        <v>632</v>
      </c>
      <c r="C8" s="22" t="s">
        <v>603</v>
      </c>
      <c r="D8" s="15" t="s">
        <v>2</v>
      </c>
      <c r="E8" s="46" t="s">
        <v>2</v>
      </c>
      <c r="F8" s="17" t="s">
        <v>2</v>
      </c>
      <c r="G8" s="25"/>
      <c r="H8" s="47"/>
      <c r="I8" s="13"/>
      <c r="J8" s="4"/>
      <c r="K8" s="13"/>
      <c r="L8" s="4"/>
      <c r="M8" s="4"/>
      <c r="N8" s="4"/>
      <c r="O8" s="4"/>
      <c r="P8" s="4"/>
      <c r="Q8" s="4"/>
      <c r="R8" s="4"/>
      <c r="S8" s="4"/>
      <c r="T8" s="12"/>
      <c r="U8" s="4"/>
      <c r="V8" s="30" t="s">
        <v>2</v>
      </c>
      <c r="W8" s="28" t="s">
        <v>2</v>
      </c>
      <c r="X8" s="62" t="s">
        <v>2</v>
      </c>
      <c r="Y8" s="8"/>
      <c r="Z8" s="26" t="s">
        <v>2</v>
      </c>
      <c r="AA8" s="5" t="s">
        <v>2</v>
      </c>
      <c r="AB8" s="5" t="s">
        <v>2</v>
      </c>
      <c r="AC8" s="5" t="s">
        <v>2</v>
      </c>
      <c r="AD8" s="5" t="s">
        <v>2</v>
      </c>
      <c r="AE8" s="19" t="s">
        <v>2</v>
      </c>
      <c r="AF8" s="20" t="s">
        <v>2</v>
      </c>
      <c r="AG8" s="29" t="s">
        <v>2</v>
      </c>
    </row>
    <row r="9" spans="2:33" x14ac:dyDescent="0.3">
      <c r="B9" s="7" t="s">
        <v>426</v>
      </c>
      <c r="C9" s="1" t="s">
        <v>426</v>
      </c>
      <c r="D9" s="6" t="s">
        <v>426</v>
      </c>
      <c r="E9" s="1" t="s">
        <v>426</v>
      </c>
      <c r="F9" s="1" t="s">
        <v>426</v>
      </c>
      <c r="G9" s="1" t="s">
        <v>426</v>
      </c>
      <c r="H9" s="1" t="s">
        <v>426</v>
      </c>
      <c r="I9" s="1" t="s">
        <v>426</v>
      </c>
      <c r="J9" s="1" t="s">
        <v>426</v>
      </c>
      <c r="K9" s="1" t="s">
        <v>426</v>
      </c>
      <c r="L9" s="1" t="s">
        <v>426</v>
      </c>
      <c r="M9" s="1" t="s">
        <v>426</v>
      </c>
      <c r="N9" s="1" t="s">
        <v>426</v>
      </c>
      <c r="O9" s="1" t="s">
        <v>426</v>
      </c>
      <c r="P9" s="1" t="s">
        <v>426</v>
      </c>
      <c r="Q9" s="1" t="s">
        <v>426</v>
      </c>
      <c r="R9" s="1" t="s">
        <v>426</v>
      </c>
      <c r="S9" s="1" t="s">
        <v>426</v>
      </c>
      <c r="T9" s="1" t="s">
        <v>426</v>
      </c>
      <c r="U9" s="1" t="s">
        <v>426</v>
      </c>
      <c r="V9" s="1" t="s">
        <v>426</v>
      </c>
      <c r="W9" s="1" t="s">
        <v>426</v>
      </c>
      <c r="X9" s="1" t="s">
        <v>426</v>
      </c>
      <c r="Y9" s="1" t="s">
        <v>426</v>
      </c>
      <c r="Z9" s="1" t="s">
        <v>426</v>
      </c>
      <c r="AA9" s="1" t="s">
        <v>426</v>
      </c>
      <c r="AB9" s="1" t="s">
        <v>426</v>
      </c>
      <c r="AC9" s="1" t="s">
        <v>426</v>
      </c>
      <c r="AD9" s="1" t="s">
        <v>426</v>
      </c>
      <c r="AE9" s="1" t="s">
        <v>426</v>
      </c>
      <c r="AF9" s="1" t="s">
        <v>426</v>
      </c>
      <c r="AG9" s="1" t="s">
        <v>426</v>
      </c>
    </row>
    <row r="10" spans="2:33" ht="56" x14ac:dyDescent="0.3">
      <c r="B10" s="16" t="s">
        <v>113</v>
      </c>
      <c r="C10" s="21" t="s">
        <v>678</v>
      </c>
      <c r="D10" s="14"/>
      <c r="E10" s="2"/>
      <c r="F10" s="2"/>
      <c r="G10" s="2"/>
      <c r="H10" s="2"/>
      <c r="I10" s="2"/>
      <c r="J10" s="3">
        <f>SUM(GMICNC_22A_SCDPT2SN1!SCDPT2SN1_401BEGINNG_8:GMICNC_22A_SCDPT2SN1!SCDPT2SN1_401ENDINGG_8)</f>
        <v>0</v>
      </c>
      <c r="K10" s="2"/>
      <c r="L10" s="3">
        <f>SUM(GMICNC_22A_SCDPT2SN1!SCDPT2SN1_401BEGINNG_10:GMICNC_22A_SCDPT2SN1!SCDPT2SN1_401ENDINGG_10)</f>
        <v>0</v>
      </c>
      <c r="M10" s="3">
        <f>SUM(GMICNC_22A_SCDPT2SN1!SCDPT2SN1_401BEGINNG_11:GMICNC_22A_SCDPT2SN1!SCDPT2SN1_401ENDINGG_11)</f>
        <v>0</v>
      </c>
      <c r="N10" s="3">
        <f>SUM(GMICNC_22A_SCDPT2SN1!SCDPT2SN1_401BEGINNG_12:GMICNC_22A_SCDPT2SN1!SCDPT2SN1_401ENDINGG_12)</f>
        <v>0</v>
      </c>
      <c r="O10" s="3">
        <f>SUM(GMICNC_22A_SCDPT2SN1!SCDPT2SN1_401BEGINNG_13:GMICNC_22A_SCDPT2SN1!SCDPT2SN1_401ENDINGG_13)</f>
        <v>0</v>
      </c>
      <c r="P10" s="3">
        <f>SUM(GMICNC_22A_SCDPT2SN1!SCDPT2SN1_401BEGINNG_14:GMICNC_22A_SCDPT2SN1!SCDPT2SN1_401ENDINGG_14)</f>
        <v>0</v>
      </c>
      <c r="Q10" s="3">
        <f>SUM(GMICNC_22A_SCDPT2SN1!SCDPT2SN1_401BEGINNG_15:GMICNC_22A_SCDPT2SN1!SCDPT2SN1_401ENDINGG_15)</f>
        <v>0</v>
      </c>
      <c r="R10" s="3">
        <f>SUM(GMICNC_22A_SCDPT2SN1!SCDPT2SN1_401BEGINNG_16:GMICNC_22A_SCDPT2SN1!SCDPT2SN1_401ENDINGG_16)</f>
        <v>0</v>
      </c>
      <c r="S10" s="3">
        <f>SUM(GMICNC_22A_SCDPT2SN1!SCDPT2SN1_401BEGINNG_17:GMICNC_22A_SCDPT2SN1!SCDPT2SN1_401ENDINGG_17)</f>
        <v>0</v>
      </c>
      <c r="T10" s="3">
        <f>SUM(GMICNC_22A_SCDPT2SN1!SCDPT2SN1_401BEGINNG_18:GMICNC_22A_SCDPT2SN1!SCDPT2SN1_401ENDINGG_18)</f>
        <v>0</v>
      </c>
      <c r="U10" s="3">
        <f>SUM(GMICNC_22A_SCDPT2SN1!SCDPT2SN1_401BEGINNG_19:GMICNC_22A_SCDPT2SN1!SCDPT2SN1_401ENDINGG_19)</f>
        <v>0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2:33" x14ac:dyDescent="0.3">
      <c r="B11" s="7" t="s">
        <v>426</v>
      </c>
      <c r="C11" s="1" t="s">
        <v>426</v>
      </c>
      <c r="D11" s="6" t="s">
        <v>426</v>
      </c>
      <c r="E11" s="1" t="s">
        <v>426</v>
      </c>
      <c r="F11" s="1" t="s">
        <v>426</v>
      </c>
      <c r="G11" s="1" t="s">
        <v>426</v>
      </c>
      <c r="H11" s="1" t="s">
        <v>426</v>
      </c>
      <c r="I11" s="1" t="s">
        <v>426</v>
      </c>
      <c r="J11" s="1" t="s">
        <v>426</v>
      </c>
      <c r="K11" s="1" t="s">
        <v>426</v>
      </c>
      <c r="L11" s="1" t="s">
        <v>426</v>
      </c>
      <c r="M11" s="1" t="s">
        <v>426</v>
      </c>
      <c r="N11" s="1" t="s">
        <v>426</v>
      </c>
      <c r="O11" s="1" t="s">
        <v>426</v>
      </c>
      <c r="P11" s="1" t="s">
        <v>426</v>
      </c>
      <c r="Q11" s="1" t="s">
        <v>426</v>
      </c>
      <c r="R11" s="1" t="s">
        <v>426</v>
      </c>
      <c r="S11" s="1" t="s">
        <v>426</v>
      </c>
      <c r="T11" s="1" t="s">
        <v>426</v>
      </c>
      <c r="U11" s="1" t="s">
        <v>426</v>
      </c>
      <c r="V11" s="1" t="s">
        <v>426</v>
      </c>
      <c r="W11" s="1" t="s">
        <v>426</v>
      </c>
      <c r="X11" s="1" t="s">
        <v>426</v>
      </c>
      <c r="Y11" s="1" t="s">
        <v>426</v>
      </c>
      <c r="Z11" s="1" t="s">
        <v>426</v>
      </c>
      <c r="AA11" s="1" t="s">
        <v>426</v>
      </c>
      <c r="AB11" s="1" t="s">
        <v>426</v>
      </c>
      <c r="AC11" s="1" t="s">
        <v>426</v>
      </c>
      <c r="AD11" s="1" t="s">
        <v>426</v>
      </c>
      <c r="AE11" s="1" t="s">
        <v>426</v>
      </c>
      <c r="AF11" s="1" t="s">
        <v>426</v>
      </c>
      <c r="AG11" s="1" t="s">
        <v>426</v>
      </c>
    </row>
    <row r="12" spans="2:33" x14ac:dyDescent="0.3">
      <c r="B12" s="18" t="s">
        <v>506</v>
      </c>
      <c r="C12" s="22" t="s">
        <v>603</v>
      </c>
      <c r="D12" s="15" t="s">
        <v>2</v>
      </c>
      <c r="E12" s="46" t="s">
        <v>2</v>
      </c>
      <c r="F12" s="17" t="s">
        <v>2</v>
      </c>
      <c r="G12" s="25"/>
      <c r="H12" s="47"/>
      <c r="I12" s="13"/>
      <c r="J12" s="4"/>
      <c r="K12" s="13"/>
      <c r="L12" s="4"/>
      <c r="M12" s="4"/>
      <c r="N12" s="4"/>
      <c r="O12" s="4"/>
      <c r="P12" s="4"/>
      <c r="Q12" s="4"/>
      <c r="R12" s="4"/>
      <c r="S12" s="4"/>
      <c r="T12" s="12"/>
      <c r="U12" s="4"/>
      <c r="V12" s="30" t="s">
        <v>2</v>
      </c>
      <c r="W12" s="28" t="s">
        <v>2</v>
      </c>
      <c r="X12" s="62" t="s">
        <v>2</v>
      </c>
      <c r="Y12" s="8"/>
      <c r="Z12" s="26" t="s">
        <v>2</v>
      </c>
      <c r="AA12" s="5" t="s">
        <v>2</v>
      </c>
      <c r="AB12" s="5" t="s">
        <v>2</v>
      </c>
      <c r="AC12" s="5" t="s">
        <v>2</v>
      </c>
      <c r="AD12" s="5" t="s">
        <v>2</v>
      </c>
      <c r="AE12" s="19" t="s">
        <v>2</v>
      </c>
      <c r="AF12" s="20" t="s">
        <v>2</v>
      </c>
      <c r="AG12" s="29" t="s">
        <v>2</v>
      </c>
    </row>
    <row r="13" spans="2:33" x14ac:dyDescent="0.3">
      <c r="B13" s="7" t="s">
        <v>426</v>
      </c>
      <c r="C13" s="1" t="s">
        <v>426</v>
      </c>
      <c r="D13" s="6" t="s">
        <v>426</v>
      </c>
      <c r="E13" s="1" t="s">
        <v>426</v>
      </c>
      <c r="F13" s="1" t="s">
        <v>426</v>
      </c>
      <c r="G13" s="1" t="s">
        <v>426</v>
      </c>
      <c r="H13" s="1" t="s">
        <v>426</v>
      </c>
      <c r="I13" s="1" t="s">
        <v>426</v>
      </c>
      <c r="J13" s="1" t="s">
        <v>426</v>
      </c>
      <c r="K13" s="1" t="s">
        <v>426</v>
      </c>
      <c r="L13" s="1" t="s">
        <v>426</v>
      </c>
      <c r="M13" s="1" t="s">
        <v>426</v>
      </c>
      <c r="N13" s="1" t="s">
        <v>426</v>
      </c>
      <c r="O13" s="1" t="s">
        <v>426</v>
      </c>
      <c r="P13" s="1" t="s">
        <v>426</v>
      </c>
      <c r="Q13" s="1" t="s">
        <v>426</v>
      </c>
      <c r="R13" s="1" t="s">
        <v>426</v>
      </c>
      <c r="S13" s="1" t="s">
        <v>426</v>
      </c>
      <c r="T13" s="1" t="s">
        <v>426</v>
      </c>
      <c r="U13" s="1" t="s">
        <v>426</v>
      </c>
      <c r="V13" s="1" t="s">
        <v>426</v>
      </c>
      <c r="W13" s="1" t="s">
        <v>426</v>
      </c>
      <c r="X13" s="1" t="s">
        <v>426</v>
      </c>
      <c r="Y13" s="1" t="s">
        <v>426</v>
      </c>
      <c r="Z13" s="1" t="s">
        <v>426</v>
      </c>
      <c r="AA13" s="1" t="s">
        <v>426</v>
      </c>
      <c r="AB13" s="1" t="s">
        <v>426</v>
      </c>
      <c r="AC13" s="1" t="s">
        <v>426</v>
      </c>
      <c r="AD13" s="1" t="s">
        <v>426</v>
      </c>
      <c r="AE13" s="1" t="s">
        <v>426</v>
      </c>
      <c r="AF13" s="1" t="s">
        <v>426</v>
      </c>
      <c r="AG13" s="1" t="s">
        <v>426</v>
      </c>
    </row>
    <row r="14" spans="2:33" ht="56" x14ac:dyDescent="0.3">
      <c r="B14" s="16" t="s">
        <v>679</v>
      </c>
      <c r="C14" s="21" t="s">
        <v>382</v>
      </c>
      <c r="D14" s="14"/>
      <c r="E14" s="2"/>
      <c r="F14" s="2"/>
      <c r="G14" s="2"/>
      <c r="H14" s="2"/>
      <c r="I14" s="2"/>
      <c r="J14" s="3">
        <f>SUM(GMICNC_22A_SCDPT2SN1!SCDPT2SN1_402BEGINNG_8:GMICNC_22A_SCDPT2SN1!SCDPT2SN1_402ENDINGG_8)</f>
        <v>0</v>
      </c>
      <c r="K14" s="2"/>
      <c r="L14" s="3">
        <f>SUM(GMICNC_22A_SCDPT2SN1!SCDPT2SN1_402BEGINNG_10:GMICNC_22A_SCDPT2SN1!SCDPT2SN1_402ENDINGG_10)</f>
        <v>0</v>
      </c>
      <c r="M14" s="3">
        <f>SUM(GMICNC_22A_SCDPT2SN1!SCDPT2SN1_402BEGINNG_11:GMICNC_22A_SCDPT2SN1!SCDPT2SN1_402ENDINGG_11)</f>
        <v>0</v>
      </c>
      <c r="N14" s="3">
        <f>SUM(GMICNC_22A_SCDPT2SN1!SCDPT2SN1_402BEGINNG_12:GMICNC_22A_SCDPT2SN1!SCDPT2SN1_402ENDINGG_12)</f>
        <v>0</v>
      </c>
      <c r="O14" s="3">
        <f>SUM(GMICNC_22A_SCDPT2SN1!SCDPT2SN1_402BEGINNG_13:GMICNC_22A_SCDPT2SN1!SCDPT2SN1_402ENDINGG_13)</f>
        <v>0</v>
      </c>
      <c r="P14" s="3">
        <f>SUM(GMICNC_22A_SCDPT2SN1!SCDPT2SN1_402BEGINNG_14:GMICNC_22A_SCDPT2SN1!SCDPT2SN1_402ENDINGG_14)</f>
        <v>0</v>
      </c>
      <c r="Q14" s="3">
        <f>SUM(GMICNC_22A_SCDPT2SN1!SCDPT2SN1_402BEGINNG_15:GMICNC_22A_SCDPT2SN1!SCDPT2SN1_402ENDINGG_15)</f>
        <v>0</v>
      </c>
      <c r="R14" s="3">
        <f>SUM(GMICNC_22A_SCDPT2SN1!SCDPT2SN1_402BEGINNG_16:GMICNC_22A_SCDPT2SN1!SCDPT2SN1_402ENDINGG_16)</f>
        <v>0</v>
      </c>
      <c r="S14" s="3">
        <f>SUM(GMICNC_22A_SCDPT2SN1!SCDPT2SN1_402BEGINNG_17:GMICNC_22A_SCDPT2SN1!SCDPT2SN1_402ENDINGG_17)</f>
        <v>0</v>
      </c>
      <c r="T14" s="3">
        <f>SUM(GMICNC_22A_SCDPT2SN1!SCDPT2SN1_402BEGINNG_18:GMICNC_22A_SCDPT2SN1!SCDPT2SN1_402ENDINGG_18)</f>
        <v>0</v>
      </c>
      <c r="U14" s="3">
        <f>SUM(GMICNC_22A_SCDPT2SN1!SCDPT2SN1_402BEGINNG_19:GMICNC_22A_SCDPT2SN1!SCDPT2SN1_402ENDINGG_19)</f>
        <v>0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2:33" ht="42" x14ac:dyDescent="0.3">
      <c r="B15" s="16" t="s">
        <v>288</v>
      </c>
      <c r="C15" s="21" t="s">
        <v>211</v>
      </c>
      <c r="D15" s="14"/>
      <c r="E15" s="2"/>
      <c r="F15" s="2"/>
      <c r="G15" s="2"/>
      <c r="H15" s="2"/>
      <c r="I15" s="2"/>
      <c r="J15" s="3">
        <f>GMICNC_22A_SCDPT2SN1!SCDPT2SN1_4019999999_8+GMICNC_22A_SCDPT2SN1!SCDPT2SN1_4029999999_8</f>
        <v>0</v>
      </c>
      <c r="K15" s="2"/>
      <c r="L15" s="3">
        <f>GMICNC_22A_SCDPT2SN1!SCDPT2SN1_4019999999_10+GMICNC_22A_SCDPT2SN1!SCDPT2SN1_4029999999_10</f>
        <v>0</v>
      </c>
      <c r="M15" s="3">
        <f>GMICNC_22A_SCDPT2SN1!SCDPT2SN1_4019999999_11+GMICNC_22A_SCDPT2SN1!SCDPT2SN1_4029999999_11</f>
        <v>0</v>
      </c>
      <c r="N15" s="3">
        <f>GMICNC_22A_SCDPT2SN1!SCDPT2SN1_4019999999_12+GMICNC_22A_SCDPT2SN1!SCDPT2SN1_4029999999_12</f>
        <v>0</v>
      </c>
      <c r="O15" s="3">
        <f>GMICNC_22A_SCDPT2SN1!SCDPT2SN1_4019999999_13+GMICNC_22A_SCDPT2SN1!SCDPT2SN1_4029999999_13</f>
        <v>0</v>
      </c>
      <c r="P15" s="3">
        <f>GMICNC_22A_SCDPT2SN1!SCDPT2SN1_4019999999_14+GMICNC_22A_SCDPT2SN1!SCDPT2SN1_4029999999_14</f>
        <v>0</v>
      </c>
      <c r="Q15" s="3">
        <f>GMICNC_22A_SCDPT2SN1!SCDPT2SN1_4019999999_15+GMICNC_22A_SCDPT2SN1!SCDPT2SN1_4029999999_15</f>
        <v>0</v>
      </c>
      <c r="R15" s="3">
        <f>GMICNC_22A_SCDPT2SN1!SCDPT2SN1_4019999999_16+GMICNC_22A_SCDPT2SN1!SCDPT2SN1_4029999999_16</f>
        <v>0</v>
      </c>
      <c r="S15" s="3">
        <f>GMICNC_22A_SCDPT2SN1!SCDPT2SN1_4019999999_17+GMICNC_22A_SCDPT2SN1!SCDPT2SN1_4029999999_17</f>
        <v>0</v>
      </c>
      <c r="T15" s="3">
        <f>GMICNC_22A_SCDPT2SN1!SCDPT2SN1_4019999999_18+GMICNC_22A_SCDPT2SN1!SCDPT2SN1_4029999999_18</f>
        <v>0</v>
      </c>
      <c r="U15" s="3">
        <f>GMICNC_22A_SCDPT2SN1!SCDPT2SN1_4019999999_19+GMICNC_22A_SCDPT2SN1!SCDPT2SN1_4029999999_19</f>
        <v>0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2:33" x14ac:dyDescent="0.3">
      <c r="B16" s="7" t="s">
        <v>426</v>
      </c>
      <c r="C16" s="1" t="s">
        <v>426</v>
      </c>
      <c r="D16" s="6" t="s">
        <v>426</v>
      </c>
      <c r="E16" s="1" t="s">
        <v>426</v>
      </c>
      <c r="F16" s="1" t="s">
        <v>426</v>
      </c>
      <c r="G16" s="1" t="s">
        <v>426</v>
      </c>
      <c r="H16" s="1" t="s">
        <v>426</v>
      </c>
      <c r="I16" s="1" t="s">
        <v>426</v>
      </c>
      <c r="J16" s="1" t="s">
        <v>426</v>
      </c>
      <c r="K16" s="1" t="s">
        <v>426</v>
      </c>
      <c r="L16" s="1" t="s">
        <v>426</v>
      </c>
      <c r="M16" s="1" t="s">
        <v>426</v>
      </c>
      <c r="N16" s="1" t="s">
        <v>426</v>
      </c>
      <c r="O16" s="1" t="s">
        <v>426</v>
      </c>
      <c r="P16" s="1" t="s">
        <v>426</v>
      </c>
      <c r="Q16" s="1" t="s">
        <v>426</v>
      </c>
      <c r="R16" s="1" t="s">
        <v>426</v>
      </c>
      <c r="S16" s="1" t="s">
        <v>426</v>
      </c>
      <c r="T16" s="1" t="s">
        <v>426</v>
      </c>
      <c r="U16" s="1" t="s">
        <v>426</v>
      </c>
      <c r="V16" s="1" t="s">
        <v>426</v>
      </c>
      <c r="W16" s="1" t="s">
        <v>426</v>
      </c>
      <c r="X16" s="1" t="s">
        <v>426</v>
      </c>
      <c r="Y16" s="1" t="s">
        <v>426</v>
      </c>
      <c r="Z16" s="1" t="s">
        <v>426</v>
      </c>
      <c r="AA16" s="1" t="s">
        <v>426</v>
      </c>
      <c r="AB16" s="1" t="s">
        <v>426</v>
      </c>
      <c r="AC16" s="1" t="s">
        <v>426</v>
      </c>
      <c r="AD16" s="1" t="s">
        <v>426</v>
      </c>
      <c r="AE16" s="1" t="s">
        <v>426</v>
      </c>
      <c r="AF16" s="1" t="s">
        <v>426</v>
      </c>
      <c r="AG16" s="1" t="s">
        <v>426</v>
      </c>
    </row>
    <row r="17" spans="2:33" x14ac:dyDescent="0.3">
      <c r="B17" s="18" t="s">
        <v>70</v>
      </c>
      <c r="C17" s="22" t="s">
        <v>603</v>
      </c>
      <c r="D17" s="15" t="s">
        <v>2</v>
      </c>
      <c r="E17" s="46" t="s">
        <v>2</v>
      </c>
      <c r="F17" s="17" t="s">
        <v>2</v>
      </c>
      <c r="G17" s="25"/>
      <c r="H17" s="47"/>
      <c r="I17" s="13"/>
      <c r="J17" s="4"/>
      <c r="K17" s="13"/>
      <c r="L17" s="4"/>
      <c r="M17" s="4"/>
      <c r="N17" s="4"/>
      <c r="O17" s="4"/>
      <c r="P17" s="4"/>
      <c r="Q17" s="4"/>
      <c r="R17" s="4"/>
      <c r="S17" s="4"/>
      <c r="T17" s="12"/>
      <c r="U17" s="4"/>
      <c r="V17" s="30" t="s">
        <v>2</v>
      </c>
      <c r="W17" s="28" t="s">
        <v>2</v>
      </c>
      <c r="X17" s="62" t="s">
        <v>2</v>
      </c>
      <c r="Y17" s="8"/>
      <c r="Z17" s="26" t="s">
        <v>2</v>
      </c>
      <c r="AA17" s="5" t="s">
        <v>2</v>
      </c>
      <c r="AB17" s="5" t="s">
        <v>2</v>
      </c>
      <c r="AC17" s="5" t="s">
        <v>2</v>
      </c>
      <c r="AD17" s="5" t="s">
        <v>2</v>
      </c>
      <c r="AE17" s="19" t="s">
        <v>2</v>
      </c>
      <c r="AF17" s="20" t="s">
        <v>2</v>
      </c>
      <c r="AG17" s="29" t="s">
        <v>2</v>
      </c>
    </row>
    <row r="18" spans="2:33" x14ac:dyDescent="0.3">
      <c r="B18" s="7" t="s">
        <v>426</v>
      </c>
      <c r="C18" s="1" t="s">
        <v>426</v>
      </c>
      <c r="D18" s="6" t="s">
        <v>426</v>
      </c>
      <c r="E18" s="1" t="s">
        <v>426</v>
      </c>
      <c r="F18" s="1" t="s">
        <v>426</v>
      </c>
      <c r="G18" s="1" t="s">
        <v>426</v>
      </c>
      <c r="H18" s="1" t="s">
        <v>426</v>
      </c>
      <c r="I18" s="1" t="s">
        <v>426</v>
      </c>
      <c r="J18" s="1" t="s">
        <v>426</v>
      </c>
      <c r="K18" s="1" t="s">
        <v>426</v>
      </c>
      <c r="L18" s="1" t="s">
        <v>426</v>
      </c>
      <c r="M18" s="1" t="s">
        <v>426</v>
      </c>
      <c r="N18" s="1" t="s">
        <v>426</v>
      </c>
      <c r="O18" s="1" t="s">
        <v>426</v>
      </c>
      <c r="P18" s="1" t="s">
        <v>426</v>
      </c>
      <c r="Q18" s="1" t="s">
        <v>426</v>
      </c>
      <c r="R18" s="1" t="s">
        <v>426</v>
      </c>
      <c r="S18" s="1" t="s">
        <v>426</v>
      </c>
      <c r="T18" s="1" t="s">
        <v>426</v>
      </c>
      <c r="U18" s="1" t="s">
        <v>426</v>
      </c>
      <c r="V18" s="1" t="s">
        <v>426</v>
      </c>
      <c r="W18" s="1" t="s">
        <v>426</v>
      </c>
      <c r="X18" s="1" t="s">
        <v>426</v>
      </c>
      <c r="Y18" s="1" t="s">
        <v>426</v>
      </c>
      <c r="Z18" s="1" t="s">
        <v>426</v>
      </c>
      <c r="AA18" s="1" t="s">
        <v>426</v>
      </c>
      <c r="AB18" s="1" t="s">
        <v>426</v>
      </c>
      <c r="AC18" s="1" t="s">
        <v>426</v>
      </c>
      <c r="AD18" s="1" t="s">
        <v>426</v>
      </c>
      <c r="AE18" s="1" t="s">
        <v>426</v>
      </c>
      <c r="AF18" s="1" t="s">
        <v>426</v>
      </c>
      <c r="AG18" s="1" t="s">
        <v>426</v>
      </c>
    </row>
    <row r="19" spans="2:33" ht="42" x14ac:dyDescent="0.3">
      <c r="B19" s="16" t="s">
        <v>246</v>
      </c>
      <c r="C19" s="21" t="s">
        <v>212</v>
      </c>
      <c r="D19" s="14"/>
      <c r="E19" s="2"/>
      <c r="F19" s="2"/>
      <c r="G19" s="2"/>
      <c r="H19" s="2"/>
      <c r="I19" s="2"/>
      <c r="J19" s="3">
        <f>SUM(GMICNC_22A_SCDPT2SN1!SCDPT2SN1_431BEGINNG_8:GMICNC_22A_SCDPT2SN1!SCDPT2SN1_431ENDINGG_8)</f>
        <v>0</v>
      </c>
      <c r="K19" s="2"/>
      <c r="L19" s="3">
        <f>SUM(GMICNC_22A_SCDPT2SN1!SCDPT2SN1_431BEGINNG_10:GMICNC_22A_SCDPT2SN1!SCDPT2SN1_431ENDINGG_10)</f>
        <v>0</v>
      </c>
      <c r="M19" s="3">
        <f>SUM(GMICNC_22A_SCDPT2SN1!SCDPT2SN1_431BEGINNG_11:GMICNC_22A_SCDPT2SN1!SCDPT2SN1_431ENDINGG_11)</f>
        <v>0</v>
      </c>
      <c r="N19" s="3">
        <f>SUM(GMICNC_22A_SCDPT2SN1!SCDPT2SN1_431BEGINNG_12:GMICNC_22A_SCDPT2SN1!SCDPT2SN1_431ENDINGG_12)</f>
        <v>0</v>
      </c>
      <c r="O19" s="3">
        <f>SUM(GMICNC_22A_SCDPT2SN1!SCDPT2SN1_431BEGINNG_13:GMICNC_22A_SCDPT2SN1!SCDPT2SN1_431ENDINGG_13)</f>
        <v>0</v>
      </c>
      <c r="P19" s="3">
        <f>SUM(GMICNC_22A_SCDPT2SN1!SCDPT2SN1_431BEGINNG_14:GMICNC_22A_SCDPT2SN1!SCDPT2SN1_431ENDINGG_14)</f>
        <v>0</v>
      </c>
      <c r="Q19" s="3">
        <f>SUM(GMICNC_22A_SCDPT2SN1!SCDPT2SN1_431BEGINNG_15:GMICNC_22A_SCDPT2SN1!SCDPT2SN1_431ENDINGG_15)</f>
        <v>0</v>
      </c>
      <c r="R19" s="3">
        <f>SUM(GMICNC_22A_SCDPT2SN1!SCDPT2SN1_431BEGINNG_16:GMICNC_22A_SCDPT2SN1!SCDPT2SN1_431ENDINGG_16)</f>
        <v>0</v>
      </c>
      <c r="S19" s="3">
        <f>SUM(GMICNC_22A_SCDPT2SN1!SCDPT2SN1_431BEGINNG_17:GMICNC_22A_SCDPT2SN1!SCDPT2SN1_431ENDINGG_17)</f>
        <v>0</v>
      </c>
      <c r="T19" s="3">
        <f>SUM(GMICNC_22A_SCDPT2SN1!SCDPT2SN1_431BEGINNG_18:GMICNC_22A_SCDPT2SN1!SCDPT2SN1_431ENDINGG_18)</f>
        <v>0</v>
      </c>
      <c r="U19" s="3">
        <f>SUM(GMICNC_22A_SCDPT2SN1!SCDPT2SN1_431BEGINNG_19:GMICNC_22A_SCDPT2SN1!SCDPT2SN1_431ENDINGG_19)</f>
        <v>0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2:33" x14ac:dyDescent="0.3">
      <c r="B20" s="7" t="s">
        <v>426</v>
      </c>
      <c r="C20" s="1" t="s">
        <v>426</v>
      </c>
      <c r="D20" s="6" t="s">
        <v>426</v>
      </c>
      <c r="E20" s="1" t="s">
        <v>426</v>
      </c>
      <c r="F20" s="1" t="s">
        <v>426</v>
      </c>
      <c r="G20" s="1" t="s">
        <v>426</v>
      </c>
      <c r="H20" s="1" t="s">
        <v>426</v>
      </c>
      <c r="I20" s="1" t="s">
        <v>426</v>
      </c>
      <c r="J20" s="1" t="s">
        <v>426</v>
      </c>
      <c r="K20" s="1" t="s">
        <v>426</v>
      </c>
      <c r="L20" s="1" t="s">
        <v>426</v>
      </c>
      <c r="M20" s="1" t="s">
        <v>426</v>
      </c>
      <c r="N20" s="1" t="s">
        <v>426</v>
      </c>
      <c r="O20" s="1" t="s">
        <v>426</v>
      </c>
      <c r="P20" s="1" t="s">
        <v>426</v>
      </c>
      <c r="Q20" s="1" t="s">
        <v>426</v>
      </c>
      <c r="R20" s="1" t="s">
        <v>426</v>
      </c>
      <c r="S20" s="1" t="s">
        <v>426</v>
      </c>
      <c r="T20" s="1" t="s">
        <v>426</v>
      </c>
      <c r="U20" s="1" t="s">
        <v>426</v>
      </c>
      <c r="V20" s="1" t="s">
        <v>426</v>
      </c>
      <c r="W20" s="1" t="s">
        <v>426</v>
      </c>
      <c r="X20" s="1" t="s">
        <v>426</v>
      </c>
      <c r="Y20" s="1" t="s">
        <v>426</v>
      </c>
      <c r="Z20" s="1" t="s">
        <v>426</v>
      </c>
      <c r="AA20" s="1" t="s">
        <v>426</v>
      </c>
      <c r="AB20" s="1" t="s">
        <v>426</v>
      </c>
      <c r="AC20" s="1" t="s">
        <v>426</v>
      </c>
      <c r="AD20" s="1" t="s">
        <v>426</v>
      </c>
      <c r="AE20" s="1" t="s">
        <v>426</v>
      </c>
      <c r="AF20" s="1" t="s">
        <v>426</v>
      </c>
      <c r="AG20" s="1" t="s">
        <v>426</v>
      </c>
    </row>
    <row r="21" spans="2:33" x14ac:dyDescent="0.3">
      <c r="B21" s="18" t="s">
        <v>633</v>
      </c>
      <c r="C21" s="22" t="s">
        <v>603</v>
      </c>
      <c r="D21" s="15" t="s">
        <v>2</v>
      </c>
      <c r="E21" s="46" t="s">
        <v>2</v>
      </c>
      <c r="F21" s="17" t="s">
        <v>2</v>
      </c>
      <c r="G21" s="25"/>
      <c r="H21" s="47"/>
      <c r="I21" s="13"/>
      <c r="J21" s="4"/>
      <c r="K21" s="13"/>
      <c r="L21" s="4"/>
      <c r="M21" s="4"/>
      <c r="N21" s="4"/>
      <c r="O21" s="4"/>
      <c r="P21" s="4"/>
      <c r="Q21" s="4"/>
      <c r="R21" s="4"/>
      <c r="S21" s="4"/>
      <c r="T21" s="12"/>
      <c r="U21" s="4"/>
      <c r="V21" s="30" t="s">
        <v>2</v>
      </c>
      <c r="W21" s="28" t="s">
        <v>2</v>
      </c>
      <c r="X21" s="62" t="s">
        <v>2</v>
      </c>
      <c r="Y21" s="8"/>
      <c r="Z21" s="26" t="s">
        <v>2</v>
      </c>
      <c r="AA21" s="5" t="s">
        <v>2</v>
      </c>
      <c r="AB21" s="5" t="s">
        <v>2</v>
      </c>
      <c r="AC21" s="5" t="s">
        <v>2</v>
      </c>
      <c r="AD21" s="5" t="s">
        <v>2</v>
      </c>
      <c r="AE21" s="19" t="s">
        <v>2</v>
      </c>
      <c r="AF21" s="20" t="s">
        <v>2</v>
      </c>
      <c r="AG21" s="29" t="s">
        <v>2</v>
      </c>
    </row>
    <row r="22" spans="2:33" x14ac:dyDescent="0.3">
      <c r="B22" s="7" t="s">
        <v>426</v>
      </c>
      <c r="C22" s="1" t="s">
        <v>426</v>
      </c>
      <c r="D22" s="6" t="s">
        <v>426</v>
      </c>
      <c r="E22" s="1" t="s">
        <v>426</v>
      </c>
      <c r="F22" s="1" t="s">
        <v>426</v>
      </c>
      <c r="G22" s="1" t="s">
        <v>426</v>
      </c>
      <c r="H22" s="1" t="s">
        <v>426</v>
      </c>
      <c r="I22" s="1" t="s">
        <v>426</v>
      </c>
      <c r="J22" s="1" t="s">
        <v>426</v>
      </c>
      <c r="K22" s="1" t="s">
        <v>426</v>
      </c>
      <c r="L22" s="1" t="s">
        <v>426</v>
      </c>
      <c r="M22" s="1" t="s">
        <v>426</v>
      </c>
      <c r="N22" s="1" t="s">
        <v>426</v>
      </c>
      <c r="O22" s="1" t="s">
        <v>426</v>
      </c>
      <c r="P22" s="1" t="s">
        <v>426</v>
      </c>
      <c r="Q22" s="1" t="s">
        <v>426</v>
      </c>
      <c r="R22" s="1" t="s">
        <v>426</v>
      </c>
      <c r="S22" s="1" t="s">
        <v>426</v>
      </c>
      <c r="T22" s="1" t="s">
        <v>426</v>
      </c>
      <c r="U22" s="1" t="s">
        <v>426</v>
      </c>
      <c r="V22" s="1" t="s">
        <v>426</v>
      </c>
      <c r="W22" s="1" t="s">
        <v>426</v>
      </c>
      <c r="X22" s="1" t="s">
        <v>426</v>
      </c>
      <c r="Y22" s="1" t="s">
        <v>426</v>
      </c>
      <c r="Z22" s="1" t="s">
        <v>426</v>
      </c>
      <c r="AA22" s="1" t="s">
        <v>426</v>
      </c>
      <c r="AB22" s="1" t="s">
        <v>426</v>
      </c>
      <c r="AC22" s="1" t="s">
        <v>426</v>
      </c>
      <c r="AD22" s="1" t="s">
        <v>426</v>
      </c>
      <c r="AE22" s="1" t="s">
        <v>426</v>
      </c>
      <c r="AF22" s="1" t="s">
        <v>426</v>
      </c>
      <c r="AG22" s="1" t="s">
        <v>426</v>
      </c>
    </row>
    <row r="23" spans="2:33" ht="56" x14ac:dyDescent="0.3">
      <c r="B23" s="16" t="s">
        <v>114</v>
      </c>
      <c r="C23" s="21" t="s">
        <v>174</v>
      </c>
      <c r="D23" s="14"/>
      <c r="E23" s="2"/>
      <c r="F23" s="2"/>
      <c r="G23" s="2"/>
      <c r="H23" s="2"/>
      <c r="I23" s="2"/>
      <c r="J23" s="3">
        <f>SUM(GMICNC_22A_SCDPT2SN1!SCDPT2SN1_432BEGINNG_8:GMICNC_22A_SCDPT2SN1!SCDPT2SN1_432ENDINGG_8)</f>
        <v>0</v>
      </c>
      <c r="K23" s="2"/>
      <c r="L23" s="3">
        <f>SUM(GMICNC_22A_SCDPT2SN1!SCDPT2SN1_432BEGINNG_10:GMICNC_22A_SCDPT2SN1!SCDPT2SN1_432ENDINGG_10)</f>
        <v>0</v>
      </c>
      <c r="M23" s="3">
        <f>SUM(GMICNC_22A_SCDPT2SN1!SCDPT2SN1_432BEGINNG_11:GMICNC_22A_SCDPT2SN1!SCDPT2SN1_432ENDINGG_11)</f>
        <v>0</v>
      </c>
      <c r="N23" s="3">
        <f>SUM(GMICNC_22A_SCDPT2SN1!SCDPT2SN1_432BEGINNG_12:GMICNC_22A_SCDPT2SN1!SCDPT2SN1_432ENDINGG_12)</f>
        <v>0</v>
      </c>
      <c r="O23" s="3">
        <f>SUM(GMICNC_22A_SCDPT2SN1!SCDPT2SN1_432BEGINNG_13:GMICNC_22A_SCDPT2SN1!SCDPT2SN1_432ENDINGG_13)</f>
        <v>0</v>
      </c>
      <c r="P23" s="3">
        <f>SUM(GMICNC_22A_SCDPT2SN1!SCDPT2SN1_432BEGINNG_14:GMICNC_22A_SCDPT2SN1!SCDPT2SN1_432ENDINGG_14)</f>
        <v>0</v>
      </c>
      <c r="Q23" s="3">
        <f>SUM(GMICNC_22A_SCDPT2SN1!SCDPT2SN1_432BEGINNG_15:GMICNC_22A_SCDPT2SN1!SCDPT2SN1_432ENDINGG_15)</f>
        <v>0</v>
      </c>
      <c r="R23" s="3">
        <f>SUM(GMICNC_22A_SCDPT2SN1!SCDPT2SN1_432BEGINNG_16:GMICNC_22A_SCDPT2SN1!SCDPT2SN1_432ENDINGG_16)</f>
        <v>0</v>
      </c>
      <c r="S23" s="3">
        <f>SUM(GMICNC_22A_SCDPT2SN1!SCDPT2SN1_432BEGINNG_17:GMICNC_22A_SCDPT2SN1!SCDPT2SN1_432ENDINGG_17)</f>
        <v>0</v>
      </c>
      <c r="T23" s="3">
        <f>SUM(GMICNC_22A_SCDPT2SN1!SCDPT2SN1_432BEGINNG_18:GMICNC_22A_SCDPT2SN1!SCDPT2SN1_432ENDINGG_18)</f>
        <v>0</v>
      </c>
      <c r="U23" s="3">
        <f>SUM(GMICNC_22A_SCDPT2SN1!SCDPT2SN1_432BEGINNG_19:GMICNC_22A_SCDPT2SN1!SCDPT2SN1_432ENDINGG_19)</f>
        <v>0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2:33" ht="42" x14ac:dyDescent="0.3">
      <c r="B24" s="16" t="s">
        <v>417</v>
      </c>
      <c r="C24" s="21" t="s">
        <v>507</v>
      </c>
      <c r="D24" s="14"/>
      <c r="E24" s="2"/>
      <c r="F24" s="2"/>
      <c r="G24" s="2"/>
      <c r="H24" s="2"/>
      <c r="I24" s="2"/>
      <c r="J24" s="3">
        <f>GMICNC_22A_SCDPT2SN1!SCDPT2SN1_4319999999_8+GMICNC_22A_SCDPT2SN1!SCDPT2SN1_4329999999_8</f>
        <v>0</v>
      </c>
      <c r="K24" s="2"/>
      <c r="L24" s="3">
        <f>GMICNC_22A_SCDPT2SN1!SCDPT2SN1_4319999999_10+GMICNC_22A_SCDPT2SN1!SCDPT2SN1_4329999999_10</f>
        <v>0</v>
      </c>
      <c r="M24" s="3">
        <f>GMICNC_22A_SCDPT2SN1!SCDPT2SN1_4319999999_11+GMICNC_22A_SCDPT2SN1!SCDPT2SN1_4329999999_11</f>
        <v>0</v>
      </c>
      <c r="N24" s="3">
        <f>GMICNC_22A_SCDPT2SN1!SCDPT2SN1_4319999999_12+GMICNC_22A_SCDPT2SN1!SCDPT2SN1_4329999999_12</f>
        <v>0</v>
      </c>
      <c r="O24" s="3">
        <f>GMICNC_22A_SCDPT2SN1!SCDPT2SN1_4319999999_13+GMICNC_22A_SCDPT2SN1!SCDPT2SN1_4329999999_13</f>
        <v>0</v>
      </c>
      <c r="P24" s="3">
        <f>GMICNC_22A_SCDPT2SN1!SCDPT2SN1_4319999999_14+GMICNC_22A_SCDPT2SN1!SCDPT2SN1_4329999999_14</f>
        <v>0</v>
      </c>
      <c r="Q24" s="3">
        <f>GMICNC_22A_SCDPT2SN1!SCDPT2SN1_4319999999_15+GMICNC_22A_SCDPT2SN1!SCDPT2SN1_4329999999_15</f>
        <v>0</v>
      </c>
      <c r="R24" s="3">
        <f>GMICNC_22A_SCDPT2SN1!SCDPT2SN1_4319999999_16+GMICNC_22A_SCDPT2SN1!SCDPT2SN1_4329999999_16</f>
        <v>0</v>
      </c>
      <c r="S24" s="3">
        <f>GMICNC_22A_SCDPT2SN1!SCDPT2SN1_4319999999_17+GMICNC_22A_SCDPT2SN1!SCDPT2SN1_4329999999_17</f>
        <v>0</v>
      </c>
      <c r="T24" s="3">
        <f>GMICNC_22A_SCDPT2SN1!SCDPT2SN1_4319999999_18+GMICNC_22A_SCDPT2SN1!SCDPT2SN1_4329999999_18</f>
        <v>0</v>
      </c>
      <c r="U24" s="3">
        <f>GMICNC_22A_SCDPT2SN1!SCDPT2SN1_4319999999_19+GMICNC_22A_SCDPT2SN1!SCDPT2SN1_4329999999_19</f>
        <v>0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2:33" x14ac:dyDescent="0.3">
      <c r="B25" s="53" t="s">
        <v>460</v>
      </c>
      <c r="C25" s="55" t="s">
        <v>586</v>
      </c>
      <c r="D25" s="59"/>
      <c r="E25" s="23"/>
      <c r="F25" s="23"/>
      <c r="G25" s="23"/>
      <c r="H25" s="23"/>
      <c r="I25" s="23"/>
      <c r="J25" s="27">
        <f>GMICNC_22A_SCDPT2SN1!SCDPT2SN1_4019999999_8+GMICNC_22A_SCDPT2SN1!SCDPT2SN1_4029999999_8+GMICNC_22A_SCDPT2SN1!SCDPT2SN1_4319999999_8+GMICNC_22A_SCDPT2SN1!SCDPT2SN1_4329999999_8</f>
        <v>0</v>
      </c>
      <c r="K25" s="23"/>
      <c r="L25" s="27">
        <f>GMICNC_22A_SCDPT2SN1!SCDPT2SN1_4019999999_10+GMICNC_22A_SCDPT2SN1!SCDPT2SN1_4029999999_10+GMICNC_22A_SCDPT2SN1!SCDPT2SN1_4319999999_10+GMICNC_22A_SCDPT2SN1!SCDPT2SN1_4329999999_10</f>
        <v>0</v>
      </c>
      <c r="M25" s="27">
        <f>GMICNC_22A_SCDPT2SN1!SCDPT2SN1_4019999999_11+GMICNC_22A_SCDPT2SN1!SCDPT2SN1_4029999999_11+GMICNC_22A_SCDPT2SN1!SCDPT2SN1_4319999999_11+GMICNC_22A_SCDPT2SN1!SCDPT2SN1_4329999999_11</f>
        <v>0</v>
      </c>
      <c r="N25" s="27">
        <f>GMICNC_22A_SCDPT2SN1!SCDPT2SN1_4019999999_12+GMICNC_22A_SCDPT2SN1!SCDPT2SN1_4029999999_12+GMICNC_22A_SCDPT2SN1!SCDPT2SN1_4319999999_12+GMICNC_22A_SCDPT2SN1!SCDPT2SN1_4329999999_12</f>
        <v>0</v>
      </c>
      <c r="O25" s="27">
        <f>GMICNC_22A_SCDPT2SN1!SCDPT2SN1_4019999999_13+GMICNC_22A_SCDPT2SN1!SCDPT2SN1_4029999999_13+GMICNC_22A_SCDPT2SN1!SCDPT2SN1_4319999999_13+GMICNC_22A_SCDPT2SN1!SCDPT2SN1_4329999999_13</f>
        <v>0</v>
      </c>
      <c r="P25" s="27">
        <f>GMICNC_22A_SCDPT2SN1!SCDPT2SN1_4019999999_14+GMICNC_22A_SCDPT2SN1!SCDPT2SN1_4029999999_14+GMICNC_22A_SCDPT2SN1!SCDPT2SN1_4319999999_14+GMICNC_22A_SCDPT2SN1!SCDPT2SN1_4329999999_14</f>
        <v>0</v>
      </c>
      <c r="Q25" s="27">
        <f>GMICNC_22A_SCDPT2SN1!SCDPT2SN1_4019999999_15+GMICNC_22A_SCDPT2SN1!SCDPT2SN1_4029999999_15+GMICNC_22A_SCDPT2SN1!SCDPT2SN1_4319999999_15+GMICNC_22A_SCDPT2SN1!SCDPT2SN1_4329999999_15</f>
        <v>0</v>
      </c>
      <c r="R25" s="27">
        <f>GMICNC_22A_SCDPT2SN1!SCDPT2SN1_4019999999_16+GMICNC_22A_SCDPT2SN1!SCDPT2SN1_4029999999_16+GMICNC_22A_SCDPT2SN1!SCDPT2SN1_4319999999_16+GMICNC_22A_SCDPT2SN1!SCDPT2SN1_4329999999_16</f>
        <v>0</v>
      </c>
      <c r="S25" s="27">
        <f>GMICNC_22A_SCDPT2SN1!SCDPT2SN1_4019999999_17+GMICNC_22A_SCDPT2SN1!SCDPT2SN1_4029999999_17+GMICNC_22A_SCDPT2SN1!SCDPT2SN1_4319999999_17+GMICNC_22A_SCDPT2SN1!SCDPT2SN1_4329999999_17</f>
        <v>0</v>
      </c>
      <c r="T25" s="27">
        <f>GMICNC_22A_SCDPT2SN1!SCDPT2SN1_4019999999_18+GMICNC_22A_SCDPT2SN1!SCDPT2SN1_4029999999_18+GMICNC_22A_SCDPT2SN1!SCDPT2SN1_4319999999_18+GMICNC_22A_SCDPT2SN1!SCDPT2SN1_4329999999_18</f>
        <v>0</v>
      </c>
      <c r="U25" s="27">
        <f>GMICNC_22A_SCDPT2SN1!SCDPT2SN1_4019999999_19+GMICNC_22A_SCDPT2SN1!SCDPT2SN1_4029999999_19+GMICNC_22A_SCDPT2SN1!SCDPT2SN1_4319999999_19+GMICNC_22A_SCDPT2SN1!SCDPT2SN1_4329999999_19</f>
        <v>0</v>
      </c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&amp;CSCDPT2SN1SCDPT2SN1</oddHeader>
    <oddFooter>&amp;LWing Application : &amp;R SaveAs(3/3/2023-8:28 AM)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8" t="s">
        <v>255</v>
      </c>
      <c r="D1" s="38" t="s">
        <v>189</v>
      </c>
      <c r="E1" s="38" t="s">
        <v>257</v>
      </c>
      <c r="F1" s="38" t="s">
        <v>41</v>
      </c>
    </row>
    <row r="2" spans="2:10" ht="20" x14ac:dyDescent="0.3">
      <c r="B2" s="52"/>
      <c r="C2" s="45" t="str">
        <f>GMICNC_22A_SCDPT1!Wings_Company_ID</f>
        <v>GMIC-NC</v>
      </c>
      <c r="D2" s="45" t="str">
        <f>GMICNC_22A_SCDPT1!Wings_Statement_ID</f>
        <v>22A</v>
      </c>
      <c r="E2" s="44" t="s">
        <v>32</v>
      </c>
      <c r="F2" s="44" t="s">
        <v>383</v>
      </c>
    </row>
    <row r="3" spans="2:10" ht="40" customHeight="1" x14ac:dyDescent="0.3">
      <c r="B3" s="49" t="s">
        <v>647</v>
      </c>
      <c r="C3" s="9"/>
      <c r="D3" s="9"/>
      <c r="E3" s="9"/>
      <c r="F3" s="9"/>
      <c r="G3" s="9"/>
      <c r="H3" s="9"/>
      <c r="I3" s="9"/>
      <c r="J3" s="9"/>
    </row>
    <row r="4" spans="2:10" ht="40" customHeight="1" x14ac:dyDescent="0.4">
      <c r="B4" s="54" t="s">
        <v>342</v>
      </c>
      <c r="C4" s="9"/>
      <c r="D4" s="9"/>
      <c r="E4" s="9"/>
      <c r="F4" s="9"/>
      <c r="G4" s="9"/>
      <c r="H4" s="9"/>
      <c r="I4" s="9"/>
      <c r="J4" s="9"/>
    </row>
    <row r="5" spans="2:10" x14ac:dyDescent="0.3">
      <c r="B5" s="50"/>
      <c r="C5" s="67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</row>
    <row r="6" spans="2:10" ht="23.5" x14ac:dyDescent="0.3">
      <c r="B6" s="56"/>
      <c r="C6" s="71"/>
      <c r="D6" s="11" t="s">
        <v>504</v>
      </c>
      <c r="E6" s="11" t="s">
        <v>540</v>
      </c>
      <c r="F6" s="11" t="s">
        <v>584</v>
      </c>
      <c r="G6" s="11" t="s">
        <v>630</v>
      </c>
      <c r="H6" s="11" t="s">
        <v>676</v>
      </c>
      <c r="I6" s="11" t="s">
        <v>30</v>
      </c>
      <c r="J6" s="11" t="s">
        <v>66</v>
      </c>
    </row>
    <row r="7" spans="2:10" x14ac:dyDescent="0.3">
      <c r="B7" s="64" t="s">
        <v>505</v>
      </c>
      <c r="C7" s="63" t="s">
        <v>210</v>
      </c>
      <c r="D7" s="66"/>
      <c r="E7" s="12"/>
      <c r="F7" s="12"/>
      <c r="G7" s="12"/>
      <c r="H7" s="12"/>
      <c r="I7" s="12"/>
      <c r="J7" s="12"/>
    </row>
    <row r="8" spans="2:10" x14ac:dyDescent="0.3">
      <c r="B8" s="64" t="s">
        <v>677</v>
      </c>
      <c r="C8" s="63" t="s">
        <v>381</v>
      </c>
      <c r="D8" s="66"/>
      <c r="E8" s="12"/>
      <c r="F8" s="12"/>
      <c r="G8" s="2"/>
      <c r="H8" s="2"/>
      <c r="I8" s="2"/>
      <c r="J8" s="2"/>
    </row>
    <row r="9" spans="2:10" x14ac:dyDescent="0.3">
      <c r="B9" s="64" t="s">
        <v>172</v>
      </c>
      <c r="C9" s="63" t="s">
        <v>585</v>
      </c>
      <c r="D9" s="66"/>
      <c r="E9" s="12"/>
      <c r="F9" s="12"/>
      <c r="G9" s="2"/>
      <c r="H9" s="2"/>
      <c r="I9" s="2"/>
      <c r="J9" s="2"/>
    </row>
    <row r="10" spans="2:10" x14ac:dyDescent="0.3">
      <c r="B10" s="64" t="s">
        <v>341</v>
      </c>
      <c r="C10" s="63" t="s">
        <v>67</v>
      </c>
      <c r="D10" s="66"/>
      <c r="E10" s="12"/>
      <c r="F10" s="12"/>
      <c r="G10" s="2"/>
      <c r="H10" s="2"/>
      <c r="I10" s="2"/>
      <c r="J10" s="2"/>
    </row>
    <row r="11" spans="2:10" x14ac:dyDescent="0.3">
      <c r="B11" s="64" t="s">
        <v>541</v>
      </c>
      <c r="C11" s="63" t="s">
        <v>244</v>
      </c>
      <c r="D11" s="66"/>
      <c r="E11" s="12"/>
      <c r="F11" s="12"/>
      <c r="G11" s="2"/>
      <c r="H11" s="2"/>
      <c r="I11" s="2"/>
      <c r="J11" s="2"/>
    </row>
    <row r="12" spans="2:10" x14ac:dyDescent="0.3">
      <c r="B12" s="53" t="s">
        <v>31</v>
      </c>
      <c r="C12" s="55" t="s">
        <v>416</v>
      </c>
      <c r="D12" s="75"/>
      <c r="E12" s="23"/>
      <c r="F12" s="23"/>
      <c r="G12" s="23"/>
      <c r="H12" s="23"/>
      <c r="I12" s="23"/>
      <c r="J1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&amp;CSCDPT2SN1FSCDPT2SN1F</oddHeader>
    <oddFooter>&amp;LWing Application : &amp;R SaveAs(3/3/2023-8:28 AM)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D57"/>
  <sheetViews>
    <sheetView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6" width="10.75" customWidth="1"/>
    <col min="7" max="7" width="12.75" customWidth="1"/>
    <col min="8" max="8" width="14.75" customWidth="1"/>
    <col min="9" max="9" width="12.75" customWidth="1"/>
    <col min="10" max="18" width="14.75" customWidth="1"/>
    <col min="19" max="30" width="10.75" customWidth="1"/>
  </cols>
  <sheetData>
    <row r="1" spans="2:30" x14ac:dyDescent="0.3">
      <c r="C1" s="38" t="s">
        <v>255</v>
      </c>
      <c r="D1" s="38" t="s">
        <v>189</v>
      </c>
      <c r="E1" s="38" t="s">
        <v>257</v>
      </c>
      <c r="F1" s="38" t="s">
        <v>41</v>
      </c>
    </row>
    <row r="2" spans="2:30" ht="20" x14ac:dyDescent="0.3">
      <c r="B2" s="52"/>
      <c r="C2" s="45" t="str">
        <f>GMICNC_22A_SCDPT1!Wings_Company_ID</f>
        <v>GMIC-NC</v>
      </c>
      <c r="D2" s="45" t="str">
        <f>GMICNC_22A_SCDPT1!Wings_Statement_ID</f>
        <v>22A</v>
      </c>
      <c r="E2" s="44" t="s">
        <v>213</v>
      </c>
      <c r="F2" s="44" t="s">
        <v>247</v>
      </c>
    </row>
    <row r="3" spans="2:30" ht="40" customHeight="1" x14ac:dyDescent="0.3">
      <c r="B3" s="49" t="s">
        <v>647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spans="2:30" ht="40" customHeight="1" x14ac:dyDescent="0.4">
      <c r="B4" s="54" t="s">
        <v>71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2:30" x14ac:dyDescent="0.3">
      <c r="B5" s="50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18.010000000000002</v>
      </c>
      <c r="U5" s="10">
        <v>18.02</v>
      </c>
      <c r="V5" s="10">
        <v>18.03</v>
      </c>
      <c r="W5" s="10">
        <v>19</v>
      </c>
      <c r="X5" s="10">
        <v>20</v>
      </c>
      <c r="Y5" s="10">
        <v>21</v>
      </c>
      <c r="Z5" s="10">
        <v>22</v>
      </c>
      <c r="AA5" s="10">
        <v>23</v>
      </c>
      <c r="AB5" s="10">
        <v>24</v>
      </c>
      <c r="AC5" s="10">
        <v>25</v>
      </c>
      <c r="AD5" s="10">
        <v>26</v>
      </c>
    </row>
    <row r="6" spans="2:30" ht="92.5" x14ac:dyDescent="0.3">
      <c r="B6" s="56"/>
      <c r="C6" s="11" t="s">
        <v>595</v>
      </c>
      <c r="D6" s="11" t="s">
        <v>302</v>
      </c>
      <c r="E6" s="11" t="s">
        <v>303</v>
      </c>
      <c r="F6" s="11" t="s">
        <v>518</v>
      </c>
      <c r="G6" s="11" t="s">
        <v>542</v>
      </c>
      <c r="H6" s="11" t="s">
        <v>130</v>
      </c>
      <c r="I6" s="11" t="s">
        <v>173</v>
      </c>
      <c r="J6" s="11" t="s">
        <v>596</v>
      </c>
      <c r="K6" s="11" t="s">
        <v>224</v>
      </c>
      <c r="L6" s="11" t="s">
        <v>34</v>
      </c>
      <c r="M6" s="11" t="s">
        <v>69</v>
      </c>
      <c r="N6" s="11" t="s">
        <v>543</v>
      </c>
      <c r="O6" s="11" t="s">
        <v>131</v>
      </c>
      <c r="P6" s="11" t="s">
        <v>425</v>
      </c>
      <c r="Q6" s="11" t="s">
        <v>214</v>
      </c>
      <c r="R6" s="11" t="s">
        <v>1</v>
      </c>
      <c r="S6" s="11" t="s">
        <v>397</v>
      </c>
      <c r="T6" s="11" t="s">
        <v>394</v>
      </c>
      <c r="U6" s="11" t="s">
        <v>355</v>
      </c>
      <c r="V6" s="11" t="s">
        <v>85</v>
      </c>
      <c r="W6" s="11" t="s">
        <v>262</v>
      </c>
      <c r="X6" s="11" t="s">
        <v>597</v>
      </c>
      <c r="Y6" s="11" t="s">
        <v>520</v>
      </c>
      <c r="Z6" s="11" t="s">
        <v>477</v>
      </c>
      <c r="AA6" s="11" t="s">
        <v>88</v>
      </c>
      <c r="AB6" s="11" t="s">
        <v>398</v>
      </c>
      <c r="AC6" s="11" t="s">
        <v>190</v>
      </c>
      <c r="AD6" s="11" t="s">
        <v>399</v>
      </c>
    </row>
    <row r="7" spans="2:30" x14ac:dyDescent="0.3">
      <c r="B7" s="7" t="s">
        <v>426</v>
      </c>
      <c r="C7" s="1" t="s">
        <v>426</v>
      </c>
      <c r="D7" s="6" t="s">
        <v>426</v>
      </c>
      <c r="E7" s="1" t="s">
        <v>426</v>
      </c>
      <c r="F7" s="1" t="s">
        <v>426</v>
      </c>
      <c r="G7" s="1" t="s">
        <v>426</v>
      </c>
      <c r="H7" s="1" t="s">
        <v>426</v>
      </c>
      <c r="I7" s="1" t="s">
        <v>426</v>
      </c>
      <c r="J7" s="1" t="s">
        <v>426</v>
      </c>
      <c r="K7" s="1" t="s">
        <v>426</v>
      </c>
      <c r="L7" s="1" t="s">
        <v>426</v>
      </c>
      <c r="M7" s="1" t="s">
        <v>426</v>
      </c>
      <c r="N7" s="1" t="s">
        <v>426</v>
      </c>
      <c r="O7" s="1" t="s">
        <v>426</v>
      </c>
      <c r="P7" s="1" t="s">
        <v>426</v>
      </c>
      <c r="Q7" s="1" t="s">
        <v>426</v>
      </c>
      <c r="R7" s="1" t="s">
        <v>426</v>
      </c>
      <c r="S7" s="1" t="s">
        <v>426</v>
      </c>
      <c r="T7" s="1" t="s">
        <v>426</v>
      </c>
      <c r="U7" s="1" t="s">
        <v>426</v>
      </c>
      <c r="V7" s="1" t="s">
        <v>426</v>
      </c>
      <c r="W7" s="1" t="s">
        <v>426</v>
      </c>
      <c r="X7" s="1" t="s">
        <v>426</v>
      </c>
      <c r="Y7" s="1" t="s">
        <v>426</v>
      </c>
      <c r="Z7" s="1" t="s">
        <v>426</v>
      </c>
      <c r="AA7" s="1" t="s">
        <v>426</v>
      </c>
      <c r="AB7" s="1" t="s">
        <v>426</v>
      </c>
      <c r="AC7" s="1" t="s">
        <v>426</v>
      </c>
      <c r="AD7" s="1" t="s">
        <v>426</v>
      </c>
    </row>
    <row r="8" spans="2:30" x14ac:dyDescent="0.3">
      <c r="B8" s="18" t="s">
        <v>587</v>
      </c>
      <c r="C8" s="22" t="s">
        <v>603</v>
      </c>
      <c r="D8" s="15" t="s">
        <v>2</v>
      </c>
      <c r="E8" s="46" t="s">
        <v>2</v>
      </c>
      <c r="F8" s="17" t="s">
        <v>2</v>
      </c>
      <c r="G8" s="25"/>
      <c r="H8" s="4"/>
      <c r="I8" s="13"/>
      <c r="J8" s="4"/>
      <c r="K8" s="4"/>
      <c r="L8" s="4"/>
      <c r="M8" s="4"/>
      <c r="N8" s="4"/>
      <c r="O8" s="4"/>
      <c r="P8" s="4"/>
      <c r="Q8" s="12"/>
      <c r="R8" s="4"/>
      <c r="S8" s="8"/>
      <c r="T8" s="2"/>
      <c r="U8" s="2"/>
      <c r="V8" s="2"/>
      <c r="W8" s="26" t="s">
        <v>2</v>
      </c>
      <c r="X8" s="5" t="s">
        <v>2</v>
      </c>
      <c r="Y8" s="5" t="s">
        <v>2</v>
      </c>
      <c r="Z8" s="5" t="s">
        <v>2</v>
      </c>
      <c r="AA8" s="5" t="s">
        <v>2</v>
      </c>
      <c r="AB8" s="19" t="s">
        <v>2</v>
      </c>
      <c r="AC8" s="20" t="s">
        <v>2</v>
      </c>
      <c r="AD8" s="2"/>
    </row>
    <row r="9" spans="2:30" x14ac:dyDescent="0.3">
      <c r="B9" s="7" t="s">
        <v>426</v>
      </c>
      <c r="C9" s="1" t="s">
        <v>426</v>
      </c>
      <c r="D9" s="6" t="s">
        <v>426</v>
      </c>
      <c r="E9" s="1" t="s">
        <v>426</v>
      </c>
      <c r="F9" s="1" t="s">
        <v>426</v>
      </c>
      <c r="G9" s="1" t="s">
        <v>426</v>
      </c>
      <c r="H9" s="1" t="s">
        <v>426</v>
      </c>
      <c r="I9" s="1" t="s">
        <v>426</v>
      </c>
      <c r="J9" s="1" t="s">
        <v>426</v>
      </c>
      <c r="K9" s="1" t="s">
        <v>426</v>
      </c>
      <c r="L9" s="1" t="s">
        <v>426</v>
      </c>
      <c r="M9" s="1" t="s">
        <v>426</v>
      </c>
      <c r="N9" s="1" t="s">
        <v>426</v>
      </c>
      <c r="O9" s="1" t="s">
        <v>426</v>
      </c>
      <c r="P9" s="1" t="s">
        <v>426</v>
      </c>
      <c r="Q9" s="1" t="s">
        <v>426</v>
      </c>
      <c r="R9" s="1" t="s">
        <v>426</v>
      </c>
      <c r="S9" s="1" t="s">
        <v>426</v>
      </c>
      <c r="T9" s="1" t="s">
        <v>426</v>
      </c>
      <c r="U9" s="1" t="s">
        <v>426</v>
      </c>
      <c r="V9" s="1" t="s">
        <v>426</v>
      </c>
      <c r="W9" s="1" t="s">
        <v>426</v>
      </c>
      <c r="X9" s="1" t="s">
        <v>426</v>
      </c>
      <c r="Y9" s="1" t="s">
        <v>426</v>
      </c>
      <c r="Z9" s="1" t="s">
        <v>426</v>
      </c>
      <c r="AA9" s="1" t="s">
        <v>426</v>
      </c>
      <c r="AB9" s="1" t="s">
        <v>426</v>
      </c>
      <c r="AC9" s="1" t="s">
        <v>426</v>
      </c>
      <c r="AD9" s="1" t="s">
        <v>426</v>
      </c>
    </row>
    <row r="10" spans="2:30" ht="42" x14ac:dyDescent="0.3">
      <c r="B10" s="16" t="s">
        <v>72</v>
      </c>
      <c r="C10" s="21" t="s">
        <v>73</v>
      </c>
      <c r="D10" s="14"/>
      <c r="E10" s="2"/>
      <c r="F10" s="2"/>
      <c r="G10" s="2"/>
      <c r="H10" s="3">
        <f>SUM(GMICNC_22A_SCDPT2SN2!SCDPT2SN2_501BEGINNG_6:GMICNC_22A_SCDPT2SN2!SCDPT2SN2_501ENDINGG_6)</f>
        <v>0</v>
      </c>
      <c r="I10" s="2"/>
      <c r="J10" s="3">
        <f>SUM(GMICNC_22A_SCDPT2SN2!SCDPT2SN2_501BEGINNG_8:GMICNC_22A_SCDPT2SN2!SCDPT2SN2_501ENDINGG_8)</f>
        <v>0</v>
      </c>
      <c r="K10" s="3">
        <f>SUM(GMICNC_22A_SCDPT2SN2!SCDPT2SN2_501BEGINNG_9:GMICNC_22A_SCDPT2SN2!SCDPT2SN2_501ENDINGG_9)</f>
        <v>0</v>
      </c>
      <c r="L10" s="3">
        <f>SUM(GMICNC_22A_SCDPT2SN2!SCDPT2SN2_501BEGINNG_10:GMICNC_22A_SCDPT2SN2!SCDPT2SN2_501ENDINGG_10)</f>
        <v>0</v>
      </c>
      <c r="M10" s="3">
        <f>SUM(GMICNC_22A_SCDPT2SN2!SCDPT2SN2_501BEGINNG_11:GMICNC_22A_SCDPT2SN2!SCDPT2SN2_501ENDINGG_11)</f>
        <v>0</v>
      </c>
      <c r="N10" s="3">
        <f>SUM(GMICNC_22A_SCDPT2SN2!SCDPT2SN2_501BEGINNG_12:GMICNC_22A_SCDPT2SN2!SCDPT2SN2_501ENDINGG_12)</f>
        <v>0</v>
      </c>
      <c r="O10" s="3">
        <f>SUM(GMICNC_22A_SCDPT2SN2!SCDPT2SN2_501BEGINNG_13:GMICNC_22A_SCDPT2SN2!SCDPT2SN2_501ENDINGG_13)</f>
        <v>0</v>
      </c>
      <c r="P10" s="3">
        <f>SUM(GMICNC_22A_SCDPT2SN2!SCDPT2SN2_501BEGINNG_14:GMICNC_22A_SCDPT2SN2!SCDPT2SN2_501ENDINGG_14)</f>
        <v>0</v>
      </c>
      <c r="Q10" s="3">
        <f>SUM(GMICNC_22A_SCDPT2SN2!SCDPT2SN2_501BEGINNG_15:GMICNC_22A_SCDPT2SN2!SCDPT2SN2_501ENDINGG_15)</f>
        <v>0</v>
      </c>
      <c r="R10" s="3">
        <f>SUM(GMICNC_22A_SCDPT2SN2!SCDPT2SN2_501BEGINNG_16:GMICNC_22A_SCDPT2SN2!SCDPT2SN2_501ENDINGG_16)</f>
        <v>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2:30" x14ac:dyDescent="0.3">
      <c r="B11" s="7" t="s">
        <v>426</v>
      </c>
      <c r="C11" s="1" t="s">
        <v>426</v>
      </c>
      <c r="D11" s="6" t="s">
        <v>426</v>
      </c>
      <c r="E11" s="1" t="s">
        <v>426</v>
      </c>
      <c r="F11" s="1" t="s">
        <v>426</v>
      </c>
      <c r="G11" s="1" t="s">
        <v>426</v>
      </c>
      <c r="H11" s="1" t="s">
        <v>426</v>
      </c>
      <c r="I11" s="1" t="s">
        <v>426</v>
      </c>
      <c r="J11" s="1" t="s">
        <v>426</v>
      </c>
      <c r="K11" s="1" t="s">
        <v>426</v>
      </c>
      <c r="L11" s="1" t="s">
        <v>426</v>
      </c>
      <c r="M11" s="1" t="s">
        <v>426</v>
      </c>
      <c r="N11" s="1" t="s">
        <v>426</v>
      </c>
      <c r="O11" s="1" t="s">
        <v>426</v>
      </c>
      <c r="P11" s="1" t="s">
        <v>426</v>
      </c>
      <c r="Q11" s="1" t="s">
        <v>426</v>
      </c>
      <c r="R11" s="1" t="s">
        <v>426</v>
      </c>
      <c r="S11" s="1" t="s">
        <v>426</v>
      </c>
      <c r="T11" s="1" t="s">
        <v>426</v>
      </c>
      <c r="U11" s="1" t="s">
        <v>426</v>
      </c>
      <c r="V11" s="1" t="s">
        <v>426</v>
      </c>
      <c r="W11" s="1" t="s">
        <v>426</v>
      </c>
      <c r="X11" s="1" t="s">
        <v>426</v>
      </c>
      <c r="Y11" s="1" t="s">
        <v>426</v>
      </c>
      <c r="Z11" s="1" t="s">
        <v>426</v>
      </c>
      <c r="AA11" s="1" t="s">
        <v>426</v>
      </c>
      <c r="AB11" s="1" t="s">
        <v>426</v>
      </c>
      <c r="AC11" s="1" t="s">
        <v>426</v>
      </c>
      <c r="AD11" s="1" t="s">
        <v>426</v>
      </c>
    </row>
    <row r="12" spans="2:30" x14ac:dyDescent="0.3">
      <c r="B12" s="18" t="s">
        <v>461</v>
      </c>
      <c r="C12" s="22" t="s">
        <v>603</v>
      </c>
      <c r="D12" s="15" t="s">
        <v>2</v>
      </c>
      <c r="E12" s="46" t="s">
        <v>2</v>
      </c>
      <c r="F12" s="17" t="s">
        <v>2</v>
      </c>
      <c r="G12" s="25"/>
      <c r="H12" s="4"/>
      <c r="I12" s="13"/>
      <c r="J12" s="4"/>
      <c r="K12" s="4"/>
      <c r="L12" s="4"/>
      <c r="M12" s="4"/>
      <c r="N12" s="4"/>
      <c r="O12" s="4"/>
      <c r="P12" s="4"/>
      <c r="Q12" s="12"/>
      <c r="R12" s="4"/>
      <c r="S12" s="8"/>
      <c r="T12" s="2"/>
      <c r="U12" s="2"/>
      <c r="V12" s="2"/>
      <c r="W12" s="26" t="s">
        <v>2</v>
      </c>
      <c r="X12" s="5" t="s">
        <v>2</v>
      </c>
      <c r="Y12" s="5" t="s">
        <v>2</v>
      </c>
      <c r="Z12" s="5" t="s">
        <v>2</v>
      </c>
      <c r="AA12" s="5" t="s">
        <v>2</v>
      </c>
      <c r="AB12" s="19" t="s">
        <v>2</v>
      </c>
      <c r="AC12" s="20" t="s">
        <v>2</v>
      </c>
      <c r="AD12" s="2"/>
    </row>
    <row r="13" spans="2:30" x14ac:dyDescent="0.3">
      <c r="B13" s="7" t="s">
        <v>426</v>
      </c>
      <c r="C13" s="1" t="s">
        <v>426</v>
      </c>
      <c r="D13" s="6" t="s">
        <v>426</v>
      </c>
      <c r="E13" s="1" t="s">
        <v>426</v>
      </c>
      <c r="F13" s="1" t="s">
        <v>426</v>
      </c>
      <c r="G13" s="1" t="s">
        <v>426</v>
      </c>
      <c r="H13" s="1" t="s">
        <v>426</v>
      </c>
      <c r="I13" s="1" t="s">
        <v>426</v>
      </c>
      <c r="J13" s="1" t="s">
        <v>426</v>
      </c>
      <c r="K13" s="1" t="s">
        <v>426</v>
      </c>
      <c r="L13" s="1" t="s">
        <v>426</v>
      </c>
      <c r="M13" s="1" t="s">
        <v>426</v>
      </c>
      <c r="N13" s="1" t="s">
        <v>426</v>
      </c>
      <c r="O13" s="1" t="s">
        <v>426</v>
      </c>
      <c r="P13" s="1" t="s">
        <v>426</v>
      </c>
      <c r="Q13" s="1" t="s">
        <v>426</v>
      </c>
      <c r="R13" s="1" t="s">
        <v>426</v>
      </c>
      <c r="S13" s="1" t="s">
        <v>426</v>
      </c>
      <c r="T13" s="1" t="s">
        <v>426</v>
      </c>
      <c r="U13" s="1" t="s">
        <v>426</v>
      </c>
      <c r="V13" s="1" t="s">
        <v>426</v>
      </c>
      <c r="W13" s="1" t="s">
        <v>426</v>
      </c>
      <c r="X13" s="1" t="s">
        <v>426</v>
      </c>
      <c r="Y13" s="1" t="s">
        <v>426</v>
      </c>
      <c r="Z13" s="1" t="s">
        <v>426</v>
      </c>
      <c r="AA13" s="1" t="s">
        <v>426</v>
      </c>
      <c r="AB13" s="1" t="s">
        <v>426</v>
      </c>
      <c r="AC13" s="1" t="s">
        <v>426</v>
      </c>
      <c r="AD13" s="1" t="s">
        <v>426</v>
      </c>
    </row>
    <row r="14" spans="2:30" ht="42" x14ac:dyDescent="0.3">
      <c r="B14" s="16" t="s">
        <v>634</v>
      </c>
      <c r="C14" s="21" t="s">
        <v>462</v>
      </c>
      <c r="D14" s="14"/>
      <c r="E14" s="2"/>
      <c r="F14" s="2"/>
      <c r="G14" s="2"/>
      <c r="H14" s="3">
        <f>SUM(GMICNC_22A_SCDPT2SN2!SCDPT2SN2_502BEGINNG_6:GMICNC_22A_SCDPT2SN2!SCDPT2SN2_502ENDINGG_6)</f>
        <v>0</v>
      </c>
      <c r="I14" s="2"/>
      <c r="J14" s="3">
        <f>SUM(GMICNC_22A_SCDPT2SN2!SCDPT2SN2_502BEGINNG_8:GMICNC_22A_SCDPT2SN2!SCDPT2SN2_502ENDINGG_8)</f>
        <v>0</v>
      </c>
      <c r="K14" s="3">
        <f>SUM(GMICNC_22A_SCDPT2SN2!SCDPT2SN2_502BEGINNG_9:GMICNC_22A_SCDPT2SN2!SCDPT2SN2_502ENDINGG_9)</f>
        <v>0</v>
      </c>
      <c r="L14" s="3">
        <f>SUM(GMICNC_22A_SCDPT2SN2!SCDPT2SN2_502BEGINNG_10:GMICNC_22A_SCDPT2SN2!SCDPT2SN2_502ENDINGG_10)</f>
        <v>0</v>
      </c>
      <c r="M14" s="3">
        <f>SUM(GMICNC_22A_SCDPT2SN2!SCDPT2SN2_502BEGINNG_11:GMICNC_22A_SCDPT2SN2!SCDPT2SN2_502ENDINGG_11)</f>
        <v>0</v>
      </c>
      <c r="N14" s="3">
        <f>SUM(GMICNC_22A_SCDPT2SN2!SCDPT2SN2_502BEGINNG_12:GMICNC_22A_SCDPT2SN2!SCDPT2SN2_502ENDINGG_12)</f>
        <v>0</v>
      </c>
      <c r="O14" s="3">
        <f>SUM(GMICNC_22A_SCDPT2SN2!SCDPT2SN2_502BEGINNG_13:GMICNC_22A_SCDPT2SN2!SCDPT2SN2_502ENDINGG_13)</f>
        <v>0</v>
      </c>
      <c r="P14" s="3">
        <f>SUM(GMICNC_22A_SCDPT2SN2!SCDPT2SN2_502BEGINNG_14:GMICNC_22A_SCDPT2SN2!SCDPT2SN2_502ENDINGG_14)</f>
        <v>0</v>
      </c>
      <c r="Q14" s="3">
        <f>SUM(GMICNC_22A_SCDPT2SN2!SCDPT2SN2_502BEGINNG_15:GMICNC_22A_SCDPT2SN2!SCDPT2SN2_502ENDINGG_15)</f>
        <v>0</v>
      </c>
      <c r="R14" s="3">
        <f>SUM(GMICNC_22A_SCDPT2SN2!SCDPT2SN2_502BEGINNG_16:GMICNC_22A_SCDPT2SN2!SCDPT2SN2_502ENDINGG_16)</f>
        <v>0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2:30" ht="42" x14ac:dyDescent="0.3">
      <c r="B15" s="16" t="s">
        <v>248</v>
      </c>
      <c r="C15" s="21" t="s">
        <v>463</v>
      </c>
      <c r="D15" s="14"/>
      <c r="E15" s="2"/>
      <c r="F15" s="2"/>
      <c r="G15" s="2"/>
      <c r="H15" s="3">
        <f>GMICNC_22A_SCDPT2SN2!SCDPT2SN2_5019999999_6+GMICNC_22A_SCDPT2SN2!SCDPT2SN2_5029999999_6</f>
        <v>0</v>
      </c>
      <c r="I15" s="2"/>
      <c r="J15" s="3">
        <f>GMICNC_22A_SCDPT2SN2!SCDPT2SN2_5019999999_8+GMICNC_22A_SCDPT2SN2!SCDPT2SN2_5029999999_8</f>
        <v>0</v>
      </c>
      <c r="K15" s="3">
        <f>GMICNC_22A_SCDPT2SN2!SCDPT2SN2_5019999999_9+GMICNC_22A_SCDPT2SN2!SCDPT2SN2_5029999999_9</f>
        <v>0</v>
      </c>
      <c r="L15" s="3">
        <f>GMICNC_22A_SCDPT2SN2!SCDPT2SN2_5019999999_10+GMICNC_22A_SCDPT2SN2!SCDPT2SN2_5029999999_10</f>
        <v>0</v>
      </c>
      <c r="M15" s="3">
        <f>GMICNC_22A_SCDPT2SN2!SCDPT2SN2_5019999999_11+GMICNC_22A_SCDPT2SN2!SCDPT2SN2_5029999999_11</f>
        <v>0</v>
      </c>
      <c r="N15" s="3">
        <f>GMICNC_22A_SCDPT2SN2!SCDPT2SN2_5019999999_12+GMICNC_22A_SCDPT2SN2!SCDPT2SN2_5029999999_12</f>
        <v>0</v>
      </c>
      <c r="O15" s="3">
        <f>GMICNC_22A_SCDPT2SN2!SCDPT2SN2_5019999999_13+GMICNC_22A_SCDPT2SN2!SCDPT2SN2_5029999999_13</f>
        <v>0</v>
      </c>
      <c r="P15" s="3">
        <f>GMICNC_22A_SCDPT2SN2!SCDPT2SN2_5019999999_14+GMICNC_22A_SCDPT2SN2!SCDPT2SN2_5029999999_14</f>
        <v>0</v>
      </c>
      <c r="Q15" s="3">
        <f>GMICNC_22A_SCDPT2SN2!SCDPT2SN2_5019999999_15+GMICNC_22A_SCDPT2SN2!SCDPT2SN2_5029999999_15</f>
        <v>0</v>
      </c>
      <c r="R15" s="3">
        <f>GMICNC_22A_SCDPT2SN2!SCDPT2SN2_5019999999_16+GMICNC_22A_SCDPT2SN2!SCDPT2SN2_5029999999_16</f>
        <v>0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2:30" x14ac:dyDescent="0.3">
      <c r="B16" s="7" t="s">
        <v>426</v>
      </c>
      <c r="C16" s="1" t="s">
        <v>426</v>
      </c>
      <c r="D16" s="6" t="s">
        <v>426</v>
      </c>
      <c r="E16" s="1" t="s">
        <v>426</v>
      </c>
      <c r="F16" s="1" t="s">
        <v>426</v>
      </c>
      <c r="G16" s="1" t="s">
        <v>426</v>
      </c>
      <c r="H16" s="1" t="s">
        <v>426</v>
      </c>
      <c r="I16" s="1" t="s">
        <v>426</v>
      </c>
      <c r="J16" s="1" t="s">
        <v>426</v>
      </c>
      <c r="K16" s="1" t="s">
        <v>426</v>
      </c>
      <c r="L16" s="1" t="s">
        <v>426</v>
      </c>
      <c r="M16" s="1" t="s">
        <v>426</v>
      </c>
      <c r="N16" s="1" t="s">
        <v>426</v>
      </c>
      <c r="O16" s="1" t="s">
        <v>426</v>
      </c>
      <c r="P16" s="1" t="s">
        <v>426</v>
      </c>
      <c r="Q16" s="1" t="s">
        <v>426</v>
      </c>
      <c r="R16" s="1" t="s">
        <v>426</v>
      </c>
      <c r="S16" s="1" t="s">
        <v>426</v>
      </c>
      <c r="T16" s="1" t="s">
        <v>426</v>
      </c>
      <c r="U16" s="1" t="s">
        <v>426</v>
      </c>
      <c r="V16" s="1" t="s">
        <v>426</v>
      </c>
      <c r="W16" s="1" t="s">
        <v>426</v>
      </c>
      <c r="X16" s="1" t="s">
        <v>426</v>
      </c>
      <c r="Y16" s="1" t="s">
        <v>426</v>
      </c>
      <c r="Z16" s="1" t="s">
        <v>426</v>
      </c>
      <c r="AA16" s="1" t="s">
        <v>426</v>
      </c>
      <c r="AB16" s="1" t="s">
        <v>426</v>
      </c>
      <c r="AC16" s="1" t="s">
        <v>426</v>
      </c>
      <c r="AD16" s="1" t="s">
        <v>426</v>
      </c>
    </row>
    <row r="17" spans="2:30" x14ac:dyDescent="0.3">
      <c r="B17" s="18" t="s">
        <v>35</v>
      </c>
      <c r="C17" s="22" t="s">
        <v>603</v>
      </c>
      <c r="D17" s="15" t="s">
        <v>2</v>
      </c>
      <c r="E17" s="46" t="s">
        <v>2</v>
      </c>
      <c r="F17" s="17" t="s">
        <v>2</v>
      </c>
      <c r="G17" s="25"/>
      <c r="H17" s="4"/>
      <c r="I17" s="13"/>
      <c r="J17" s="4"/>
      <c r="K17" s="4"/>
      <c r="L17" s="4"/>
      <c r="M17" s="4"/>
      <c r="N17" s="4"/>
      <c r="O17" s="4"/>
      <c r="P17" s="4"/>
      <c r="Q17" s="12"/>
      <c r="R17" s="4"/>
      <c r="S17" s="8"/>
      <c r="T17" s="30" t="s">
        <v>2</v>
      </c>
      <c r="U17" s="28" t="s">
        <v>2</v>
      </c>
      <c r="V17" s="58" t="s">
        <v>2</v>
      </c>
      <c r="W17" s="26" t="s">
        <v>2</v>
      </c>
      <c r="X17" s="5" t="s">
        <v>2</v>
      </c>
      <c r="Y17" s="5" t="s">
        <v>2</v>
      </c>
      <c r="Z17" s="5" t="s">
        <v>2</v>
      </c>
      <c r="AA17" s="5" t="s">
        <v>2</v>
      </c>
      <c r="AB17" s="19" t="s">
        <v>2</v>
      </c>
      <c r="AC17" s="20" t="s">
        <v>2</v>
      </c>
      <c r="AD17" s="29" t="s">
        <v>2</v>
      </c>
    </row>
    <row r="18" spans="2:30" x14ac:dyDescent="0.3">
      <c r="B18" s="7" t="s">
        <v>426</v>
      </c>
      <c r="C18" s="1" t="s">
        <v>426</v>
      </c>
      <c r="D18" s="6" t="s">
        <v>426</v>
      </c>
      <c r="E18" s="1" t="s">
        <v>426</v>
      </c>
      <c r="F18" s="1" t="s">
        <v>426</v>
      </c>
      <c r="G18" s="1" t="s">
        <v>426</v>
      </c>
      <c r="H18" s="1" t="s">
        <v>426</v>
      </c>
      <c r="I18" s="1" t="s">
        <v>426</v>
      </c>
      <c r="J18" s="1" t="s">
        <v>426</v>
      </c>
      <c r="K18" s="1" t="s">
        <v>426</v>
      </c>
      <c r="L18" s="1" t="s">
        <v>426</v>
      </c>
      <c r="M18" s="1" t="s">
        <v>426</v>
      </c>
      <c r="N18" s="1" t="s">
        <v>426</v>
      </c>
      <c r="O18" s="1" t="s">
        <v>426</v>
      </c>
      <c r="P18" s="1" t="s">
        <v>426</v>
      </c>
      <c r="Q18" s="1" t="s">
        <v>426</v>
      </c>
      <c r="R18" s="1" t="s">
        <v>426</v>
      </c>
      <c r="S18" s="1" t="s">
        <v>426</v>
      </c>
      <c r="T18" s="1" t="s">
        <v>426</v>
      </c>
      <c r="U18" s="1" t="s">
        <v>426</v>
      </c>
      <c r="V18" s="1" t="s">
        <v>426</v>
      </c>
      <c r="W18" s="1" t="s">
        <v>426</v>
      </c>
      <c r="X18" s="1" t="s">
        <v>426</v>
      </c>
      <c r="Y18" s="1" t="s">
        <v>426</v>
      </c>
      <c r="Z18" s="1" t="s">
        <v>426</v>
      </c>
      <c r="AA18" s="1" t="s">
        <v>426</v>
      </c>
      <c r="AB18" s="1" t="s">
        <v>426</v>
      </c>
      <c r="AC18" s="1" t="s">
        <v>426</v>
      </c>
      <c r="AD18" s="1" t="s">
        <v>426</v>
      </c>
    </row>
    <row r="19" spans="2:30" ht="42" x14ac:dyDescent="0.3">
      <c r="B19" s="16" t="s">
        <v>215</v>
      </c>
      <c r="C19" s="21" t="s">
        <v>115</v>
      </c>
      <c r="D19" s="14"/>
      <c r="E19" s="2"/>
      <c r="F19" s="2"/>
      <c r="G19" s="2"/>
      <c r="H19" s="3">
        <f>SUM(GMICNC_22A_SCDPT2SN2!SCDPT2SN2_531BEGINNG_6:GMICNC_22A_SCDPT2SN2!SCDPT2SN2_531ENDINGG_6)</f>
        <v>0</v>
      </c>
      <c r="I19" s="2"/>
      <c r="J19" s="3">
        <f>SUM(GMICNC_22A_SCDPT2SN2!SCDPT2SN2_531BEGINNG_8:GMICNC_22A_SCDPT2SN2!SCDPT2SN2_531ENDINGG_8)</f>
        <v>0</v>
      </c>
      <c r="K19" s="3">
        <f>SUM(GMICNC_22A_SCDPT2SN2!SCDPT2SN2_531BEGINNG_9:GMICNC_22A_SCDPT2SN2!SCDPT2SN2_531ENDINGG_9)</f>
        <v>0</v>
      </c>
      <c r="L19" s="3">
        <f>SUM(GMICNC_22A_SCDPT2SN2!SCDPT2SN2_531BEGINNG_10:GMICNC_22A_SCDPT2SN2!SCDPT2SN2_531ENDINGG_10)</f>
        <v>0</v>
      </c>
      <c r="M19" s="3">
        <f>SUM(GMICNC_22A_SCDPT2SN2!SCDPT2SN2_531BEGINNG_11:GMICNC_22A_SCDPT2SN2!SCDPT2SN2_531ENDINGG_11)</f>
        <v>0</v>
      </c>
      <c r="N19" s="3">
        <f>SUM(GMICNC_22A_SCDPT2SN2!SCDPT2SN2_531BEGINNG_12:GMICNC_22A_SCDPT2SN2!SCDPT2SN2_531ENDINGG_12)</f>
        <v>0</v>
      </c>
      <c r="O19" s="3">
        <f>SUM(GMICNC_22A_SCDPT2SN2!SCDPT2SN2_531BEGINNG_13:GMICNC_22A_SCDPT2SN2!SCDPT2SN2_531ENDINGG_13)</f>
        <v>0</v>
      </c>
      <c r="P19" s="3">
        <f>SUM(GMICNC_22A_SCDPT2SN2!SCDPT2SN2_531BEGINNG_14:GMICNC_22A_SCDPT2SN2!SCDPT2SN2_531ENDINGG_14)</f>
        <v>0</v>
      </c>
      <c r="Q19" s="3">
        <f>SUM(GMICNC_22A_SCDPT2SN2!SCDPT2SN2_531BEGINNG_15:GMICNC_22A_SCDPT2SN2!SCDPT2SN2_531ENDINGG_15)</f>
        <v>0</v>
      </c>
      <c r="R19" s="3">
        <f>SUM(GMICNC_22A_SCDPT2SN2!SCDPT2SN2_531BEGINNG_16:GMICNC_22A_SCDPT2SN2!SCDPT2SN2_531ENDINGG_16)</f>
        <v>0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2:30" x14ac:dyDescent="0.3">
      <c r="B20" s="7" t="s">
        <v>426</v>
      </c>
      <c r="C20" s="1" t="s">
        <v>426</v>
      </c>
      <c r="D20" s="6" t="s">
        <v>426</v>
      </c>
      <c r="E20" s="1" t="s">
        <v>426</v>
      </c>
      <c r="F20" s="1" t="s">
        <v>426</v>
      </c>
      <c r="G20" s="1" t="s">
        <v>426</v>
      </c>
      <c r="H20" s="1" t="s">
        <v>426</v>
      </c>
      <c r="I20" s="1" t="s">
        <v>426</v>
      </c>
      <c r="J20" s="1" t="s">
        <v>426</v>
      </c>
      <c r="K20" s="1" t="s">
        <v>426</v>
      </c>
      <c r="L20" s="1" t="s">
        <v>426</v>
      </c>
      <c r="M20" s="1" t="s">
        <v>426</v>
      </c>
      <c r="N20" s="1" t="s">
        <v>426</v>
      </c>
      <c r="O20" s="1" t="s">
        <v>426</v>
      </c>
      <c r="P20" s="1" t="s">
        <v>426</v>
      </c>
      <c r="Q20" s="1" t="s">
        <v>426</v>
      </c>
      <c r="R20" s="1" t="s">
        <v>426</v>
      </c>
      <c r="S20" s="1" t="s">
        <v>426</v>
      </c>
      <c r="T20" s="1" t="s">
        <v>426</v>
      </c>
      <c r="U20" s="1" t="s">
        <v>426</v>
      </c>
      <c r="V20" s="1" t="s">
        <v>426</v>
      </c>
      <c r="W20" s="1" t="s">
        <v>426</v>
      </c>
      <c r="X20" s="1" t="s">
        <v>426</v>
      </c>
      <c r="Y20" s="1" t="s">
        <v>426</v>
      </c>
      <c r="Z20" s="1" t="s">
        <v>426</v>
      </c>
      <c r="AA20" s="1" t="s">
        <v>426</v>
      </c>
      <c r="AB20" s="1" t="s">
        <v>426</v>
      </c>
      <c r="AC20" s="1" t="s">
        <v>426</v>
      </c>
      <c r="AD20" s="1" t="s">
        <v>426</v>
      </c>
    </row>
    <row r="21" spans="2:30" x14ac:dyDescent="0.3">
      <c r="B21" s="18" t="s">
        <v>588</v>
      </c>
      <c r="C21" s="22" t="s">
        <v>603</v>
      </c>
      <c r="D21" s="15" t="s">
        <v>2</v>
      </c>
      <c r="E21" s="46" t="s">
        <v>2</v>
      </c>
      <c r="F21" s="17" t="s">
        <v>2</v>
      </c>
      <c r="G21" s="25"/>
      <c r="H21" s="4"/>
      <c r="I21" s="13"/>
      <c r="J21" s="4"/>
      <c r="K21" s="4"/>
      <c r="L21" s="4"/>
      <c r="M21" s="4"/>
      <c r="N21" s="4"/>
      <c r="O21" s="4"/>
      <c r="P21" s="4"/>
      <c r="Q21" s="12"/>
      <c r="R21" s="4"/>
      <c r="S21" s="8"/>
      <c r="T21" s="30" t="s">
        <v>2</v>
      </c>
      <c r="U21" s="28" t="s">
        <v>2</v>
      </c>
      <c r="V21" s="58" t="s">
        <v>2</v>
      </c>
      <c r="W21" s="26" t="s">
        <v>2</v>
      </c>
      <c r="X21" s="5" t="s">
        <v>2</v>
      </c>
      <c r="Y21" s="5" t="s">
        <v>2</v>
      </c>
      <c r="Z21" s="5" t="s">
        <v>2</v>
      </c>
      <c r="AA21" s="5" t="s">
        <v>2</v>
      </c>
      <c r="AB21" s="19" t="s">
        <v>2</v>
      </c>
      <c r="AC21" s="20" t="s">
        <v>2</v>
      </c>
      <c r="AD21" s="29" t="s">
        <v>2</v>
      </c>
    </row>
    <row r="22" spans="2:30" x14ac:dyDescent="0.3">
      <c r="B22" s="7" t="s">
        <v>426</v>
      </c>
      <c r="C22" s="1" t="s">
        <v>426</v>
      </c>
      <c r="D22" s="6" t="s">
        <v>426</v>
      </c>
      <c r="E22" s="1" t="s">
        <v>426</v>
      </c>
      <c r="F22" s="1" t="s">
        <v>426</v>
      </c>
      <c r="G22" s="1" t="s">
        <v>426</v>
      </c>
      <c r="H22" s="1" t="s">
        <v>426</v>
      </c>
      <c r="I22" s="1" t="s">
        <v>426</v>
      </c>
      <c r="J22" s="1" t="s">
        <v>426</v>
      </c>
      <c r="K22" s="1" t="s">
        <v>426</v>
      </c>
      <c r="L22" s="1" t="s">
        <v>426</v>
      </c>
      <c r="M22" s="1" t="s">
        <v>426</v>
      </c>
      <c r="N22" s="1" t="s">
        <v>426</v>
      </c>
      <c r="O22" s="1" t="s">
        <v>426</v>
      </c>
      <c r="P22" s="1" t="s">
        <v>426</v>
      </c>
      <c r="Q22" s="1" t="s">
        <v>426</v>
      </c>
      <c r="R22" s="1" t="s">
        <v>426</v>
      </c>
      <c r="S22" s="1" t="s">
        <v>426</v>
      </c>
      <c r="T22" s="1" t="s">
        <v>426</v>
      </c>
      <c r="U22" s="1" t="s">
        <v>426</v>
      </c>
      <c r="V22" s="1" t="s">
        <v>426</v>
      </c>
      <c r="W22" s="1" t="s">
        <v>426</v>
      </c>
      <c r="X22" s="1" t="s">
        <v>426</v>
      </c>
      <c r="Y22" s="1" t="s">
        <v>426</v>
      </c>
      <c r="Z22" s="1" t="s">
        <v>426</v>
      </c>
      <c r="AA22" s="1" t="s">
        <v>426</v>
      </c>
      <c r="AB22" s="1" t="s">
        <v>426</v>
      </c>
      <c r="AC22" s="1" t="s">
        <v>426</v>
      </c>
      <c r="AD22" s="1" t="s">
        <v>426</v>
      </c>
    </row>
    <row r="23" spans="2:30" ht="42" x14ac:dyDescent="0.3">
      <c r="B23" s="16" t="s">
        <v>74</v>
      </c>
      <c r="C23" s="21" t="s">
        <v>589</v>
      </c>
      <c r="D23" s="14"/>
      <c r="E23" s="2"/>
      <c r="F23" s="2"/>
      <c r="G23" s="2"/>
      <c r="H23" s="3">
        <f>SUM(GMICNC_22A_SCDPT2SN2!SCDPT2SN2_532BEGINNG_6:GMICNC_22A_SCDPT2SN2!SCDPT2SN2_532ENDINGG_6)</f>
        <v>0</v>
      </c>
      <c r="I23" s="2"/>
      <c r="J23" s="3">
        <f>SUM(GMICNC_22A_SCDPT2SN2!SCDPT2SN2_532BEGINNG_8:GMICNC_22A_SCDPT2SN2!SCDPT2SN2_532ENDINGG_8)</f>
        <v>0</v>
      </c>
      <c r="K23" s="3">
        <f>SUM(GMICNC_22A_SCDPT2SN2!SCDPT2SN2_532BEGINNG_9:GMICNC_22A_SCDPT2SN2!SCDPT2SN2_532ENDINGG_9)</f>
        <v>0</v>
      </c>
      <c r="L23" s="3">
        <f>SUM(GMICNC_22A_SCDPT2SN2!SCDPT2SN2_532BEGINNG_10:GMICNC_22A_SCDPT2SN2!SCDPT2SN2_532ENDINGG_10)</f>
        <v>0</v>
      </c>
      <c r="M23" s="3">
        <f>SUM(GMICNC_22A_SCDPT2SN2!SCDPT2SN2_532BEGINNG_11:GMICNC_22A_SCDPT2SN2!SCDPT2SN2_532ENDINGG_11)</f>
        <v>0</v>
      </c>
      <c r="N23" s="3">
        <f>SUM(GMICNC_22A_SCDPT2SN2!SCDPT2SN2_532BEGINNG_12:GMICNC_22A_SCDPT2SN2!SCDPT2SN2_532ENDINGG_12)</f>
        <v>0</v>
      </c>
      <c r="O23" s="3">
        <f>SUM(GMICNC_22A_SCDPT2SN2!SCDPT2SN2_532BEGINNG_13:GMICNC_22A_SCDPT2SN2!SCDPT2SN2_532ENDINGG_13)</f>
        <v>0</v>
      </c>
      <c r="P23" s="3">
        <f>SUM(GMICNC_22A_SCDPT2SN2!SCDPT2SN2_532BEGINNG_14:GMICNC_22A_SCDPT2SN2!SCDPT2SN2_532ENDINGG_14)</f>
        <v>0</v>
      </c>
      <c r="Q23" s="3">
        <f>SUM(GMICNC_22A_SCDPT2SN2!SCDPT2SN2_532BEGINNG_15:GMICNC_22A_SCDPT2SN2!SCDPT2SN2_532ENDINGG_15)</f>
        <v>0</v>
      </c>
      <c r="R23" s="3">
        <f>SUM(GMICNC_22A_SCDPT2SN2!SCDPT2SN2_532BEGINNG_16:GMICNC_22A_SCDPT2SN2!SCDPT2SN2_532ENDINGG_16)</f>
        <v>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2:30" ht="28" x14ac:dyDescent="0.3">
      <c r="B24" s="16" t="s">
        <v>384</v>
      </c>
      <c r="C24" s="21" t="s">
        <v>464</v>
      </c>
      <c r="D24" s="14"/>
      <c r="E24" s="2"/>
      <c r="F24" s="2"/>
      <c r="G24" s="2"/>
      <c r="H24" s="3">
        <f>GMICNC_22A_SCDPT2SN2!SCDPT2SN2_5319999999_6+GMICNC_22A_SCDPT2SN2!SCDPT2SN2_5329999999_6</f>
        <v>0</v>
      </c>
      <c r="I24" s="2"/>
      <c r="J24" s="3">
        <f>GMICNC_22A_SCDPT2SN2!SCDPT2SN2_5319999999_8+GMICNC_22A_SCDPT2SN2!SCDPT2SN2_5329999999_8</f>
        <v>0</v>
      </c>
      <c r="K24" s="3">
        <f>GMICNC_22A_SCDPT2SN2!SCDPT2SN2_5319999999_9+GMICNC_22A_SCDPT2SN2!SCDPT2SN2_5329999999_9</f>
        <v>0</v>
      </c>
      <c r="L24" s="3">
        <f>GMICNC_22A_SCDPT2SN2!SCDPT2SN2_5319999999_10+GMICNC_22A_SCDPT2SN2!SCDPT2SN2_5329999999_10</f>
        <v>0</v>
      </c>
      <c r="M24" s="3">
        <f>GMICNC_22A_SCDPT2SN2!SCDPT2SN2_5319999999_11+GMICNC_22A_SCDPT2SN2!SCDPT2SN2_5329999999_11</f>
        <v>0</v>
      </c>
      <c r="N24" s="3">
        <f>GMICNC_22A_SCDPT2SN2!SCDPT2SN2_5319999999_12+GMICNC_22A_SCDPT2SN2!SCDPT2SN2_5329999999_12</f>
        <v>0</v>
      </c>
      <c r="O24" s="3">
        <f>GMICNC_22A_SCDPT2SN2!SCDPT2SN2_5319999999_13+GMICNC_22A_SCDPT2SN2!SCDPT2SN2_5329999999_13</f>
        <v>0</v>
      </c>
      <c r="P24" s="3">
        <f>GMICNC_22A_SCDPT2SN2!SCDPT2SN2_5319999999_14+GMICNC_22A_SCDPT2SN2!SCDPT2SN2_5329999999_14</f>
        <v>0</v>
      </c>
      <c r="Q24" s="3">
        <f>GMICNC_22A_SCDPT2SN2!SCDPT2SN2_5319999999_15+GMICNC_22A_SCDPT2SN2!SCDPT2SN2_5329999999_15</f>
        <v>0</v>
      </c>
      <c r="R24" s="3">
        <f>GMICNC_22A_SCDPT2SN2!SCDPT2SN2_5319999999_16+GMICNC_22A_SCDPT2SN2!SCDPT2SN2_5329999999_16</f>
        <v>0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2:30" x14ac:dyDescent="0.3">
      <c r="B25" s="7" t="s">
        <v>426</v>
      </c>
      <c r="C25" s="1" t="s">
        <v>426</v>
      </c>
      <c r="D25" s="6" t="s">
        <v>426</v>
      </c>
      <c r="E25" s="1" t="s">
        <v>426</v>
      </c>
      <c r="F25" s="1" t="s">
        <v>426</v>
      </c>
      <c r="G25" s="1" t="s">
        <v>426</v>
      </c>
      <c r="H25" s="1" t="s">
        <v>426</v>
      </c>
      <c r="I25" s="1" t="s">
        <v>426</v>
      </c>
      <c r="J25" s="1" t="s">
        <v>426</v>
      </c>
      <c r="K25" s="1" t="s">
        <v>426</v>
      </c>
      <c r="L25" s="1" t="s">
        <v>426</v>
      </c>
      <c r="M25" s="1" t="s">
        <v>426</v>
      </c>
      <c r="N25" s="1" t="s">
        <v>426</v>
      </c>
      <c r="O25" s="1" t="s">
        <v>426</v>
      </c>
      <c r="P25" s="1" t="s">
        <v>426</v>
      </c>
      <c r="Q25" s="1" t="s">
        <v>426</v>
      </c>
      <c r="R25" s="1" t="s">
        <v>426</v>
      </c>
      <c r="S25" s="1" t="s">
        <v>426</v>
      </c>
      <c r="T25" s="1" t="s">
        <v>426</v>
      </c>
      <c r="U25" s="1" t="s">
        <v>426</v>
      </c>
      <c r="V25" s="1" t="s">
        <v>426</v>
      </c>
      <c r="W25" s="1" t="s">
        <v>426</v>
      </c>
      <c r="X25" s="1" t="s">
        <v>426</v>
      </c>
      <c r="Y25" s="1" t="s">
        <v>426</v>
      </c>
      <c r="Z25" s="1" t="s">
        <v>426</v>
      </c>
      <c r="AA25" s="1" t="s">
        <v>426</v>
      </c>
      <c r="AB25" s="1" t="s">
        <v>426</v>
      </c>
      <c r="AC25" s="1" t="s">
        <v>426</v>
      </c>
      <c r="AD25" s="1" t="s">
        <v>426</v>
      </c>
    </row>
    <row r="26" spans="2:30" x14ac:dyDescent="0.3">
      <c r="B26" s="18" t="s">
        <v>116</v>
      </c>
      <c r="C26" s="22" t="s">
        <v>603</v>
      </c>
      <c r="D26" s="15" t="s">
        <v>2</v>
      </c>
      <c r="E26" s="46" t="s">
        <v>2</v>
      </c>
      <c r="F26" s="17" t="s">
        <v>2</v>
      </c>
      <c r="G26" s="25"/>
      <c r="H26" s="4"/>
      <c r="I26" s="13"/>
      <c r="J26" s="4"/>
      <c r="K26" s="4"/>
      <c r="L26" s="4"/>
      <c r="M26" s="4"/>
      <c r="N26" s="4"/>
      <c r="O26" s="4"/>
      <c r="P26" s="4"/>
      <c r="Q26" s="12"/>
      <c r="R26" s="4"/>
      <c r="S26" s="8"/>
      <c r="T26" s="30" t="s">
        <v>2</v>
      </c>
      <c r="U26" s="28" t="s">
        <v>2</v>
      </c>
      <c r="V26" s="58" t="s">
        <v>2</v>
      </c>
      <c r="W26" s="26" t="s">
        <v>2</v>
      </c>
      <c r="X26" s="5" t="s">
        <v>2</v>
      </c>
      <c r="Y26" s="5" t="s">
        <v>2</v>
      </c>
      <c r="Z26" s="5" t="s">
        <v>2</v>
      </c>
      <c r="AA26" s="5" t="s">
        <v>2</v>
      </c>
      <c r="AB26" s="19" t="s">
        <v>2</v>
      </c>
      <c r="AC26" s="20" t="s">
        <v>2</v>
      </c>
      <c r="AD26" s="29" t="s">
        <v>2</v>
      </c>
    </row>
    <row r="27" spans="2:30" x14ac:dyDescent="0.3">
      <c r="B27" s="7" t="s">
        <v>426</v>
      </c>
      <c r="C27" s="1" t="s">
        <v>426</v>
      </c>
      <c r="D27" s="6" t="s">
        <v>426</v>
      </c>
      <c r="E27" s="1" t="s">
        <v>426</v>
      </c>
      <c r="F27" s="1" t="s">
        <v>426</v>
      </c>
      <c r="G27" s="1" t="s">
        <v>426</v>
      </c>
      <c r="H27" s="1" t="s">
        <v>426</v>
      </c>
      <c r="I27" s="1" t="s">
        <v>426</v>
      </c>
      <c r="J27" s="1" t="s">
        <v>426</v>
      </c>
      <c r="K27" s="1" t="s">
        <v>426</v>
      </c>
      <c r="L27" s="1" t="s">
        <v>426</v>
      </c>
      <c r="M27" s="1" t="s">
        <v>426</v>
      </c>
      <c r="N27" s="1" t="s">
        <v>426</v>
      </c>
      <c r="O27" s="1" t="s">
        <v>426</v>
      </c>
      <c r="P27" s="1" t="s">
        <v>426</v>
      </c>
      <c r="Q27" s="1" t="s">
        <v>426</v>
      </c>
      <c r="R27" s="1" t="s">
        <v>426</v>
      </c>
      <c r="S27" s="1" t="s">
        <v>426</v>
      </c>
      <c r="T27" s="1" t="s">
        <v>426</v>
      </c>
      <c r="U27" s="1" t="s">
        <v>426</v>
      </c>
      <c r="V27" s="1" t="s">
        <v>426</v>
      </c>
      <c r="W27" s="1" t="s">
        <v>426</v>
      </c>
      <c r="X27" s="1" t="s">
        <v>426</v>
      </c>
      <c r="Y27" s="1" t="s">
        <v>426</v>
      </c>
      <c r="Z27" s="1" t="s">
        <v>426</v>
      </c>
      <c r="AA27" s="1" t="s">
        <v>426</v>
      </c>
      <c r="AB27" s="1" t="s">
        <v>426</v>
      </c>
      <c r="AC27" s="1" t="s">
        <v>426</v>
      </c>
      <c r="AD27" s="1" t="s">
        <v>426</v>
      </c>
    </row>
    <row r="28" spans="2:30" ht="56" x14ac:dyDescent="0.3">
      <c r="B28" s="16" t="s">
        <v>289</v>
      </c>
      <c r="C28" s="21" t="s">
        <v>117</v>
      </c>
      <c r="D28" s="14"/>
      <c r="E28" s="2"/>
      <c r="F28" s="2"/>
      <c r="G28" s="2"/>
      <c r="H28" s="3">
        <f>SUM(GMICNC_22A_SCDPT2SN2!SCDPT2SN2_551BEGINNG_6:GMICNC_22A_SCDPT2SN2!SCDPT2SN2_551ENDINGG_6)</f>
        <v>0</v>
      </c>
      <c r="I28" s="2"/>
      <c r="J28" s="3">
        <f>SUM(GMICNC_22A_SCDPT2SN2!SCDPT2SN2_551BEGINNG_8:GMICNC_22A_SCDPT2SN2!SCDPT2SN2_551ENDINGG_8)</f>
        <v>0</v>
      </c>
      <c r="K28" s="3">
        <f>SUM(GMICNC_22A_SCDPT2SN2!SCDPT2SN2_551BEGINNG_9:GMICNC_22A_SCDPT2SN2!SCDPT2SN2_551ENDINGG_9)</f>
        <v>0</v>
      </c>
      <c r="L28" s="3">
        <f>SUM(GMICNC_22A_SCDPT2SN2!SCDPT2SN2_551BEGINNG_10:GMICNC_22A_SCDPT2SN2!SCDPT2SN2_551ENDINGG_10)</f>
        <v>0</v>
      </c>
      <c r="M28" s="3">
        <f>SUM(GMICNC_22A_SCDPT2SN2!SCDPT2SN2_551BEGINNG_11:GMICNC_22A_SCDPT2SN2!SCDPT2SN2_551ENDINGG_11)</f>
        <v>0</v>
      </c>
      <c r="N28" s="3">
        <f>SUM(GMICNC_22A_SCDPT2SN2!SCDPT2SN2_551BEGINNG_12:GMICNC_22A_SCDPT2SN2!SCDPT2SN2_551ENDINGG_12)</f>
        <v>0</v>
      </c>
      <c r="O28" s="3">
        <f>SUM(GMICNC_22A_SCDPT2SN2!SCDPT2SN2_551BEGINNG_13:GMICNC_22A_SCDPT2SN2!SCDPT2SN2_551ENDINGG_13)</f>
        <v>0</v>
      </c>
      <c r="P28" s="3">
        <f>SUM(GMICNC_22A_SCDPT2SN2!SCDPT2SN2_551BEGINNG_14:GMICNC_22A_SCDPT2SN2!SCDPT2SN2_551ENDINGG_14)</f>
        <v>0</v>
      </c>
      <c r="Q28" s="3">
        <f>SUM(GMICNC_22A_SCDPT2SN2!SCDPT2SN2_551BEGINNG_15:GMICNC_22A_SCDPT2SN2!SCDPT2SN2_551ENDINGG_15)</f>
        <v>0</v>
      </c>
      <c r="R28" s="3">
        <f>SUM(GMICNC_22A_SCDPT2SN2!SCDPT2SN2_551BEGINNG_16:GMICNC_22A_SCDPT2SN2!SCDPT2SN2_551ENDINGG_16)</f>
        <v>0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2:30" x14ac:dyDescent="0.3">
      <c r="B29" s="7" t="s">
        <v>426</v>
      </c>
      <c r="C29" s="1" t="s">
        <v>426</v>
      </c>
      <c r="D29" s="6" t="s">
        <v>426</v>
      </c>
      <c r="E29" s="1" t="s">
        <v>426</v>
      </c>
      <c r="F29" s="1" t="s">
        <v>426</v>
      </c>
      <c r="G29" s="1" t="s">
        <v>426</v>
      </c>
      <c r="H29" s="1" t="s">
        <v>426</v>
      </c>
      <c r="I29" s="1" t="s">
        <v>426</v>
      </c>
      <c r="J29" s="1" t="s">
        <v>426</v>
      </c>
      <c r="K29" s="1" t="s">
        <v>426</v>
      </c>
      <c r="L29" s="1" t="s">
        <v>426</v>
      </c>
      <c r="M29" s="1" t="s">
        <v>426</v>
      </c>
      <c r="N29" s="1" t="s">
        <v>426</v>
      </c>
      <c r="O29" s="1" t="s">
        <v>426</v>
      </c>
      <c r="P29" s="1" t="s">
        <v>426</v>
      </c>
      <c r="Q29" s="1" t="s">
        <v>426</v>
      </c>
      <c r="R29" s="1" t="s">
        <v>426</v>
      </c>
      <c r="S29" s="1" t="s">
        <v>426</v>
      </c>
      <c r="T29" s="1" t="s">
        <v>426</v>
      </c>
      <c r="U29" s="1" t="s">
        <v>426</v>
      </c>
      <c r="V29" s="1" t="s">
        <v>426</v>
      </c>
      <c r="W29" s="1" t="s">
        <v>426</v>
      </c>
      <c r="X29" s="1" t="s">
        <v>426</v>
      </c>
      <c r="Y29" s="1" t="s">
        <v>426</v>
      </c>
      <c r="Z29" s="1" t="s">
        <v>426</v>
      </c>
      <c r="AA29" s="1" t="s">
        <v>426</v>
      </c>
      <c r="AB29" s="1" t="s">
        <v>426</v>
      </c>
      <c r="AC29" s="1" t="s">
        <v>426</v>
      </c>
      <c r="AD29" s="1" t="s">
        <v>426</v>
      </c>
    </row>
    <row r="30" spans="2:30" x14ac:dyDescent="0.3">
      <c r="B30" s="18" t="s">
        <v>680</v>
      </c>
      <c r="C30" s="22" t="s">
        <v>603</v>
      </c>
      <c r="D30" s="15" t="s">
        <v>2</v>
      </c>
      <c r="E30" s="46" t="s">
        <v>2</v>
      </c>
      <c r="F30" s="17" t="s">
        <v>2</v>
      </c>
      <c r="G30" s="25"/>
      <c r="H30" s="4"/>
      <c r="I30" s="13"/>
      <c r="J30" s="4"/>
      <c r="K30" s="4"/>
      <c r="L30" s="4"/>
      <c r="M30" s="4"/>
      <c r="N30" s="4"/>
      <c r="O30" s="4"/>
      <c r="P30" s="4"/>
      <c r="Q30" s="12"/>
      <c r="R30" s="4"/>
      <c r="S30" s="8"/>
      <c r="T30" s="30" t="s">
        <v>2</v>
      </c>
      <c r="U30" s="28" t="s">
        <v>2</v>
      </c>
      <c r="V30" s="58" t="s">
        <v>2</v>
      </c>
      <c r="W30" s="26" t="s">
        <v>2</v>
      </c>
      <c r="X30" s="5" t="s">
        <v>2</v>
      </c>
      <c r="Y30" s="5" t="s">
        <v>2</v>
      </c>
      <c r="Z30" s="5" t="s">
        <v>2</v>
      </c>
      <c r="AA30" s="5" t="s">
        <v>2</v>
      </c>
      <c r="AB30" s="19" t="s">
        <v>2</v>
      </c>
      <c r="AC30" s="20" t="s">
        <v>2</v>
      </c>
      <c r="AD30" s="29" t="s">
        <v>2</v>
      </c>
    </row>
    <row r="31" spans="2:30" x14ac:dyDescent="0.3">
      <c r="B31" s="7" t="s">
        <v>426</v>
      </c>
      <c r="C31" s="1" t="s">
        <v>426</v>
      </c>
      <c r="D31" s="6" t="s">
        <v>426</v>
      </c>
      <c r="E31" s="1" t="s">
        <v>426</v>
      </c>
      <c r="F31" s="1" t="s">
        <v>426</v>
      </c>
      <c r="G31" s="1" t="s">
        <v>426</v>
      </c>
      <c r="H31" s="1" t="s">
        <v>426</v>
      </c>
      <c r="I31" s="1" t="s">
        <v>426</v>
      </c>
      <c r="J31" s="1" t="s">
        <v>426</v>
      </c>
      <c r="K31" s="1" t="s">
        <v>426</v>
      </c>
      <c r="L31" s="1" t="s">
        <v>426</v>
      </c>
      <c r="M31" s="1" t="s">
        <v>426</v>
      </c>
      <c r="N31" s="1" t="s">
        <v>426</v>
      </c>
      <c r="O31" s="1" t="s">
        <v>426</v>
      </c>
      <c r="P31" s="1" t="s">
        <v>426</v>
      </c>
      <c r="Q31" s="1" t="s">
        <v>426</v>
      </c>
      <c r="R31" s="1" t="s">
        <v>426</v>
      </c>
      <c r="S31" s="1" t="s">
        <v>426</v>
      </c>
      <c r="T31" s="1" t="s">
        <v>426</v>
      </c>
      <c r="U31" s="1" t="s">
        <v>426</v>
      </c>
      <c r="V31" s="1" t="s">
        <v>426</v>
      </c>
      <c r="W31" s="1" t="s">
        <v>426</v>
      </c>
      <c r="X31" s="1" t="s">
        <v>426</v>
      </c>
      <c r="Y31" s="1" t="s">
        <v>426</v>
      </c>
      <c r="Z31" s="1" t="s">
        <v>426</v>
      </c>
      <c r="AA31" s="1" t="s">
        <v>426</v>
      </c>
      <c r="AB31" s="1" t="s">
        <v>426</v>
      </c>
      <c r="AC31" s="1" t="s">
        <v>426</v>
      </c>
      <c r="AD31" s="1" t="s">
        <v>426</v>
      </c>
    </row>
    <row r="32" spans="2:30" ht="56" x14ac:dyDescent="0.3">
      <c r="B32" s="16" t="s">
        <v>175</v>
      </c>
      <c r="C32" s="21" t="s">
        <v>176</v>
      </c>
      <c r="D32" s="14"/>
      <c r="E32" s="2"/>
      <c r="F32" s="2"/>
      <c r="G32" s="2"/>
      <c r="H32" s="3">
        <f>SUM(GMICNC_22A_SCDPT2SN2!SCDPT2SN2_552BEGINNG_6:GMICNC_22A_SCDPT2SN2!SCDPT2SN2_552ENDINGG_6)</f>
        <v>0</v>
      </c>
      <c r="I32" s="2"/>
      <c r="J32" s="3">
        <f>SUM(GMICNC_22A_SCDPT2SN2!SCDPT2SN2_552BEGINNG_8:GMICNC_22A_SCDPT2SN2!SCDPT2SN2_552ENDINGG_8)</f>
        <v>0</v>
      </c>
      <c r="K32" s="3">
        <f>SUM(GMICNC_22A_SCDPT2SN2!SCDPT2SN2_552BEGINNG_9:GMICNC_22A_SCDPT2SN2!SCDPT2SN2_552ENDINGG_9)</f>
        <v>0</v>
      </c>
      <c r="L32" s="3">
        <f>SUM(GMICNC_22A_SCDPT2SN2!SCDPT2SN2_552BEGINNG_10:GMICNC_22A_SCDPT2SN2!SCDPT2SN2_552ENDINGG_10)</f>
        <v>0</v>
      </c>
      <c r="M32" s="3">
        <f>SUM(GMICNC_22A_SCDPT2SN2!SCDPT2SN2_552BEGINNG_11:GMICNC_22A_SCDPT2SN2!SCDPT2SN2_552ENDINGG_11)</f>
        <v>0</v>
      </c>
      <c r="N32" s="3">
        <f>SUM(GMICNC_22A_SCDPT2SN2!SCDPT2SN2_552BEGINNG_12:GMICNC_22A_SCDPT2SN2!SCDPT2SN2_552ENDINGG_12)</f>
        <v>0</v>
      </c>
      <c r="O32" s="3">
        <f>SUM(GMICNC_22A_SCDPT2SN2!SCDPT2SN2_552BEGINNG_13:GMICNC_22A_SCDPT2SN2!SCDPT2SN2_552ENDINGG_13)</f>
        <v>0</v>
      </c>
      <c r="P32" s="3">
        <f>SUM(GMICNC_22A_SCDPT2SN2!SCDPT2SN2_552BEGINNG_14:GMICNC_22A_SCDPT2SN2!SCDPT2SN2_552ENDINGG_14)</f>
        <v>0</v>
      </c>
      <c r="Q32" s="3">
        <f>SUM(GMICNC_22A_SCDPT2SN2!SCDPT2SN2_552BEGINNG_15:GMICNC_22A_SCDPT2SN2!SCDPT2SN2_552ENDINGG_15)</f>
        <v>0</v>
      </c>
      <c r="R32" s="3">
        <f>SUM(GMICNC_22A_SCDPT2SN2!SCDPT2SN2_552BEGINNG_16:GMICNC_22A_SCDPT2SN2!SCDPT2SN2_552ENDINGG_16)</f>
        <v>0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2:30" ht="28" x14ac:dyDescent="0.3">
      <c r="B33" s="16" t="s">
        <v>465</v>
      </c>
      <c r="C33" s="21" t="s">
        <v>216</v>
      </c>
      <c r="D33" s="14"/>
      <c r="E33" s="2"/>
      <c r="F33" s="2"/>
      <c r="G33" s="2"/>
      <c r="H33" s="3">
        <f>GMICNC_22A_SCDPT2SN2!SCDPT2SN2_5519999999_6+GMICNC_22A_SCDPT2SN2!SCDPT2SN2_5529999999_6</f>
        <v>0</v>
      </c>
      <c r="I33" s="2"/>
      <c r="J33" s="3">
        <f>GMICNC_22A_SCDPT2SN2!SCDPT2SN2_5519999999_8+GMICNC_22A_SCDPT2SN2!SCDPT2SN2_5529999999_8</f>
        <v>0</v>
      </c>
      <c r="K33" s="3">
        <f>GMICNC_22A_SCDPT2SN2!SCDPT2SN2_5519999999_9+GMICNC_22A_SCDPT2SN2!SCDPT2SN2_5529999999_9</f>
        <v>0</v>
      </c>
      <c r="L33" s="3">
        <f>GMICNC_22A_SCDPT2SN2!SCDPT2SN2_5519999999_10+GMICNC_22A_SCDPT2SN2!SCDPT2SN2_5529999999_10</f>
        <v>0</v>
      </c>
      <c r="M33" s="3">
        <f>GMICNC_22A_SCDPT2SN2!SCDPT2SN2_5519999999_11+GMICNC_22A_SCDPT2SN2!SCDPT2SN2_5529999999_11</f>
        <v>0</v>
      </c>
      <c r="N33" s="3">
        <f>GMICNC_22A_SCDPT2SN2!SCDPT2SN2_5519999999_12+GMICNC_22A_SCDPT2SN2!SCDPT2SN2_5529999999_12</f>
        <v>0</v>
      </c>
      <c r="O33" s="3">
        <f>GMICNC_22A_SCDPT2SN2!SCDPT2SN2_5519999999_13+GMICNC_22A_SCDPT2SN2!SCDPT2SN2_5529999999_13</f>
        <v>0</v>
      </c>
      <c r="P33" s="3">
        <f>GMICNC_22A_SCDPT2SN2!SCDPT2SN2_5519999999_14+GMICNC_22A_SCDPT2SN2!SCDPT2SN2_5529999999_14</f>
        <v>0</v>
      </c>
      <c r="Q33" s="3">
        <f>GMICNC_22A_SCDPT2SN2!SCDPT2SN2_5519999999_15+GMICNC_22A_SCDPT2SN2!SCDPT2SN2_5529999999_15</f>
        <v>0</v>
      </c>
      <c r="R33" s="3">
        <f>GMICNC_22A_SCDPT2SN2!SCDPT2SN2_5519999999_16+GMICNC_22A_SCDPT2SN2!SCDPT2SN2_5529999999_16</f>
        <v>0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2:30" x14ac:dyDescent="0.3">
      <c r="B34" s="7" t="s">
        <v>426</v>
      </c>
      <c r="C34" s="1" t="s">
        <v>426</v>
      </c>
      <c r="D34" s="6" t="s">
        <v>426</v>
      </c>
      <c r="E34" s="1" t="s">
        <v>426</v>
      </c>
      <c r="F34" s="1" t="s">
        <v>426</v>
      </c>
      <c r="G34" s="1" t="s">
        <v>426</v>
      </c>
      <c r="H34" s="1" t="s">
        <v>426</v>
      </c>
      <c r="I34" s="1" t="s">
        <v>426</v>
      </c>
      <c r="J34" s="1" t="s">
        <v>426</v>
      </c>
      <c r="K34" s="1" t="s">
        <v>426</v>
      </c>
      <c r="L34" s="1" t="s">
        <v>426</v>
      </c>
      <c r="M34" s="1" t="s">
        <v>426</v>
      </c>
      <c r="N34" s="1" t="s">
        <v>426</v>
      </c>
      <c r="O34" s="1" t="s">
        <v>426</v>
      </c>
      <c r="P34" s="1" t="s">
        <v>426</v>
      </c>
      <c r="Q34" s="1" t="s">
        <v>426</v>
      </c>
      <c r="R34" s="1" t="s">
        <v>426</v>
      </c>
      <c r="S34" s="1" t="s">
        <v>426</v>
      </c>
      <c r="T34" s="1" t="s">
        <v>426</v>
      </c>
      <c r="U34" s="1" t="s">
        <v>426</v>
      </c>
      <c r="V34" s="1" t="s">
        <v>426</v>
      </c>
      <c r="W34" s="1" t="s">
        <v>426</v>
      </c>
      <c r="X34" s="1" t="s">
        <v>426</v>
      </c>
      <c r="Y34" s="1" t="s">
        <v>426</v>
      </c>
      <c r="Z34" s="1" t="s">
        <v>426</v>
      </c>
      <c r="AA34" s="1" t="s">
        <v>426</v>
      </c>
      <c r="AB34" s="1" t="s">
        <v>426</v>
      </c>
      <c r="AC34" s="1" t="s">
        <v>426</v>
      </c>
      <c r="AD34" s="1" t="s">
        <v>426</v>
      </c>
    </row>
    <row r="35" spans="2:30" x14ac:dyDescent="0.3">
      <c r="B35" s="18" t="s">
        <v>217</v>
      </c>
      <c r="C35" s="22" t="s">
        <v>603</v>
      </c>
      <c r="D35" s="15" t="s">
        <v>2</v>
      </c>
      <c r="E35" s="46" t="s">
        <v>2</v>
      </c>
      <c r="F35" s="17" t="s">
        <v>2</v>
      </c>
      <c r="G35" s="25"/>
      <c r="H35" s="4"/>
      <c r="I35" s="13"/>
      <c r="J35" s="4"/>
      <c r="K35" s="4"/>
      <c r="L35" s="4"/>
      <c r="M35" s="4"/>
      <c r="N35" s="4"/>
      <c r="O35" s="4"/>
      <c r="P35" s="4"/>
      <c r="Q35" s="12"/>
      <c r="R35" s="4"/>
      <c r="S35" s="8"/>
      <c r="T35" s="30" t="s">
        <v>2</v>
      </c>
      <c r="U35" s="28" t="s">
        <v>2</v>
      </c>
      <c r="V35" s="58" t="s">
        <v>2</v>
      </c>
      <c r="W35" s="26" t="s">
        <v>2</v>
      </c>
      <c r="X35" s="5" t="s">
        <v>2</v>
      </c>
      <c r="Y35" s="5" t="s">
        <v>2</v>
      </c>
      <c r="Z35" s="5" t="s">
        <v>2</v>
      </c>
      <c r="AA35" s="5" t="s">
        <v>2</v>
      </c>
      <c r="AB35" s="19" t="s">
        <v>2</v>
      </c>
      <c r="AC35" s="20" t="s">
        <v>2</v>
      </c>
      <c r="AD35" s="29" t="s">
        <v>2</v>
      </c>
    </row>
    <row r="36" spans="2:30" x14ac:dyDescent="0.3">
      <c r="B36" s="7" t="s">
        <v>426</v>
      </c>
      <c r="C36" s="1" t="s">
        <v>426</v>
      </c>
      <c r="D36" s="6" t="s">
        <v>426</v>
      </c>
      <c r="E36" s="1" t="s">
        <v>426</v>
      </c>
      <c r="F36" s="1" t="s">
        <v>426</v>
      </c>
      <c r="G36" s="1" t="s">
        <v>426</v>
      </c>
      <c r="H36" s="1" t="s">
        <v>426</v>
      </c>
      <c r="I36" s="1" t="s">
        <v>426</v>
      </c>
      <c r="J36" s="1" t="s">
        <v>426</v>
      </c>
      <c r="K36" s="1" t="s">
        <v>426</v>
      </c>
      <c r="L36" s="1" t="s">
        <v>426</v>
      </c>
      <c r="M36" s="1" t="s">
        <v>426</v>
      </c>
      <c r="N36" s="1" t="s">
        <v>426</v>
      </c>
      <c r="O36" s="1" t="s">
        <v>426</v>
      </c>
      <c r="P36" s="1" t="s">
        <v>426</v>
      </c>
      <c r="Q36" s="1" t="s">
        <v>426</v>
      </c>
      <c r="R36" s="1" t="s">
        <v>426</v>
      </c>
      <c r="S36" s="1" t="s">
        <v>426</v>
      </c>
      <c r="T36" s="1" t="s">
        <v>426</v>
      </c>
      <c r="U36" s="1" t="s">
        <v>426</v>
      </c>
      <c r="V36" s="1" t="s">
        <v>426</v>
      </c>
      <c r="W36" s="1" t="s">
        <v>426</v>
      </c>
      <c r="X36" s="1" t="s">
        <v>426</v>
      </c>
      <c r="Y36" s="1" t="s">
        <v>426</v>
      </c>
      <c r="Z36" s="1" t="s">
        <v>426</v>
      </c>
      <c r="AA36" s="1" t="s">
        <v>426</v>
      </c>
      <c r="AB36" s="1" t="s">
        <v>426</v>
      </c>
      <c r="AC36" s="1" t="s">
        <v>426</v>
      </c>
      <c r="AD36" s="1" t="s">
        <v>426</v>
      </c>
    </row>
    <row r="37" spans="2:30" ht="56" x14ac:dyDescent="0.3">
      <c r="B37" s="16" t="s">
        <v>385</v>
      </c>
      <c r="C37" s="21" t="s">
        <v>418</v>
      </c>
      <c r="D37" s="14"/>
      <c r="E37" s="2"/>
      <c r="F37" s="2"/>
      <c r="G37" s="2"/>
      <c r="H37" s="3">
        <f>SUM(GMICNC_22A_SCDPT2SN2!SCDPT2SN2_571BEGINNG_6:GMICNC_22A_SCDPT2SN2!SCDPT2SN2_571ENDINGG_6)</f>
        <v>0</v>
      </c>
      <c r="I37" s="2"/>
      <c r="J37" s="3">
        <f>SUM(GMICNC_22A_SCDPT2SN2!SCDPT2SN2_571BEGINNG_8:GMICNC_22A_SCDPT2SN2!SCDPT2SN2_571ENDINGG_8)</f>
        <v>0</v>
      </c>
      <c r="K37" s="3">
        <f>SUM(GMICNC_22A_SCDPT2SN2!SCDPT2SN2_571BEGINNG_9:GMICNC_22A_SCDPT2SN2!SCDPT2SN2_571ENDINGG_9)</f>
        <v>0</v>
      </c>
      <c r="L37" s="3">
        <f>SUM(GMICNC_22A_SCDPT2SN2!SCDPT2SN2_571BEGINNG_10:GMICNC_22A_SCDPT2SN2!SCDPT2SN2_571ENDINGG_10)</f>
        <v>0</v>
      </c>
      <c r="M37" s="3">
        <f>SUM(GMICNC_22A_SCDPT2SN2!SCDPT2SN2_571BEGINNG_11:GMICNC_22A_SCDPT2SN2!SCDPT2SN2_571ENDINGG_11)</f>
        <v>0</v>
      </c>
      <c r="N37" s="3">
        <f>SUM(GMICNC_22A_SCDPT2SN2!SCDPT2SN2_571BEGINNG_12:GMICNC_22A_SCDPT2SN2!SCDPT2SN2_571ENDINGG_12)</f>
        <v>0</v>
      </c>
      <c r="O37" s="3">
        <f>SUM(GMICNC_22A_SCDPT2SN2!SCDPT2SN2_571BEGINNG_13:GMICNC_22A_SCDPT2SN2!SCDPT2SN2_571ENDINGG_13)</f>
        <v>0</v>
      </c>
      <c r="P37" s="3">
        <f>SUM(GMICNC_22A_SCDPT2SN2!SCDPT2SN2_571BEGINNG_14:GMICNC_22A_SCDPT2SN2!SCDPT2SN2_571ENDINGG_14)</f>
        <v>0</v>
      </c>
      <c r="Q37" s="3">
        <f>SUM(GMICNC_22A_SCDPT2SN2!SCDPT2SN2_571BEGINNG_15:GMICNC_22A_SCDPT2SN2!SCDPT2SN2_571ENDINGG_15)</f>
        <v>0</v>
      </c>
      <c r="R37" s="3">
        <f>SUM(GMICNC_22A_SCDPT2SN2!SCDPT2SN2_571BEGINNG_16:GMICNC_22A_SCDPT2SN2!SCDPT2SN2_571ENDINGG_16)</f>
        <v>0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2:30" x14ac:dyDescent="0.3">
      <c r="B38" s="7" t="s">
        <v>426</v>
      </c>
      <c r="C38" s="1" t="s">
        <v>426</v>
      </c>
      <c r="D38" s="6" t="s">
        <v>426</v>
      </c>
      <c r="E38" s="1" t="s">
        <v>426</v>
      </c>
      <c r="F38" s="1" t="s">
        <v>426</v>
      </c>
      <c r="G38" s="1" t="s">
        <v>426</v>
      </c>
      <c r="H38" s="1" t="s">
        <v>426</v>
      </c>
      <c r="I38" s="1" t="s">
        <v>426</v>
      </c>
      <c r="J38" s="1" t="s">
        <v>426</v>
      </c>
      <c r="K38" s="1" t="s">
        <v>426</v>
      </c>
      <c r="L38" s="1" t="s">
        <v>426</v>
      </c>
      <c r="M38" s="1" t="s">
        <v>426</v>
      </c>
      <c r="N38" s="1" t="s">
        <v>426</v>
      </c>
      <c r="O38" s="1" t="s">
        <v>426</v>
      </c>
      <c r="P38" s="1" t="s">
        <v>426</v>
      </c>
      <c r="Q38" s="1" t="s">
        <v>426</v>
      </c>
      <c r="R38" s="1" t="s">
        <v>426</v>
      </c>
      <c r="S38" s="1" t="s">
        <v>426</v>
      </c>
      <c r="T38" s="1" t="s">
        <v>426</v>
      </c>
      <c r="U38" s="1" t="s">
        <v>426</v>
      </c>
      <c r="V38" s="1" t="s">
        <v>426</v>
      </c>
      <c r="W38" s="1" t="s">
        <v>426</v>
      </c>
      <c r="X38" s="1" t="s">
        <v>426</v>
      </c>
      <c r="Y38" s="1" t="s">
        <v>426</v>
      </c>
      <c r="Z38" s="1" t="s">
        <v>426</v>
      </c>
      <c r="AA38" s="1" t="s">
        <v>426</v>
      </c>
      <c r="AB38" s="1" t="s">
        <v>426</v>
      </c>
      <c r="AC38" s="1" t="s">
        <v>426</v>
      </c>
      <c r="AD38" s="1" t="s">
        <v>426</v>
      </c>
    </row>
    <row r="39" spans="2:30" x14ac:dyDescent="0.3">
      <c r="B39" s="18" t="s">
        <v>75</v>
      </c>
      <c r="C39" s="22" t="s">
        <v>603</v>
      </c>
      <c r="D39" s="15" t="s">
        <v>2</v>
      </c>
      <c r="E39" s="46" t="s">
        <v>2</v>
      </c>
      <c r="F39" s="17" t="s">
        <v>2</v>
      </c>
      <c r="G39" s="25"/>
      <c r="H39" s="4"/>
      <c r="I39" s="13"/>
      <c r="J39" s="4"/>
      <c r="K39" s="4"/>
      <c r="L39" s="4"/>
      <c r="M39" s="4"/>
      <c r="N39" s="4"/>
      <c r="O39" s="4"/>
      <c r="P39" s="4"/>
      <c r="Q39" s="12"/>
      <c r="R39" s="4"/>
      <c r="S39" s="8"/>
      <c r="T39" s="30" t="s">
        <v>2</v>
      </c>
      <c r="U39" s="28" t="s">
        <v>2</v>
      </c>
      <c r="V39" s="58" t="s">
        <v>2</v>
      </c>
      <c r="W39" s="26" t="s">
        <v>2</v>
      </c>
      <c r="X39" s="5" t="s">
        <v>2</v>
      </c>
      <c r="Y39" s="5" t="s">
        <v>2</v>
      </c>
      <c r="Z39" s="5" t="s">
        <v>2</v>
      </c>
      <c r="AA39" s="5" t="s">
        <v>2</v>
      </c>
      <c r="AB39" s="19" t="s">
        <v>2</v>
      </c>
      <c r="AC39" s="20" t="s">
        <v>2</v>
      </c>
      <c r="AD39" s="29" t="s">
        <v>2</v>
      </c>
    </row>
    <row r="40" spans="2:30" x14ac:dyDescent="0.3">
      <c r="B40" s="7" t="s">
        <v>426</v>
      </c>
      <c r="C40" s="1" t="s">
        <v>426</v>
      </c>
      <c r="D40" s="6" t="s">
        <v>426</v>
      </c>
      <c r="E40" s="1" t="s">
        <v>426</v>
      </c>
      <c r="F40" s="1" t="s">
        <v>426</v>
      </c>
      <c r="G40" s="1" t="s">
        <v>426</v>
      </c>
      <c r="H40" s="1" t="s">
        <v>426</v>
      </c>
      <c r="I40" s="1" t="s">
        <v>426</v>
      </c>
      <c r="J40" s="1" t="s">
        <v>426</v>
      </c>
      <c r="K40" s="1" t="s">
        <v>426</v>
      </c>
      <c r="L40" s="1" t="s">
        <v>426</v>
      </c>
      <c r="M40" s="1" t="s">
        <v>426</v>
      </c>
      <c r="N40" s="1" t="s">
        <v>426</v>
      </c>
      <c r="O40" s="1" t="s">
        <v>426</v>
      </c>
      <c r="P40" s="1" t="s">
        <v>426</v>
      </c>
      <c r="Q40" s="1" t="s">
        <v>426</v>
      </c>
      <c r="R40" s="1" t="s">
        <v>426</v>
      </c>
      <c r="S40" s="1" t="s">
        <v>426</v>
      </c>
      <c r="T40" s="1" t="s">
        <v>426</v>
      </c>
      <c r="U40" s="1" t="s">
        <v>426</v>
      </c>
      <c r="V40" s="1" t="s">
        <v>426</v>
      </c>
      <c r="W40" s="1" t="s">
        <v>426</v>
      </c>
      <c r="X40" s="1" t="s">
        <v>426</v>
      </c>
      <c r="Y40" s="1" t="s">
        <v>426</v>
      </c>
      <c r="Z40" s="1" t="s">
        <v>426</v>
      </c>
      <c r="AA40" s="1" t="s">
        <v>426</v>
      </c>
      <c r="AB40" s="1" t="s">
        <v>426</v>
      </c>
      <c r="AC40" s="1" t="s">
        <v>426</v>
      </c>
      <c r="AD40" s="1" t="s">
        <v>426</v>
      </c>
    </row>
    <row r="41" spans="2:30" ht="56" x14ac:dyDescent="0.3">
      <c r="B41" s="16" t="s">
        <v>249</v>
      </c>
      <c r="C41" s="21" t="s">
        <v>544</v>
      </c>
      <c r="D41" s="14"/>
      <c r="E41" s="2"/>
      <c r="F41" s="2"/>
      <c r="G41" s="2"/>
      <c r="H41" s="3">
        <f>SUM(GMICNC_22A_SCDPT2SN2!SCDPT2SN2_572BEGINNG_6:GMICNC_22A_SCDPT2SN2!SCDPT2SN2_572ENDINGG_6)</f>
        <v>0</v>
      </c>
      <c r="I41" s="2"/>
      <c r="J41" s="3">
        <f>SUM(GMICNC_22A_SCDPT2SN2!SCDPT2SN2_572BEGINNG_8:GMICNC_22A_SCDPT2SN2!SCDPT2SN2_572ENDINGG_8)</f>
        <v>0</v>
      </c>
      <c r="K41" s="3">
        <f>SUM(GMICNC_22A_SCDPT2SN2!SCDPT2SN2_572BEGINNG_9:GMICNC_22A_SCDPT2SN2!SCDPT2SN2_572ENDINGG_9)</f>
        <v>0</v>
      </c>
      <c r="L41" s="3">
        <f>SUM(GMICNC_22A_SCDPT2SN2!SCDPT2SN2_572BEGINNG_10:GMICNC_22A_SCDPT2SN2!SCDPT2SN2_572ENDINGG_10)</f>
        <v>0</v>
      </c>
      <c r="M41" s="3">
        <f>SUM(GMICNC_22A_SCDPT2SN2!SCDPT2SN2_572BEGINNG_11:GMICNC_22A_SCDPT2SN2!SCDPT2SN2_572ENDINGG_11)</f>
        <v>0</v>
      </c>
      <c r="N41" s="3">
        <f>SUM(GMICNC_22A_SCDPT2SN2!SCDPT2SN2_572BEGINNG_12:GMICNC_22A_SCDPT2SN2!SCDPT2SN2_572ENDINGG_12)</f>
        <v>0</v>
      </c>
      <c r="O41" s="3">
        <f>SUM(GMICNC_22A_SCDPT2SN2!SCDPT2SN2_572BEGINNG_13:GMICNC_22A_SCDPT2SN2!SCDPT2SN2_572ENDINGG_13)</f>
        <v>0</v>
      </c>
      <c r="P41" s="3">
        <f>SUM(GMICNC_22A_SCDPT2SN2!SCDPT2SN2_572BEGINNG_14:GMICNC_22A_SCDPT2SN2!SCDPT2SN2_572ENDINGG_14)</f>
        <v>0</v>
      </c>
      <c r="Q41" s="3">
        <f>SUM(GMICNC_22A_SCDPT2SN2!SCDPT2SN2_572BEGINNG_15:GMICNC_22A_SCDPT2SN2!SCDPT2SN2_572ENDINGG_15)</f>
        <v>0</v>
      </c>
      <c r="R41" s="3">
        <f>SUM(GMICNC_22A_SCDPT2SN2!SCDPT2SN2_572BEGINNG_16:GMICNC_22A_SCDPT2SN2!SCDPT2SN2_572ENDINGG_16)</f>
        <v>0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2:30" ht="28" x14ac:dyDescent="0.3">
      <c r="B42" s="16" t="s">
        <v>545</v>
      </c>
      <c r="C42" s="21" t="s">
        <v>250</v>
      </c>
      <c r="D42" s="14"/>
      <c r="E42" s="2"/>
      <c r="F42" s="2"/>
      <c r="G42" s="2"/>
      <c r="H42" s="3">
        <f>GMICNC_22A_SCDPT2SN2!SCDPT2SN2_5719999999_6+GMICNC_22A_SCDPT2SN2!SCDPT2SN2_5729999999_6</f>
        <v>0</v>
      </c>
      <c r="I42" s="2"/>
      <c r="J42" s="3">
        <f>GMICNC_22A_SCDPT2SN2!SCDPT2SN2_5719999999_8+GMICNC_22A_SCDPT2SN2!SCDPT2SN2_5729999999_8</f>
        <v>0</v>
      </c>
      <c r="K42" s="3">
        <f>GMICNC_22A_SCDPT2SN2!SCDPT2SN2_5719999999_9+GMICNC_22A_SCDPT2SN2!SCDPT2SN2_5729999999_9</f>
        <v>0</v>
      </c>
      <c r="L42" s="3">
        <f>GMICNC_22A_SCDPT2SN2!SCDPT2SN2_5719999999_10+GMICNC_22A_SCDPT2SN2!SCDPT2SN2_5729999999_10</f>
        <v>0</v>
      </c>
      <c r="M42" s="3">
        <f>GMICNC_22A_SCDPT2SN2!SCDPT2SN2_5719999999_11+GMICNC_22A_SCDPT2SN2!SCDPT2SN2_5729999999_11</f>
        <v>0</v>
      </c>
      <c r="N42" s="3">
        <f>GMICNC_22A_SCDPT2SN2!SCDPT2SN2_5719999999_12+GMICNC_22A_SCDPT2SN2!SCDPT2SN2_5729999999_12</f>
        <v>0</v>
      </c>
      <c r="O42" s="3">
        <f>GMICNC_22A_SCDPT2SN2!SCDPT2SN2_5719999999_13+GMICNC_22A_SCDPT2SN2!SCDPT2SN2_5729999999_13</f>
        <v>0</v>
      </c>
      <c r="P42" s="3">
        <f>GMICNC_22A_SCDPT2SN2!SCDPT2SN2_5719999999_14+GMICNC_22A_SCDPT2SN2!SCDPT2SN2_5729999999_14</f>
        <v>0</v>
      </c>
      <c r="Q42" s="3">
        <f>GMICNC_22A_SCDPT2SN2!SCDPT2SN2_5719999999_15+GMICNC_22A_SCDPT2SN2!SCDPT2SN2_5729999999_15</f>
        <v>0</v>
      </c>
      <c r="R42" s="3">
        <f>GMICNC_22A_SCDPT2SN2!SCDPT2SN2_5719999999_16+GMICNC_22A_SCDPT2SN2!SCDPT2SN2_5729999999_16</f>
        <v>0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2:30" x14ac:dyDescent="0.3">
      <c r="B43" s="7" t="s">
        <v>426</v>
      </c>
      <c r="C43" s="1" t="s">
        <v>426</v>
      </c>
      <c r="D43" s="6" t="s">
        <v>426</v>
      </c>
      <c r="E43" s="1" t="s">
        <v>426</v>
      </c>
      <c r="F43" s="1" t="s">
        <v>426</v>
      </c>
      <c r="G43" s="1" t="s">
        <v>426</v>
      </c>
      <c r="H43" s="1" t="s">
        <v>426</v>
      </c>
      <c r="I43" s="1" t="s">
        <v>426</v>
      </c>
      <c r="J43" s="1" t="s">
        <v>426</v>
      </c>
      <c r="K43" s="1" t="s">
        <v>426</v>
      </c>
      <c r="L43" s="1" t="s">
        <v>426</v>
      </c>
      <c r="M43" s="1" t="s">
        <v>426</v>
      </c>
      <c r="N43" s="1" t="s">
        <v>426</v>
      </c>
      <c r="O43" s="1" t="s">
        <v>426</v>
      </c>
      <c r="P43" s="1" t="s">
        <v>426</v>
      </c>
      <c r="Q43" s="1" t="s">
        <v>426</v>
      </c>
      <c r="R43" s="1" t="s">
        <v>426</v>
      </c>
      <c r="S43" s="1" t="s">
        <v>426</v>
      </c>
      <c r="T43" s="1" t="s">
        <v>426</v>
      </c>
      <c r="U43" s="1" t="s">
        <v>426</v>
      </c>
      <c r="V43" s="1" t="s">
        <v>426</v>
      </c>
      <c r="W43" s="1" t="s">
        <v>426</v>
      </c>
      <c r="X43" s="1" t="s">
        <v>426</v>
      </c>
      <c r="Y43" s="1" t="s">
        <v>426</v>
      </c>
      <c r="Z43" s="1" t="s">
        <v>426</v>
      </c>
      <c r="AA43" s="1" t="s">
        <v>426</v>
      </c>
      <c r="AB43" s="1" t="s">
        <v>426</v>
      </c>
      <c r="AC43" s="1" t="s">
        <v>426</v>
      </c>
      <c r="AD43" s="1" t="s">
        <v>426</v>
      </c>
    </row>
    <row r="44" spans="2:30" x14ac:dyDescent="0.3">
      <c r="B44" s="18" t="s">
        <v>251</v>
      </c>
      <c r="C44" s="22" t="s">
        <v>603</v>
      </c>
      <c r="D44" s="15" t="s">
        <v>2</v>
      </c>
      <c r="E44" s="46" t="s">
        <v>2</v>
      </c>
      <c r="F44" s="17" t="s">
        <v>2</v>
      </c>
      <c r="G44" s="25"/>
      <c r="H44" s="4"/>
      <c r="I44" s="13"/>
      <c r="J44" s="4"/>
      <c r="K44" s="4"/>
      <c r="L44" s="4"/>
      <c r="M44" s="4"/>
      <c r="N44" s="4"/>
      <c r="O44" s="4"/>
      <c r="P44" s="4"/>
      <c r="Q44" s="12"/>
      <c r="R44" s="4"/>
      <c r="S44" s="8"/>
      <c r="T44" s="30" t="s">
        <v>2</v>
      </c>
      <c r="U44" s="28" t="s">
        <v>2</v>
      </c>
      <c r="V44" s="58" t="s">
        <v>2</v>
      </c>
      <c r="W44" s="26" t="s">
        <v>2</v>
      </c>
      <c r="X44" s="5" t="s">
        <v>2</v>
      </c>
      <c r="Y44" s="5" t="s">
        <v>2</v>
      </c>
      <c r="Z44" s="5" t="s">
        <v>2</v>
      </c>
      <c r="AA44" s="5" t="s">
        <v>2</v>
      </c>
      <c r="AB44" s="19" t="s">
        <v>2</v>
      </c>
      <c r="AC44" s="20" t="s">
        <v>2</v>
      </c>
      <c r="AD44" s="29" t="s">
        <v>2</v>
      </c>
    </row>
    <row r="45" spans="2:30" x14ac:dyDescent="0.3">
      <c r="B45" s="7" t="s">
        <v>426</v>
      </c>
      <c r="C45" s="1" t="s">
        <v>426</v>
      </c>
      <c r="D45" s="6" t="s">
        <v>426</v>
      </c>
      <c r="E45" s="1" t="s">
        <v>426</v>
      </c>
      <c r="F45" s="1" t="s">
        <v>426</v>
      </c>
      <c r="G45" s="1" t="s">
        <v>426</v>
      </c>
      <c r="H45" s="1" t="s">
        <v>426</v>
      </c>
      <c r="I45" s="1" t="s">
        <v>426</v>
      </c>
      <c r="J45" s="1" t="s">
        <v>426</v>
      </c>
      <c r="K45" s="1" t="s">
        <v>426</v>
      </c>
      <c r="L45" s="1" t="s">
        <v>426</v>
      </c>
      <c r="M45" s="1" t="s">
        <v>426</v>
      </c>
      <c r="N45" s="1" t="s">
        <v>426</v>
      </c>
      <c r="O45" s="1" t="s">
        <v>426</v>
      </c>
      <c r="P45" s="1" t="s">
        <v>426</v>
      </c>
      <c r="Q45" s="1" t="s">
        <v>426</v>
      </c>
      <c r="R45" s="1" t="s">
        <v>426</v>
      </c>
      <c r="S45" s="1" t="s">
        <v>426</v>
      </c>
      <c r="T45" s="1" t="s">
        <v>426</v>
      </c>
      <c r="U45" s="1" t="s">
        <v>426</v>
      </c>
      <c r="V45" s="1" t="s">
        <v>426</v>
      </c>
      <c r="W45" s="1" t="s">
        <v>426</v>
      </c>
      <c r="X45" s="1" t="s">
        <v>426</v>
      </c>
      <c r="Y45" s="1" t="s">
        <v>426</v>
      </c>
      <c r="Z45" s="1" t="s">
        <v>426</v>
      </c>
      <c r="AA45" s="1" t="s">
        <v>426</v>
      </c>
      <c r="AB45" s="1" t="s">
        <v>426</v>
      </c>
      <c r="AC45" s="1" t="s">
        <v>426</v>
      </c>
      <c r="AD45" s="1" t="s">
        <v>426</v>
      </c>
    </row>
    <row r="46" spans="2:30" ht="28" x14ac:dyDescent="0.3">
      <c r="B46" s="16" t="s">
        <v>419</v>
      </c>
      <c r="C46" s="21" t="s">
        <v>36</v>
      </c>
      <c r="D46" s="14"/>
      <c r="E46" s="2"/>
      <c r="F46" s="2"/>
      <c r="G46" s="2"/>
      <c r="H46" s="3">
        <f>SUM(GMICNC_22A_SCDPT2SN2!SCDPT2SN2_581BEGINNG_6:GMICNC_22A_SCDPT2SN2!SCDPT2SN2_581ENDINGG_6)</f>
        <v>0</v>
      </c>
      <c r="I46" s="2"/>
      <c r="J46" s="3">
        <f>SUM(GMICNC_22A_SCDPT2SN2!SCDPT2SN2_581BEGINNG_8:GMICNC_22A_SCDPT2SN2!SCDPT2SN2_581ENDINGG_8)</f>
        <v>0</v>
      </c>
      <c r="K46" s="3">
        <f>SUM(GMICNC_22A_SCDPT2SN2!SCDPT2SN2_581BEGINNG_9:GMICNC_22A_SCDPT2SN2!SCDPT2SN2_581ENDINGG_9)</f>
        <v>0</v>
      </c>
      <c r="L46" s="3">
        <f>SUM(GMICNC_22A_SCDPT2SN2!SCDPT2SN2_581BEGINNG_10:GMICNC_22A_SCDPT2SN2!SCDPT2SN2_581ENDINGG_10)</f>
        <v>0</v>
      </c>
      <c r="M46" s="3">
        <f>SUM(GMICNC_22A_SCDPT2SN2!SCDPT2SN2_581BEGINNG_11:GMICNC_22A_SCDPT2SN2!SCDPT2SN2_581ENDINGG_11)</f>
        <v>0</v>
      </c>
      <c r="N46" s="3">
        <f>SUM(GMICNC_22A_SCDPT2SN2!SCDPT2SN2_581BEGINNG_12:GMICNC_22A_SCDPT2SN2!SCDPT2SN2_581ENDINGG_12)</f>
        <v>0</v>
      </c>
      <c r="O46" s="3">
        <f>SUM(GMICNC_22A_SCDPT2SN2!SCDPT2SN2_581BEGINNG_13:GMICNC_22A_SCDPT2SN2!SCDPT2SN2_581ENDINGG_13)</f>
        <v>0</v>
      </c>
      <c r="P46" s="3">
        <f>SUM(GMICNC_22A_SCDPT2SN2!SCDPT2SN2_581BEGINNG_14:GMICNC_22A_SCDPT2SN2!SCDPT2SN2_581ENDINGG_14)</f>
        <v>0</v>
      </c>
      <c r="Q46" s="3">
        <f>SUM(GMICNC_22A_SCDPT2SN2!SCDPT2SN2_581BEGINNG_15:GMICNC_22A_SCDPT2SN2!SCDPT2SN2_581ENDINGG_15)</f>
        <v>0</v>
      </c>
      <c r="R46" s="3">
        <f>SUM(GMICNC_22A_SCDPT2SN2!SCDPT2SN2_581BEGINNG_16:GMICNC_22A_SCDPT2SN2!SCDPT2SN2_581ENDINGG_16)</f>
        <v>0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2:30" x14ac:dyDescent="0.3">
      <c r="B47" s="7" t="s">
        <v>426</v>
      </c>
      <c r="C47" s="1" t="s">
        <v>426</v>
      </c>
      <c r="D47" s="6" t="s">
        <v>426</v>
      </c>
      <c r="E47" s="1" t="s">
        <v>426</v>
      </c>
      <c r="F47" s="1" t="s">
        <v>426</v>
      </c>
      <c r="G47" s="1" t="s">
        <v>426</v>
      </c>
      <c r="H47" s="1" t="s">
        <v>426</v>
      </c>
      <c r="I47" s="1" t="s">
        <v>426</v>
      </c>
      <c r="J47" s="1" t="s">
        <v>426</v>
      </c>
      <c r="K47" s="1" t="s">
        <v>426</v>
      </c>
      <c r="L47" s="1" t="s">
        <v>426</v>
      </c>
      <c r="M47" s="1" t="s">
        <v>426</v>
      </c>
      <c r="N47" s="1" t="s">
        <v>426</v>
      </c>
      <c r="O47" s="1" t="s">
        <v>426</v>
      </c>
      <c r="P47" s="1" t="s">
        <v>426</v>
      </c>
      <c r="Q47" s="1" t="s">
        <v>426</v>
      </c>
      <c r="R47" s="1" t="s">
        <v>426</v>
      </c>
      <c r="S47" s="1" t="s">
        <v>426</v>
      </c>
      <c r="T47" s="1" t="s">
        <v>426</v>
      </c>
      <c r="U47" s="1" t="s">
        <v>426</v>
      </c>
      <c r="V47" s="1" t="s">
        <v>426</v>
      </c>
      <c r="W47" s="1" t="s">
        <v>426</v>
      </c>
      <c r="X47" s="1" t="s">
        <v>426</v>
      </c>
      <c r="Y47" s="1" t="s">
        <v>426</v>
      </c>
      <c r="Z47" s="1" t="s">
        <v>426</v>
      </c>
      <c r="AA47" s="1" t="s">
        <v>426</v>
      </c>
      <c r="AB47" s="1" t="s">
        <v>426</v>
      </c>
      <c r="AC47" s="1" t="s">
        <v>426</v>
      </c>
      <c r="AD47" s="1" t="s">
        <v>426</v>
      </c>
    </row>
    <row r="48" spans="2:30" x14ac:dyDescent="0.3">
      <c r="B48" s="18" t="s">
        <v>290</v>
      </c>
      <c r="C48" s="22" t="s">
        <v>603</v>
      </c>
      <c r="D48" s="15" t="s">
        <v>2</v>
      </c>
      <c r="E48" s="46" t="s">
        <v>2</v>
      </c>
      <c r="F48" s="17" t="s">
        <v>2</v>
      </c>
      <c r="G48" s="25"/>
      <c r="H48" s="4"/>
      <c r="I48" s="13"/>
      <c r="J48" s="4"/>
      <c r="K48" s="4"/>
      <c r="L48" s="4"/>
      <c r="M48" s="4"/>
      <c r="N48" s="4"/>
      <c r="O48" s="4"/>
      <c r="P48" s="4"/>
      <c r="Q48" s="12"/>
      <c r="R48" s="4"/>
      <c r="S48" s="8"/>
      <c r="T48" s="2"/>
      <c r="U48" s="2"/>
      <c r="V48" s="2"/>
      <c r="W48" s="26" t="s">
        <v>2</v>
      </c>
      <c r="X48" s="5" t="s">
        <v>2</v>
      </c>
      <c r="Y48" s="5" t="s">
        <v>2</v>
      </c>
      <c r="Z48" s="5" t="s">
        <v>2</v>
      </c>
      <c r="AA48" s="5" t="s">
        <v>2</v>
      </c>
      <c r="AB48" s="19" t="s">
        <v>2</v>
      </c>
      <c r="AC48" s="20" t="s">
        <v>2</v>
      </c>
      <c r="AD48" s="2"/>
    </row>
    <row r="49" spans="2:30" x14ac:dyDescent="0.3">
      <c r="B49" s="7" t="s">
        <v>426</v>
      </c>
      <c r="C49" s="1" t="s">
        <v>426</v>
      </c>
      <c r="D49" s="6" t="s">
        <v>426</v>
      </c>
      <c r="E49" s="1" t="s">
        <v>426</v>
      </c>
      <c r="F49" s="1" t="s">
        <v>426</v>
      </c>
      <c r="G49" s="1" t="s">
        <v>426</v>
      </c>
      <c r="H49" s="1" t="s">
        <v>426</v>
      </c>
      <c r="I49" s="1" t="s">
        <v>426</v>
      </c>
      <c r="J49" s="1" t="s">
        <v>426</v>
      </c>
      <c r="K49" s="1" t="s">
        <v>426</v>
      </c>
      <c r="L49" s="1" t="s">
        <v>426</v>
      </c>
      <c r="M49" s="1" t="s">
        <v>426</v>
      </c>
      <c r="N49" s="1" t="s">
        <v>426</v>
      </c>
      <c r="O49" s="1" t="s">
        <v>426</v>
      </c>
      <c r="P49" s="1" t="s">
        <v>426</v>
      </c>
      <c r="Q49" s="1" t="s">
        <v>426</v>
      </c>
      <c r="R49" s="1" t="s">
        <v>426</v>
      </c>
      <c r="S49" s="1" t="s">
        <v>426</v>
      </c>
      <c r="T49" s="1" t="s">
        <v>426</v>
      </c>
      <c r="U49" s="1" t="s">
        <v>426</v>
      </c>
      <c r="V49" s="1" t="s">
        <v>426</v>
      </c>
      <c r="W49" s="1" t="s">
        <v>426</v>
      </c>
      <c r="X49" s="1" t="s">
        <v>426</v>
      </c>
      <c r="Y49" s="1" t="s">
        <v>426</v>
      </c>
      <c r="Z49" s="1" t="s">
        <v>426</v>
      </c>
      <c r="AA49" s="1" t="s">
        <v>426</v>
      </c>
      <c r="AB49" s="1" t="s">
        <v>426</v>
      </c>
      <c r="AC49" s="1" t="s">
        <v>426</v>
      </c>
      <c r="AD49" s="1" t="s">
        <v>426</v>
      </c>
    </row>
    <row r="50" spans="2:30" ht="42" x14ac:dyDescent="0.3">
      <c r="B50" s="16" t="s">
        <v>466</v>
      </c>
      <c r="C50" s="21" t="s">
        <v>76</v>
      </c>
      <c r="D50" s="14"/>
      <c r="E50" s="2"/>
      <c r="F50" s="2"/>
      <c r="G50" s="2"/>
      <c r="H50" s="3">
        <f>SUM(GMICNC_22A_SCDPT2SN2!SCDPT2SN2_591BEGINNG_6:GMICNC_22A_SCDPT2SN2!SCDPT2SN2_591ENDINGG_6)</f>
        <v>0</v>
      </c>
      <c r="I50" s="2"/>
      <c r="J50" s="3">
        <f>SUM(GMICNC_22A_SCDPT2SN2!SCDPT2SN2_591BEGINNG_8:GMICNC_22A_SCDPT2SN2!SCDPT2SN2_591ENDINGG_8)</f>
        <v>0</v>
      </c>
      <c r="K50" s="3">
        <f>SUM(GMICNC_22A_SCDPT2SN2!SCDPT2SN2_591BEGINNG_9:GMICNC_22A_SCDPT2SN2!SCDPT2SN2_591ENDINGG_9)</f>
        <v>0</v>
      </c>
      <c r="L50" s="3">
        <f>SUM(GMICNC_22A_SCDPT2SN2!SCDPT2SN2_591BEGINNG_10:GMICNC_22A_SCDPT2SN2!SCDPT2SN2_591ENDINGG_10)</f>
        <v>0</v>
      </c>
      <c r="M50" s="3">
        <f>SUM(GMICNC_22A_SCDPT2SN2!SCDPT2SN2_591BEGINNG_11:GMICNC_22A_SCDPT2SN2!SCDPT2SN2_591ENDINGG_11)</f>
        <v>0</v>
      </c>
      <c r="N50" s="3">
        <f>SUM(GMICNC_22A_SCDPT2SN2!SCDPT2SN2_591BEGINNG_12:GMICNC_22A_SCDPT2SN2!SCDPT2SN2_591ENDINGG_12)</f>
        <v>0</v>
      </c>
      <c r="O50" s="3">
        <f>SUM(GMICNC_22A_SCDPT2SN2!SCDPT2SN2_591BEGINNG_13:GMICNC_22A_SCDPT2SN2!SCDPT2SN2_591ENDINGG_13)</f>
        <v>0</v>
      </c>
      <c r="P50" s="3">
        <f>SUM(GMICNC_22A_SCDPT2SN2!SCDPT2SN2_591BEGINNG_14:GMICNC_22A_SCDPT2SN2!SCDPT2SN2_591ENDINGG_14)</f>
        <v>0</v>
      </c>
      <c r="Q50" s="3">
        <f>SUM(GMICNC_22A_SCDPT2SN2!SCDPT2SN2_591BEGINNG_15:GMICNC_22A_SCDPT2SN2!SCDPT2SN2_591ENDINGG_15)</f>
        <v>0</v>
      </c>
      <c r="R50" s="3">
        <f>SUM(GMICNC_22A_SCDPT2SN2!SCDPT2SN2_591BEGINNG_16:GMICNC_22A_SCDPT2SN2!SCDPT2SN2_591ENDINGG_16)</f>
        <v>0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2:30" x14ac:dyDescent="0.3">
      <c r="B51" s="7" t="s">
        <v>426</v>
      </c>
      <c r="C51" s="1" t="s">
        <v>426</v>
      </c>
      <c r="D51" s="6" t="s">
        <v>426</v>
      </c>
      <c r="E51" s="1" t="s">
        <v>426</v>
      </c>
      <c r="F51" s="1" t="s">
        <v>426</v>
      </c>
      <c r="G51" s="1" t="s">
        <v>426</v>
      </c>
      <c r="H51" s="1" t="s">
        <v>426</v>
      </c>
      <c r="I51" s="1" t="s">
        <v>426</v>
      </c>
      <c r="J51" s="1" t="s">
        <v>426</v>
      </c>
      <c r="K51" s="1" t="s">
        <v>426</v>
      </c>
      <c r="L51" s="1" t="s">
        <v>426</v>
      </c>
      <c r="M51" s="1" t="s">
        <v>426</v>
      </c>
      <c r="N51" s="1" t="s">
        <v>426</v>
      </c>
      <c r="O51" s="1" t="s">
        <v>426</v>
      </c>
      <c r="P51" s="1" t="s">
        <v>426</v>
      </c>
      <c r="Q51" s="1" t="s">
        <v>426</v>
      </c>
      <c r="R51" s="1" t="s">
        <v>426</v>
      </c>
      <c r="S51" s="1" t="s">
        <v>426</v>
      </c>
      <c r="T51" s="1" t="s">
        <v>426</v>
      </c>
      <c r="U51" s="1" t="s">
        <v>426</v>
      </c>
      <c r="V51" s="1" t="s">
        <v>426</v>
      </c>
      <c r="W51" s="1" t="s">
        <v>426</v>
      </c>
      <c r="X51" s="1" t="s">
        <v>426</v>
      </c>
      <c r="Y51" s="1" t="s">
        <v>426</v>
      </c>
      <c r="Z51" s="1" t="s">
        <v>426</v>
      </c>
      <c r="AA51" s="1" t="s">
        <v>426</v>
      </c>
      <c r="AB51" s="1" t="s">
        <v>426</v>
      </c>
      <c r="AC51" s="1" t="s">
        <v>426</v>
      </c>
      <c r="AD51" s="1" t="s">
        <v>426</v>
      </c>
    </row>
    <row r="52" spans="2:30" x14ac:dyDescent="0.3">
      <c r="B52" s="18" t="s">
        <v>177</v>
      </c>
      <c r="C52" s="22" t="s">
        <v>603</v>
      </c>
      <c r="D52" s="15" t="s">
        <v>2</v>
      </c>
      <c r="E52" s="46" t="s">
        <v>2</v>
      </c>
      <c r="F52" s="17" t="s">
        <v>2</v>
      </c>
      <c r="G52" s="25"/>
      <c r="H52" s="4"/>
      <c r="I52" s="13"/>
      <c r="J52" s="4"/>
      <c r="K52" s="4"/>
      <c r="L52" s="4"/>
      <c r="M52" s="4"/>
      <c r="N52" s="4"/>
      <c r="O52" s="4"/>
      <c r="P52" s="4"/>
      <c r="Q52" s="12"/>
      <c r="R52" s="4"/>
      <c r="S52" s="8"/>
      <c r="T52" s="2"/>
      <c r="U52" s="2"/>
      <c r="V52" s="2"/>
      <c r="W52" s="26" t="s">
        <v>2</v>
      </c>
      <c r="X52" s="5" t="s">
        <v>2</v>
      </c>
      <c r="Y52" s="5" t="s">
        <v>2</v>
      </c>
      <c r="Z52" s="5" t="s">
        <v>2</v>
      </c>
      <c r="AA52" s="5" t="s">
        <v>2</v>
      </c>
      <c r="AB52" s="19" t="s">
        <v>2</v>
      </c>
      <c r="AC52" s="20" t="s">
        <v>2</v>
      </c>
      <c r="AD52" s="2"/>
    </row>
    <row r="53" spans="2:30" x14ac:dyDescent="0.3">
      <c r="B53" s="7" t="s">
        <v>426</v>
      </c>
      <c r="C53" s="1" t="s">
        <v>426</v>
      </c>
      <c r="D53" s="6" t="s">
        <v>426</v>
      </c>
      <c r="E53" s="1" t="s">
        <v>426</v>
      </c>
      <c r="F53" s="1" t="s">
        <v>426</v>
      </c>
      <c r="G53" s="1" t="s">
        <v>426</v>
      </c>
      <c r="H53" s="1" t="s">
        <v>426</v>
      </c>
      <c r="I53" s="1" t="s">
        <v>426</v>
      </c>
      <c r="J53" s="1" t="s">
        <v>426</v>
      </c>
      <c r="K53" s="1" t="s">
        <v>426</v>
      </c>
      <c r="L53" s="1" t="s">
        <v>426</v>
      </c>
      <c r="M53" s="1" t="s">
        <v>426</v>
      </c>
      <c r="N53" s="1" t="s">
        <v>426</v>
      </c>
      <c r="O53" s="1" t="s">
        <v>426</v>
      </c>
      <c r="P53" s="1" t="s">
        <v>426</v>
      </c>
      <c r="Q53" s="1" t="s">
        <v>426</v>
      </c>
      <c r="R53" s="1" t="s">
        <v>426</v>
      </c>
      <c r="S53" s="1" t="s">
        <v>426</v>
      </c>
      <c r="T53" s="1" t="s">
        <v>426</v>
      </c>
      <c r="U53" s="1" t="s">
        <v>426</v>
      </c>
      <c r="V53" s="1" t="s">
        <v>426</v>
      </c>
      <c r="W53" s="1" t="s">
        <v>426</v>
      </c>
      <c r="X53" s="1" t="s">
        <v>426</v>
      </c>
      <c r="Y53" s="1" t="s">
        <v>426</v>
      </c>
      <c r="Z53" s="1" t="s">
        <v>426</v>
      </c>
      <c r="AA53" s="1" t="s">
        <v>426</v>
      </c>
      <c r="AB53" s="1" t="s">
        <v>426</v>
      </c>
      <c r="AC53" s="1" t="s">
        <v>426</v>
      </c>
      <c r="AD53" s="1" t="s">
        <v>426</v>
      </c>
    </row>
    <row r="54" spans="2:30" ht="42" x14ac:dyDescent="0.3">
      <c r="B54" s="16" t="s">
        <v>343</v>
      </c>
      <c r="C54" s="21" t="s">
        <v>252</v>
      </c>
      <c r="D54" s="14"/>
      <c r="E54" s="2"/>
      <c r="F54" s="2"/>
      <c r="G54" s="2"/>
      <c r="H54" s="3">
        <f>SUM(GMICNC_22A_SCDPT2SN2!SCDPT2SN2_592BEGINNG_6:GMICNC_22A_SCDPT2SN2!SCDPT2SN2_592ENDINGG_6)</f>
        <v>0</v>
      </c>
      <c r="I54" s="2"/>
      <c r="J54" s="3">
        <f>SUM(GMICNC_22A_SCDPT2SN2!SCDPT2SN2_592BEGINNG_8:GMICNC_22A_SCDPT2SN2!SCDPT2SN2_592ENDINGG_8)</f>
        <v>0</v>
      </c>
      <c r="K54" s="3">
        <f>SUM(GMICNC_22A_SCDPT2SN2!SCDPT2SN2_592BEGINNG_9:GMICNC_22A_SCDPT2SN2!SCDPT2SN2_592ENDINGG_9)</f>
        <v>0</v>
      </c>
      <c r="L54" s="3">
        <f>SUM(GMICNC_22A_SCDPT2SN2!SCDPT2SN2_592BEGINNG_10:GMICNC_22A_SCDPT2SN2!SCDPT2SN2_592ENDINGG_10)</f>
        <v>0</v>
      </c>
      <c r="M54" s="3">
        <f>SUM(GMICNC_22A_SCDPT2SN2!SCDPT2SN2_592BEGINNG_11:GMICNC_22A_SCDPT2SN2!SCDPT2SN2_592ENDINGG_11)</f>
        <v>0</v>
      </c>
      <c r="N54" s="3">
        <f>SUM(GMICNC_22A_SCDPT2SN2!SCDPT2SN2_592BEGINNG_12:GMICNC_22A_SCDPT2SN2!SCDPT2SN2_592ENDINGG_12)</f>
        <v>0</v>
      </c>
      <c r="O54" s="3">
        <f>SUM(GMICNC_22A_SCDPT2SN2!SCDPT2SN2_592BEGINNG_13:GMICNC_22A_SCDPT2SN2!SCDPT2SN2_592ENDINGG_13)</f>
        <v>0</v>
      </c>
      <c r="P54" s="3">
        <f>SUM(GMICNC_22A_SCDPT2SN2!SCDPT2SN2_592BEGINNG_14:GMICNC_22A_SCDPT2SN2!SCDPT2SN2_592ENDINGG_14)</f>
        <v>0</v>
      </c>
      <c r="Q54" s="3">
        <f>SUM(GMICNC_22A_SCDPT2SN2!SCDPT2SN2_592BEGINNG_15:GMICNC_22A_SCDPT2SN2!SCDPT2SN2_592ENDINGG_15)</f>
        <v>0</v>
      </c>
      <c r="R54" s="3">
        <f>SUM(GMICNC_22A_SCDPT2SN2!SCDPT2SN2_592BEGINNG_16:GMICNC_22A_SCDPT2SN2!SCDPT2SN2_592ENDINGG_16)</f>
        <v>0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2:30" ht="42" x14ac:dyDescent="0.3">
      <c r="B55" s="16" t="s">
        <v>386</v>
      </c>
      <c r="C55" s="21" t="s">
        <v>291</v>
      </c>
      <c r="D55" s="14"/>
      <c r="E55" s="2"/>
      <c r="F55" s="2"/>
      <c r="G55" s="2"/>
      <c r="H55" s="3">
        <f>GMICNC_22A_SCDPT2SN2!SCDPT2SN2_5919999999_6+GMICNC_22A_SCDPT2SN2!SCDPT2SN2_5929999999_6</f>
        <v>0</v>
      </c>
      <c r="I55" s="2"/>
      <c r="J55" s="3">
        <f>GMICNC_22A_SCDPT2SN2!SCDPT2SN2_5919999999_8+GMICNC_22A_SCDPT2SN2!SCDPT2SN2_5929999999_8</f>
        <v>0</v>
      </c>
      <c r="K55" s="3">
        <f>GMICNC_22A_SCDPT2SN2!SCDPT2SN2_5919999999_9+GMICNC_22A_SCDPT2SN2!SCDPT2SN2_5929999999_9</f>
        <v>0</v>
      </c>
      <c r="L55" s="3">
        <f>GMICNC_22A_SCDPT2SN2!SCDPT2SN2_5919999999_10+GMICNC_22A_SCDPT2SN2!SCDPT2SN2_5929999999_10</f>
        <v>0</v>
      </c>
      <c r="M55" s="3">
        <f>GMICNC_22A_SCDPT2SN2!SCDPT2SN2_5919999999_11+GMICNC_22A_SCDPT2SN2!SCDPT2SN2_5929999999_11</f>
        <v>0</v>
      </c>
      <c r="N55" s="3">
        <f>GMICNC_22A_SCDPT2SN2!SCDPT2SN2_5919999999_12+GMICNC_22A_SCDPT2SN2!SCDPT2SN2_5929999999_12</f>
        <v>0</v>
      </c>
      <c r="O55" s="3">
        <f>GMICNC_22A_SCDPT2SN2!SCDPT2SN2_5919999999_13+GMICNC_22A_SCDPT2SN2!SCDPT2SN2_5929999999_13</f>
        <v>0</v>
      </c>
      <c r="P55" s="3">
        <f>GMICNC_22A_SCDPT2SN2!SCDPT2SN2_5919999999_14+GMICNC_22A_SCDPT2SN2!SCDPT2SN2_5929999999_14</f>
        <v>0</v>
      </c>
      <c r="Q55" s="3">
        <f>GMICNC_22A_SCDPT2SN2!SCDPT2SN2_5919999999_15+GMICNC_22A_SCDPT2SN2!SCDPT2SN2_5929999999_15</f>
        <v>0</v>
      </c>
      <c r="R55" s="3">
        <f>GMICNC_22A_SCDPT2SN2!SCDPT2SN2_5919999999_16+GMICNC_22A_SCDPT2SN2!SCDPT2SN2_5929999999_16</f>
        <v>0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2:30" x14ac:dyDescent="0.3">
      <c r="B56" s="64" t="s">
        <v>253</v>
      </c>
      <c r="C56" s="63" t="s">
        <v>218</v>
      </c>
      <c r="D56" s="14"/>
      <c r="E56" s="2"/>
      <c r="F56" s="2"/>
      <c r="G56" s="2"/>
      <c r="H56" s="3">
        <f>GMICNC_22A_SCDPT2SN2!SCDPT2SN2_5109999999_6+GMICNC_22A_SCDPT2SN2!SCDPT2SN2_5409999999_6+GMICNC_22A_SCDPT2SN2!SCDPT2SN2_5609999999_6+GMICNC_22A_SCDPT2SN2!SCDPT2SN2_5809999999_6+GMICNC_22A_SCDPT2SN2!SCDPT2SN2_5819999999_6+GMICNC_22A_SCDPT2SN2!SCDPT2SN2_5979999999_6</f>
        <v>0</v>
      </c>
      <c r="I56" s="2"/>
      <c r="J56" s="3">
        <f>GMICNC_22A_SCDPT2SN2!SCDPT2SN2_5109999999_8+GMICNC_22A_SCDPT2SN2!SCDPT2SN2_5409999999_8+GMICNC_22A_SCDPT2SN2!SCDPT2SN2_5609999999_8+GMICNC_22A_SCDPT2SN2!SCDPT2SN2_5809999999_8+GMICNC_22A_SCDPT2SN2!SCDPT2SN2_5819999999_8+GMICNC_22A_SCDPT2SN2!SCDPT2SN2_5979999999_8</f>
        <v>0</v>
      </c>
      <c r="K56" s="3">
        <f>GMICNC_22A_SCDPT2SN2!SCDPT2SN2_5109999999_9+GMICNC_22A_SCDPT2SN2!SCDPT2SN2_5409999999_9+GMICNC_22A_SCDPT2SN2!SCDPT2SN2_5609999999_9+GMICNC_22A_SCDPT2SN2!SCDPT2SN2_5809999999_9+GMICNC_22A_SCDPT2SN2!SCDPT2SN2_5819999999_9+GMICNC_22A_SCDPT2SN2!SCDPT2SN2_5979999999_9</f>
        <v>0</v>
      </c>
      <c r="L56" s="3">
        <f>GMICNC_22A_SCDPT2SN2!SCDPT2SN2_5109999999_10+GMICNC_22A_SCDPT2SN2!SCDPT2SN2_5409999999_10+GMICNC_22A_SCDPT2SN2!SCDPT2SN2_5609999999_10+GMICNC_22A_SCDPT2SN2!SCDPT2SN2_5809999999_10+GMICNC_22A_SCDPT2SN2!SCDPT2SN2_5819999999_10+GMICNC_22A_SCDPT2SN2!SCDPT2SN2_5979999999_10</f>
        <v>0</v>
      </c>
      <c r="M56" s="3">
        <f>GMICNC_22A_SCDPT2SN2!SCDPT2SN2_5109999999_11+GMICNC_22A_SCDPT2SN2!SCDPT2SN2_5409999999_11+GMICNC_22A_SCDPT2SN2!SCDPT2SN2_5609999999_11+GMICNC_22A_SCDPT2SN2!SCDPT2SN2_5809999999_11+GMICNC_22A_SCDPT2SN2!SCDPT2SN2_5819999999_11+GMICNC_22A_SCDPT2SN2!SCDPT2SN2_5979999999_11</f>
        <v>0</v>
      </c>
      <c r="N56" s="3">
        <f>GMICNC_22A_SCDPT2SN2!SCDPT2SN2_5109999999_12+GMICNC_22A_SCDPT2SN2!SCDPT2SN2_5409999999_12+GMICNC_22A_SCDPT2SN2!SCDPT2SN2_5609999999_12+GMICNC_22A_SCDPT2SN2!SCDPT2SN2_5809999999_12+GMICNC_22A_SCDPT2SN2!SCDPT2SN2_5819999999_12+GMICNC_22A_SCDPT2SN2!SCDPT2SN2_5979999999_12</f>
        <v>0</v>
      </c>
      <c r="O56" s="3">
        <f>GMICNC_22A_SCDPT2SN2!SCDPT2SN2_5109999999_13+GMICNC_22A_SCDPT2SN2!SCDPT2SN2_5409999999_13+GMICNC_22A_SCDPT2SN2!SCDPT2SN2_5609999999_13+GMICNC_22A_SCDPT2SN2!SCDPT2SN2_5809999999_13+GMICNC_22A_SCDPT2SN2!SCDPT2SN2_5819999999_13+GMICNC_22A_SCDPT2SN2!SCDPT2SN2_5979999999_13</f>
        <v>0</v>
      </c>
      <c r="P56" s="3">
        <f>GMICNC_22A_SCDPT2SN2!SCDPT2SN2_5109999999_14+GMICNC_22A_SCDPT2SN2!SCDPT2SN2_5409999999_14+GMICNC_22A_SCDPT2SN2!SCDPT2SN2_5609999999_14+GMICNC_22A_SCDPT2SN2!SCDPT2SN2_5809999999_14+GMICNC_22A_SCDPT2SN2!SCDPT2SN2_5819999999_14+GMICNC_22A_SCDPT2SN2!SCDPT2SN2_5979999999_14</f>
        <v>0</v>
      </c>
      <c r="Q56" s="3">
        <f>GMICNC_22A_SCDPT2SN2!SCDPT2SN2_5109999999_15+GMICNC_22A_SCDPT2SN2!SCDPT2SN2_5409999999_15+GMICNC_22A_SCDPT2SN2!SCDPT2SN2_5609999999_15+GMICNC_22A_SCDPT2SN2!SCDPT2SN2_5809999999_15+GMICNC_22A_SCDPT2SN2!SCDPT2SN2_5819999999_15+GMICNC_22A_SCDPT2SN2!SCDPT2SN2_5979999999_15</f>
        <v>0</v>
      </c>
      <c r="R56" s="3">
        <f>GMICNC_22A_SCDPT2SN2!SCDPT2SN2_5109999999_16+GMICNC_22A_SCDPT2SN2!SCDPT2SN2_5409999999_16+GMICNC_22A_SCDPT2SN2!SCDPT2SN2_5609999999_16+GMICNC_22A_SCDPT2SN2!SCDPT2SN2_5809999999_16+GMICNC_22A_SCDPT2SN2!SCDPT2SN2_5819999999_16+GMICNC_22A_SCDPT2SN2!SCDPT2SN2_5979999999_16</f>
        <v>0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2:30" ht="28" x14ac:dyDescent="0.3">
      <c r="B57" s="53" t="s">
        <v>118</v>
      </c>
      <c r="C57" s="55" t="s">
        <v>590</v>
      </c>
      <c r="D57" s="59"/>
      <c r="E57" s="23"/>
      <c r="F57" s="23"/>
      <c r="G57" s="23"/>
      <c r="H57" s="48"/>
      <c r="I57" s="23"/>
      <c r="J57" s="48"/>
      <c r="K57" s="48"/>
      <c r="L57" s="48"/>
      <c r="M57" s="48"/>
      <c r="N57" s="48"/>
      <c r="O57" s="48"/>
      <c r="P57" s="48"/>
      <c r="Q57" s="48"/>
      <c r="R57" s="48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&amp;CSCDPT2SN2SCDPT2SN2</oddHeader>
    <oddFooter>&amp;LWing Application : &amp;R SaveAs(3/3/2023-8:28 AM)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J12"/>
  <sheetViews>
    <sheetView workbookViewId="0"/>
  </sheetViews>
  <sheetFormatPr defaultRowHeight="14" x14ac:dyDescent="0.3"/>
  <cols>
    <col min="1" max="1" width="1.75" customWidth="1"/>
    <col min="2" max="2" width="9.75" customWidth="1"/>
    <col min="3" max="3" width="18.75" customWidth="1"/>
    <col min="4" max="10" width="14.75" customWidth="1"/>
  </cols>
  <sheetData>
    <row r="1" spans="2:10" x14ac:dyDescent="0.3">
      <c r="C1" s="38" t="s">
        <v>255</v>
      </c>
      <c r="D1" s="38" t="s">
        <v>189</v>
      </c>
      <c r="E1" s="38" t="s">
        <v>257</v>
      </c>
      <c r="F1" s="38" t="s">
        <v>41</v>
      </c>
    </row>
    <row r="2" spans="2:10" ht="20" x14ac:dyDescent="0.3">
      <c r="B2" s="52"/>
      <c r="C2" s="45" t="str">
        <f>GMICNC_22A_SCDPT1!Wings_Company_ID</f>
        <v>GMIC-NC</v>
      </c>
      <c r="D2" s="45" t="str">
        <f>GMICNC_22A_SCDPT1!Wings_Statement_ID</f>
        <v>22A</v>
      </c>
      <c r="E2" s="44" t="s">
        <v>213</v>
      </c>
      <c r="F2" s="44" t="s">
        <v>219</v>
      </c>
    </row>
    <row r="3" spans="2:10" ht="40" customHeight="1" x14ac:dyDescent="0.3">
      <c r="B3" s="49" t="s">
        <v>647</v>
      </c>
      <c r="C3" s="9"/>
      <c r="D3" s="9"/>
      <c r="E3" s="9"/>
      <c r="F3" s="9"/>
      <c r="G3" s="9"/>
      <c r="H3" s="9"/>
      <c r="I3" s="9"/>
      <c r="J3" s="9"/>
    </row>
    <row r="4" spans="2:10" ht="40" customHeight="1" x14ac:dyDescent="0.4">
      <c r="B4" s="54" t="s">
        <v>71</v>
      </c>
      <c r="C4" s="9"/>
      <c r="D4" s="9"/>
      <c r="E4" s="9"/>
      <c r="F4" s="9"/>
      <c r="G4" s="9"/>
      <c r="H4" s="9"/>
      <c r="I4" s="9"/>
      <c r="J4" s="9"/>
    </row>
    <row r="5" spans="2:10" x14ac:dyDescent="0.3">
      <c r="B5" s="50"/>
      <c r="C5" s="67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10">
        <v>7</v>
      </c>
    </row>
    <row r="6" spans="2:10" ht="23.5" x14ac:dyDescent="0.3">
      <c r="B6" s="56"/>
      <c r="C6" s="71"/>
      <c r="D6" s="11" t="s">
        <v>504</v>
      </c>
      <c r="E6" s="11" t="s">
        <v>540</v>
      </c>
      <c r="F6" s="11" t="s">
        <v>584</v>
      </c>
      <c r="G6" s="11" t="s">
        <v>630</v>
      </c>
      <c r="H6" s="11" t="s">
        <v>676</v>
      </c>
      <c r="I6" s="11" t="s">
        <v>30</v>
      </c>
      <c r="J6" s="11" t="s">
        <v>66</v>
      </c>
    </row>
    <row r="7" spans="2:10" x14ac:dyDescent="0.3">
      <c r="B7" s="64" t="s">
        <v>505</v>
      </c>
      <c r="C7" s="63" t="s">
        <v>210</v>
      </c>
      <c r="D7" s="66"/>
      <c r="E7" s="12"/>
      <c r="F7" s="12"/>
      <c r="G7" s="12"/>
      <c r="H7" s="12"/>
      <c r="I7" s="12"/>
      <c r="J7" s="12"/>
    </row>
    <row r="8" spans="2:10" x14ac:dyDescent="0.3">
      <c r="B8" s="64" t="s">
        <v>677</v>
      </c>
      <c r="C8" s="63" t="s">
        <v>381</v>
      </c>
      <c r="D8" s="66"/>
      <c r="E8" s="12"/>
      <c r="F8" s="12"/>
      <c r="G8" s="2"/>
      <c r="H8" s="2"/>
      <c r="I8" s="2"/>
      <c r="J8" s="2"/>
    </row>
    <row r="9" spans="2:10" x14ac:dyDescent="0.3">
      <c r="B9" s="64" t="s">
        <v>172</v>
      </c>
      <c r="C9" s="63" t="s">
        <v>585</v>
      </c>
      <c r="D9" s="66"/>
      <c r="E9" s="12"/>
      <c r="F9" s="12"/>
      <c r="G9" s="2"/>
      <c r="H9" s="2"/>
      <c r="I9" s="2"/>
      <c r="J9" s="2"/>
    </row>
    <row r="10" spans="2:10" x14ac:dyDescent="0.3">
      <c r="B10" s="64" t="s">
        <v>341</v>
      </c>
      <c r="C10" s="63" t="s">
        <v>67</v>
      </c>
      <c r="D10" s="66"/>
      <c r="E10" s="12"/>
      <c r="F10" s="12"/>
      <c r="G10" s="2"/>
      <c r="H10" s="2"/>
      <c r="I10" s="2"/>
      <c r="J10" s="2"/>
    </row>
    <row r="11" spans="2:10" x14ac:dyDescent="0.3">
      <c r="B11" s="64" t="s">
        <v>541</v>
      </c>
      <c r="C11" s="63" t="s">
        <v>244</v>
      </c>
      <c r="D11" s="66"/>
      <c r="E11" s="12"/>
      <c r="F11" s="12"/>
      <c r="G11" s="2"/>
      <c r="H11" s="2"/>
      <c r="I11" s="2"/>
      <c r="J11" s="2"/>
    </row>
    <row r="12" spans="2:10" x14ac:dyDescent="0.3">
      <c r="B12" s="53" t="s">
        <v>31</v>
      </c>
      <c r="C12" s="55" t="s">
        <v>416</v>
      </c>
      <c r="D12" s="75"/>
      <c r="E12" s="23"/>
      <c r="F12" s="23"/>
      <c r="G12" s="23"/>
      <c r="H12" s="23"/>
      <c r="I12" s="23"/>
      <c r="J12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&amp;CSCDPT2SN2FSCDPT2SN2F</oddHeader>
    <oddFooter>&amp;LWing Application : &amp;R SaveAs(3/3/2023-8:28 AM)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Q135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5" width="59.75" customWidth="1"/>
    <col min="6" max="6" width="10.75" customWidth="1"/>
    <col min="7" max="7" width="25.75" customWidth="1"/>
    <col min="8" max="8" width="12.75" customWidth="1"/>
    <col min="9" max="11" width="14.75" customWidth="1"/>
    <col min="12" max="12" width="10.75" customWidth="1"/>
    <col min="13" max="13" width="20.75" customWidth="1"/>
    <col min="14" max="15" width="25.75" customWidth="1"/>
    <col min="16" max="16" width="10.75" customWidth="1"/>
    <col min="17" max="17" width="25.75" customWidth="1"/>
  </cols>
  <sheetData>
    <row r="1" spans="2:17" x14ac:dyDescent="0.3">
      <c r="C1" s="38" t="s">
        <v>255</v>
      </c>
      <c r="D1" s="38" t="s">
        <v>189</v>
      </c>
      <c r="E1" s="38" t="s">
        <v>257</v>
      </c>
      <c r="F1" s="38" t="s">
        <v>41</v>
      </c>
    </row>
    <row r="2" spans="2:17" x14ac:dyDescent="0.3">
      <c r="B2" s="52"/>
      <c r="C2" s="45" t="str">
        <f>GMICNC_22A_SCDPT1!Wings_Company_ID</f>
        <v>GMIC-NC</v>
      </c>
      <c r="D2" s="45" t="str">
        <f>GMICNC_22A_SCDPT1!Wings_Statement_ID</f>
        <v>22A</v>
      </c>
      <c r="E2" s="44" t="s">
        <v>635</v>
      </c>
      <c r="F2" s="44" t="s">
        <v>636</v>
      </c>
    </row>
    <row r="3" spans="2:17" ht="40" customHeight="1" x14ac:dyDescent="0.3">
      <c r="B3" s="49" t="s">
        <v>647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2:17" ht="40" customHeight="1" x14ac:dyDescent="0.4">
      <c r="B4" s="54" t="s">
        <v>546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2:17" x14ac:dyDescent="0.3">
      <c r="B5" s="50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</row>
    <row r="6" spans="2:17" ht="35" x14ac:dyDescent="0.3">
      <c r="B6" s="56"/>
      <c r="C6" s="11" t="s">
        <v>595</v>
      </c>
      <c r="D6" s="11" t="s">
        <v>302</v>
      </c>
      <c r="E6" s="11" t="s">
        <v>518</v>
      </c>
      <c r="F6" s="11" t="s">
        <v>397</v>
      </c>
      <c r="G6" s="11" t="s">
        <v>178</v>
      </c>
      <c r="H6" s="11" t="s">
        <v>292</v>
      </c>
      <c r="I6" s="11" t="s">
        <v>224</v>
      </c>
      <c r="J6" s="11" t="s">
        <v>260</v>
      </c>
      <c r="K6" s="11" t="s">
        <v>179</v>
      </c>
      <c r="L6" s="11" t="s">
        <v>87</v>
      </c>
      <c r="M6" s="11" t="s">
        <v>520</v>
      </c>
      <c r="N6" s="11" t="s">
        <v>477</v>
      </c>
      <c r="O6" s="11" t="s">
        <v>88</v>
      </c>
      <c r="P6" s="11" t="s">
        <v>398</v>
      </c>
      <c r="Q6" s="11" t="s">
        <v>190</v>
      </c>
    </row>
    <row r="7" spans="2:17" x14ac:dyDescent="0.3">
      <c r="B7" s="7" t="s">
        <v>426</v>
      </c>
      <c r="C7" s="1" t="s">
        <v>426</v>
      </c>
      <c r="D7" s="6" t="s">
        <v>426</v>
      </c>
      <c r="E7" s="1" t="s">
        <v>426</v>
      </c>
      <c r="F7" s="1" t="s">
        <v>426</v>
      </c>
      <c r="G7" s="1" t="s">
        <v>426</v>
      </c>
      <c r="H7" s="1" t="s">
        <v>426</v>
      </c>
      <c r="I7" s="1" t="s">
        <v>426</v>
      </c>
      <c r="J7" s="1" t="s">
        <v>426</v>
      </c>
      <c r="K7" s="1" t="s">
        <v>426</v>
      </c>
      <c r="L7" s="1" t="s">
        <v>426</v>
      </c>
      <c r="M7" s="1" t="s">
        <v>426</v>
      </c>
      <c r="N7" s="1" t="s">
        <v>426</v>
      </c>
      <c r="O7" s="1" t="s">
        <v>426</v>
      </c>
      <c r="P7" s="1" t="s">
        <v>426</v>
      </c>
      <c r="Q7" s="1" t="s">
        <v>426</v>
      </c>
    </row>
    <row r="8" spans="2:17" x14ac:dyDescent="0.3">
      <c r="B8" s="18" t="s">
        <v>508</v>
      </c>
      <c r="C8" s="51" t="s">
        <v>135</v>
      </c>
      <c r="D8" s="15" t="s">
        <v>402</v>
      </c>
      <c r="E8" s="17" t="s">
        <v>2</v>
      </c>
      <c r="F8" s="40">
        <v>44749</v>
      </c>
      <c r="G8" s="5" t="s">
        <v>37</v>
      </c>
      <c r="H8" s="2"/>
      <c r="I8" s="4">
        <v>1009688</v>
      </c>
      <c r="J8" s="4">
        <v>1000000</v>
      </c>
      <c r="K8" s="4">
        <v>707</v>
      </c>
      <c r="L8" s="2"/>
      <c r="M8" s="5" t="s">
        <v>2</v>
      </c>
      <c r="N8" s="5" t="s">
        <v>599</v>
      </c>
      <c r="O8" s="5" t="s">
        <v>553</v>
      </c>
      <c r="P8" s="19" t="s">
        <v>2</v>
      </c>
      <c r="Q8" s="20" t="s">
        <v>651</v>
      </c>
    </row>
    <row r="9" spans="2:17" x14ac:dyDescent="0.3">
      <c r="B9" s="7" t="s">
        <v>426</v>
      </c>
      <c r="C9" s="1" t="s">
        <v>426</v>
      </c>
      <c r="D9" s="6" t="s">
        <v>426</v>
      </c>
      <c r="E9" s="1" t="s">
        <v>426</v>
      </c>
      <c r="F9" s="1" t="s">
        <v>426</v>
      </c>
      <c r="G9" s="1" t="s">
        <v>426</v>
      </c>
      <c r="H9" s="1" t="s">
        <v>426</v>
      </c>
      <c r="I9" s="1" t="s">
        <v>426</v>
      </c>
      <c r="J9" s="1" t="s">
        <v>426</v>
      </c>
      <c r="K9" s="1" t="s">
        <v>426</v>
      </c>
      <c r="L9" s="1" t="s">
        <v>426</v>
      </c>
      <c r="M9" s="1" t="s">
        <v>426</v>
      </c>
      <c r="N9" s="1" t="s">
        <v>426</v>
      </c>
      <c r="O9" s="1" t="s">
        <v>426</v>
      </c>
      <c r="P9" s="1" t="s">
        <v>426</v>
      </c>
      <c r="Q9" s="1" t="s">
        <v>426</v>
      </c>
    </row>
    <row r="10" spans="2:17" ht="28" x14ac:dyDescent="0.3">
      <c r="B10" s="16" t="s">
        <v>429</v>
      </c>
      <c r="C10" s="21" t="s">
        <v>467</v>
      </c>
      <c r="D10" s="14"/>
      <c r="E10" s="2"/>
      <c r="F10" s="2"/>
      <c r="G10" s="2"/>
      <c r="H10" s="2"/>
      <c r="I10" s="3">
        <f>SUM(GMICNC_22A_SCDPT3!SCDPT3_010BEGINNG_7:GMICNC_22A_SCDPT3!SCDPT3_010ENDINGG_7)</f>
        <v>1009688</v>
      </c>
      <c r="J10" s="3">
        <f>SUM(GMICNC_22A_SCDPT3!SCDPT3_010BEGINNG_8:GMICNC_22A_SCDPT3!SCDPT3_010ENDINGG_8)</f>
        <v>1000000</v>
      </c>
      <c r="K10" s="3">
        <f>SUM(GMICNC_22A_SCDPT3!SCDPT3_010BEGINNG_9:GMICNC_22A_SCDPT3!SCDPT3_010ENDINGG_9)</f>
        <v>707</v>
      </c>
      <c r="L10" s="2"/>
      <c r="M10" s="2"/>
      <c r="N10" s="2"/>
      <c r="O10" s="2"/>
      <c r="P10" s="2"/>
      <c r="Q10" s="2"/>
    </row>
    <row r="11" spans="2:17" x14ac:dyDescent="0.3">
      <c r="B11" s="7" t="s">
        <v>426</v>
      </c>
      <c r="C11" s="1" t="s">
        <v>426</v>
      </c>
      <c r="D11" s="6" t="s">
        <v>426</v>
      </c>
      <c r="E11" s="1" t="s">
        <v>426</v>
      </c>
      <c r="F11" s="1" t="s">
        <v>426</v>
      </c>
      <c r="G11" s="1" t="s">
        <v>426</v>
      </c>
      <c r="H11" s="1" t="s">
        <v>426</v>
      </c>
      <c r="I11" s="1" t="s">
        <v>426</v>
      </c>
      <c r="J11" s="1" t="s">
        <v>426</v>
      </c>
      <c r="K11" s="1" t="s">
        <v>426</v>
      </c>
      <c r="L11" s="1" t="s">
        <v>426</v>
      </c>
      <c r="M11" s="1" t="s">
        <v>426</v>
      </c>
      <c r="N11" s="1" t="s">
        <v>426</v>
      </c>
      <c r="O11" s="1" t="s">
        <v>426</v>
      </c>
      <c r="P11" s="1" t="s">
        <v>426</v>
      </c>
      <c r="Q11" s="1" t="s">
        <v>426</v>
      </c>
    </row>
    <row r="12" spans="2:17" x14ac:dyDescent="0.3">
      <c r="B12" s="18" t="s">
        <v>420</v>
      </c>
      <c r="C12" s="22" t="s">
        <v>603</v>
      </c>
      <c r="D12" s="15" t="s">
        <v>2</v>
      </c>
      <c r="E12" s="17" t="s">
        <v>2</v>
      </c>
      <c r="F12" s="39"/>
      <c r="G12" s="5" t="s">
        <v>2</v>
      </c>
      <c r="H12" s="2"/>
      <c r="I12" s="4"/>
      <c r="J12" s="4"/>
      <c r="K12" s="4"/>
      <c r="L12" s="2"/>
      <c r="M12" s="5" t="s">
        <v>2</v>
      </c>
      <c r="N12" s="5" t="s">
        <v>2</v>
      </c>
      <c r="O12" s="5" t="s">
        <v>2</v>
      </c>
      <c r="P12" s="19" t="s">
        <v>2</v>
      </c>
      <c r="Q12" s="20" t="s">
        <v>2</v>
      </c>
    </row>
    <row r="13" spans="2:17" x14ac:dyDescent="0.3">
      <c r="B13" s="7" t="s">
        <v>426</v>
      </c>
      <c r="C13" s="1" t="s">
        <v>426</v>
      </c>
      <c r="D13" s="6" t="s">
        <v>426</v>
      </c>
      <c r="E13" s="1" t="s">
        <v>426</v>
      </c>
      <c r="F13" s="24" t="s">
        <v>426</v>
      </c>
      <c r="G13" s="1" t="s">
        <v>426</v>
      </c>
      <c r="H13" s="1" t="s">
        <v>426</v>
      </c>
      <c r="I13" s="1" t="s">
        <v>426</v>
      </c>
      <c r="J13" s="1" t="s">
        <v>426</v>
      </c>
      <c r="K13" s="1" t="s">
        <v>426</v>
      </c>
      <c r="L13" s="1" t="s">
        <v>426</v>
      </c>
      <c r="M13" s="1" t="s">
        <v>426</v>
      </c>
      <c r="N13" s="1" t="s">
        <v>426</v>
      </c>
      <c r="O13" s="1" t="s">
        <v>426</v>
      </c>
      <c r="P13" s="1" t="s">
        <v>426</v>
      </c>
      <c r="Q13" s="1" t="s">
        <v>426</v>
      </c>
    </row>
    <row r="14" spans="2:17" ht="28" x14ac:dyDescent="0.3">
      <c r="B14" s="16" t="s">
        <v>525</v>
      </c>
      <c r="C14" s="21" t="s">
        <v>344</v>
      </c>
      <c r="D14" s="14"/>
      <c r="E14" s="2"/>
      <c r="F14" s="32"/>
      <c r="G14" s="2"/>
      <c r="H14" s="2"/>
      <c r="I14" s="3">
        <f>SUM(GMICNC_22A_SCDPT3!SCDPT3_030BEGINNG_7:GMICNC_22A_SCDPT3!SCDPT3_030ENDINGG_7)</f>
        <v>0</v>
      </c>
      <c r="J14" s="3">
        <f>SUM(GMICNC_22A_SCDPT3!SCDPT3_030BEGINNG_8:GMICNC_22A_SCDPT3!SCDPT3_030ENDINGG_8)</f>
        <v>0</v>
      </c>
      <c r="K14" s="3">
        <f>SUM(GMICNC_22A_SCDPT3!SCDPT3_030BEGINNG_9:GMICNC_22A_SCDPT3!SCDPT3_030ENDINGG_9)</f>
        <v>0</v>
      </c>
      <c r="L14" s="2"/>
      <c r="M14" s="2"/>
      <c r="N14" s="2"/>
      <c r="O14" s="2"/>
      <c r="P14" s="2"/>
      <c r="Q14" s="2"/>
    </row>
    <row r="15" spans="2:17" x14ac:dyDescent="0.3">
      <c r="B15" s="7" t="s">
        <v>426</v>
      </c>
      <c r="C15" s="1" t="s">
        <v>426</v>
      </c>
      <c r="D15" s="6" t="s">
        <v>426</v>
      </c>
      <c r="E15" s="1" t="s">
        <v>426</v>
      </c>
      <c r="F15" s="24" t="s">
        <v>426</v>
      </c>
      <c r="G15" s="1" t="s">
        <v>426</v>
      </c>
      <c r="H15" s="1" t="s">
        <v>426</v>
      </c>
      <c r="I15" s="1" t="s">
        <v>426</v>
      </c>
      <c r="J15" s="1" t="s">
        <v>426</v>
      </c>
      <c r="K15" s="1" t="s">
        <v>426</v>
      </c>
      <c r="L15" s="1" t="s">
        <v>426</v>
      </c>
      <c r="M15" s="1" t="s">
        <v>426</v>
      </c>
      <c r="N15" s="1" t="s">
        <v>426</v>
      </c>
      <c r="O15" s="1" t="s">
        <v>426</v>
      </c>
      <c r="P15" s="1" t="s">
        <v>426</v>
      </c>
      <c r="Q15" s="1" t="s">
        <v>426</v>
      </c>
    </row>
    <row r="16" spans="2:17" x14ac:dyDescent="0.3">
      <c r="B16" s="18" t="s">
        <v>509</v>
      </c>
      <c r="C16" s="22" t="s">
        <v>603</v>
      </c>
      <c r="D16" s="15" t="s">
        <v>2</v>
      </c>
      <c r="E16" s="17" t="s">
        <v>2</v>
      </c>
      <c r="F16" s="39"/>
      <c r="G16" s="5" t="s">
        <v>2</v>
      </c>
      <c r="H16" s="2"/>
      <c r="I16" s="4"/>
      <c r="J16" s="4"/>
      <c r="K16" s="4"/>
      <c r="L16" s="42" t="s">
        <v>2</v>
      </c>
      <c r="M16" s="5" t="s">
        <v>2</v>
      </c>
      <c r="N16" s="5" t="s">
        <v>2</v>
      </c>
      <c r="O16" s="5" t="s">
        <v>2</v>
      </c>
      <c r="P16" s="19" t="s">
        <v>2</v>
      </c>
      <c r="Q16" s="20" t="s">
        <v>2</v>
      </c>
    </row>
    <row r="17" spans="2:17" x14ac:dyDescent="0.3">
      <c r="B17" s="7" t="s">
        <v>426</v>
      </c>
      <c r="C17" s="1" t="s">
        <v>426</v>
      </c>
      <c r="D17" s="6" t="s">
        <v>426</v>
      </c>
      <c r="E17" s="1" t="s">
        <v>426</v>
      </c>
      <c r="F17" s="24" t="s">
        <v>426</v>
      </c>
      <c r="G17" s="1" t="s">
        <v>426</v>
      </c>
      <c r="H17" s="1" t="s">
        <v>426</v>
      </c>
      <c r="I17" s="1" t="s">
        <v>426</v>
      </c>
      <c r="J17" s="1" t="s">
        <v>426</v>
      </c>
      <c r="K17" s="1" t="s">
        <v>426</v>
      </c>
      <c r="L17" s="1" t="s">
        <v>426</v>
      </c>
      <c r="M17" s="1" t="s">
        <v>426</v>
      </c>
      <c r="N17" s="1" t="s">
        <v>426</v>
      </c>
      <c r="O17" s="1" t="s">
        <v>426</v>
      </c>
      <c r="P17" s="1" t="s">
        <v>426</v>
      </c>
      <c r="Q17" s="1" t="s">
        <v>426</v>
      </c>
    </row>
    <row r="18" spans="2:17" ht="28" x14ac:dyDescent="0.3">
      <c r="B18" s="16" t="s">
        <v>605</v>
      </c>
      <c r="C18" s="21" t="s">
        <v>345</v>
      </c>
      <c r="D18" s="14"/>
      <c r="E18" s="2"/>
      <c r="F18" s="32"/>
      <c r="G18" s="2"/>
      <c r="H18" s="2"/>
      <c r="I18" s="3">
        <f>SUM(GMICNC_22A_SCDPT3!SCDPT3_050BEGINNG_7:GMICNC_22A_SCDPT3!SCDPT3_050ENDINGG_7)</f>
        <v>0</v>
      </c>
      <c r="J18" s="3">
        <f>SUM(GMICNC_22A_SCDPT3!SCDPT3_050BEGINNG_8:GMICNC_22A_SCDPT3!SCDPT3_050ENDINGG_8)</f>
        <v>0</v>
      </c>
      <c r="K18" s="3">
        <f>SUM(GMICNC_22A_SCDPT3!SCDPT3_050BEGINNG_9:GMICNC_22A_SCDPT3!SCDPT3_050ENDINGG_9)</f>
        <v>0</v>
      </c>
      <c r="L18" s="2"/>
      <c r="M18" s="2"/>
      <c r="N18" s="2"/>
      <c r="O18" s="2"/>
      <c r="P18" s="2"/>
      <c r="Q18" s="2"/>
    </row>
    <row r="19" spans="2:17" x14ac:dyDescent="0.3">
      <c r="B19" s="7" t="s">
        <v>426</v>
      </c>
      <c r="C19" s="1" t="s">
        <v>426</v>
      </c>
      <c r="D19" s="6" t="s">
        <v>426</v>
      </c>
      <c r="E19" s="1" t="s">
        <v>426</v>
      </c>
      <c r="F19" s="24" t="s">
        <v>426</v>
      </c>
      <c r="G19" s="1" t="s">
        <v>426</v>
      </c>
      <c r="H19" s="1" t="s">
        <v>426</v>
      </c>
      <c r="I19" s="1" t="s">
        <v>426</v>
      </c>
      <c r="J19" s="1" t="s">
        <v>426</v>
      </c>
      <c r="K19" s="1" t="s">
        <v>426</v>
      </c>
      <c r="L19" s="1" t="s">
        <v>426</v>
      </c>
      <c r="M19" s="1" t="s">
        <v>426</v>
      </c>
      <c r="N19" s="1" t="s">
        <v>426</v>
      </c>
      <c r="O19" s="1" t="s">
        <v>426</v>
      </c>
      <c r="P19" s="1" t="s">
        <v>426</v>
      </c>
      <c r="Q19" s="1" t="s">
        <v>426</v>
      </c>
    </row>
    <row r="20" spans="2:17" x14ac:dyDescent="0.3">
      <c r="B20" s="18" t="s">
        <v>591</v>
      </c>
      <c r="C20" s="22" t="s">
        <v>603</v>
      </c>
      <c r="D20" s="15" t="s">
        <v>2</v>
      </c>
      <c r="E20" s="17" t="s">
        <v>2</v>
      </c>
      <c r="F20" s="39"/>
      <c r="G20" s="5" t="s">
        <v>2</v>
      </c>
      <c r="H20" s="2"/>
      <c r="I20" s="4"/>
      <c r="J20" s="4"/>
      <c r="K20" s="4"/>
      <c r="L20" s="42" t="s">
        <v>2</v>
      </c>
      <c r="M20" s="5" t="s">
        <v>2</v>
      </c>
      <c r="N20" s="5" t="s">
        <v>2</v>
      </c>
      <c r="O20" s="5" t="s">
        <v>2</v>
      </c>
      <c r="P20" s="19" t="s">
        <v>2</v>
      </c>
      <c r="Q20" s="20" t="s">
        <v>2</v>
      </c>
    </row>
    <row r="21" spans="2:17" x14ac:dyDescent="0.3">
      <c r="B21" s="7" t="s">
        <v>426</v>
      </c>
      <c r="C21" s="1" t="s">
        <v>426</v>
      </c>
      <c r="D21" s="6" t="s">
        <v>426</v>
      </c>
      <c r="E21" s="1" t="s">
        <v>426</v>
      </c>
      <c r="F21" s="24" t="s">
        <v>426</v>
      </c>
      <c r="G21" s="1" t="s">
        <v>426</v>
      </c>
      <c r="H21" s="1" t="s">
        <v>426</v>
      </c>
      <c r="I21" s="1" t="s">
        <v>426</v>
      </c>
      <c r="J21" s="1" t="s">
        <v>426</v>
      </c>
      <c r="K21" s="1" t="s">
        <v>426</v>
      </c>
      <c r="L21" s="1" t="s">
        <v>426</v>
      </c>
      <c r="M21" s="1" t="s">
        <v>426</v>
      </c>
      <c r="N21" s="1" t="s">
        <v>426</v>
      </c>
      <c r="O21" s="1" t="s">
        <v>426</v>
      </c>
      <c r="P21" s="1" t="s">
        <v>426</v>
      </c>
      <c r="Q21" s="1" t="s">
        <v>426</v>
      </c>
    </row>
    <row r="22" spans="2:17" ht="56" x14ac:dyDescent="0.3">
      <c r="B22" s="16" t="s">
        <v>9</v>
      </c>
      <c r="C22" s="21" t="s">
        <v>510</v>
      </c>
      <c r="D22" s="14"/>
      <c r="E22" s="2"/>
      <c r="F22" s="32"/>
      <c r="G22" s="2"/>
      <c r="H22" s="2"/>
      <c r="I22" s="3">
        <f>SUM(GMICNC_22A_SCDPT3!SCDPT3_070BEGINNG_7:GMICNC_22A_SCDPT3!SCDPT3_070ENDINGG_7)</f>
        <v>0</v>
      </c>
      <c r="J22" s="3">
        <f>SUM(GMICNC_22A_SCDPT3!SCDPT3_070BEGINNG_8:GMICNC_22A_SCDPT3!SCDPT3_070ENDINGG_8)</f>
        <v>0</v>
      </c>
      <c r="K22" s="3">
        <f>SUM(GMICNC_22A_SCDPT3!SCDPT3_070BEGINNG_9:GMICNC_22A_SCDPT3!SCDPT3_070ENDINGG_9)</f>
        <v>0</v>
      </c>
      <c r="L22" s="2"/>
      <c r="M22" s="2"/>
      <c r="N22" s="2"/>
      <c r="O22" s="2"/>
      <c r="P22" s="2"/>
      <c r="Q22" s="2"/>
    </row>
    <row r="23" spans="2:17" x14ac:dyDescent="0.3">
      <c r="B23" s="7" t="s">
        <v>426</v>
      </c>
      <c r="C23" s="1" t="s">
        <v>426</v>
      </c>
      <c r="D23" s="6" t="s">
        <v>426</v>
      </c>
      <c r="E23" s="1" t="s">
        <v>426</v>
      </c>
      <c r="F23" s="24" t="s">
        <v>426</v>
      </c>
      <c r="G23" s="1" t="s">
        <v>426</v>
      </c>
      <c r="H23" s="1" t="s">
        <v>426</v>
      </c>
      <c r="I23" s="1" t="s">
        <v>426</v>
      </c>
      <c r="J23" s="1" t="s">
        <v>426</v>
      </c>
      <c r="K23" s="1" t="s">
        <v>426</v>
      </c>
      <c r="L23" s="1" t="s">
        <v>426</v>
      </c>
      <c r="M23" s="1" t="s">
        <v>426</v>
      </c>
      <c r="N23" s="1" t="s">
        <v>426</v>
      </c>
      <c r="O23" s="1" t="s">
        <v>426</v>
      </c>
      <c r="P23" s="1" t="s">
        <v>426</v>
      </c>
      <c r="Q23" s="1" t="s">
        <v>426</v>
      </c>
    </row>
    <row r="24" spans="2:17" x14ac:dyDescent="0.3">
      <c r="B24" s="18" t="s">
        <v>681</v>
      </c>
      <c r="C24" s="22" t="s">
        <v>603</v>
      </c>
      <c r="D24" s="15" t="s">
        <v>2</v>
      </c>
      <c r="E24" s="17" t="s">
        <v>2</v>
      </c>
      <c r="F24" s="39"/>
      <c r="G24" s="5" t="s">
        <v>2</v>
      </c>
      <c r="H24" s="2"/>
      <c r="I24" s="4"/>
      <c r="J24" s="4"/>
      <c r="K24" s="4"/>
      <c r="L24" s="42" t="s">
        <v>2</v>
      </c>
      <c r="M24" s="5" t="s">
        <v>2</v>
      </c>
      <c r="N24" s="5" t="s">
        <v>2</v>
      </c>
      <c r="O24" s="5" t="s">
        <v>2</v>
      </c>
      <c r="P24" s="19" t="s">
        <v>2</v>
      </c>
      <c r="Q24" s="20" t="s">
        <v>2</v>
      </c>
    </row>
    <row r="25" spans="2:17" x14ac:dyDescent="0.3">
      <c r="B25" s="7" t="s">
        <v>426</v>
      </c>
      <c r="C25" s="1" t="s">
        <v>426</v>
      </c>
      <c r="D25" s="6" t="s">
        <v>426</v>
      </c>
      <c r="E25" s="1" t="s">
        <v>426</v>
      </c>
      <c r="F25" s="24" t="s">
        <v>426</v>
      </c>
      <c r="G25" s="1" t="s">
        <v>426</v>
      </c>
      <c r="H25" s="1" t="s">
        <v>426</v>
      </c>
      <c r="I25" s="1" t="s">
        <v>426</v>
      </c>
      <c r="J25" s="1" t="s">
        <v>426</v>
      </c>
      <c r="K25" s="1" t="s">
        <v>426</v>
      </c>
      <c r="L25" s="1" t="s">
        <v>426</v>
      </c>
      <c r="M25" s="1" t="s">
        <v>426</v>
      </c>
      <c r="N25" s="1" t="s">
        <v>426</v>
      </c>
      <c r="O25" s="1" t="s">
        <v>426</v>
      </c>
      <c r="P25" s="1" t="s">
        <v>426</v>
      </c>
      <c r="Q25" s="1" t="s">
        <v>426</v>
      </c>
    </row>
    <row r="26" spans="2:17" ht="28" x14ac:dyDescent="0.3">
      <c r="B26" s="16" t="s">
        <v>95</v>
      </c>
      <c r="C26" s="21" t="s">
        <v>119</v>
      </c>
      <c r="D26" s="14"/>
      <c r="E26" s="2"/>
      <c r="F26" s="32"/>
      <c r="G26" s="2"/>
      <c r="H26" s="2"/>
      <c r="I26" s="3">
        <f>SUM(GMICNC_22A_SCDPT3!SCDPT3_090BEGINNG_7:GMICNC_22A_SCDPT3!SCDPT3_090ENDINGG_7)</f>
        <v>0</v>
      </c>
      <c r="J26" s="3">
        <f>SUM(GMICNC_22A_SCDPT3!SCDPT3_090BEGINNG_8:GMICNC_22A_SCDPT3!SCDPT3_090ENDINGG_8)</f>
        <v>0</v>
      </c>
      <c r="K26" s="3">
        <f>SUM(GMICNC_22A_SCDPT3!SCDPT3_090BEGINNG_9:GMICNC_22A_SCDPT3!SCDPT3_090ENDINGG_9)</f>
        <v>0</v>
      </c>
      <c r="L26" s="2"/>
      <c r="M26" s="2"/>
      <c r="N26" s="2"/>
      <c r="O26" s="2"/>
      <c r="P26" s="2"/>
      <c r="Q26" s="2"/>
    </row>
    <row r="27" spans="2:17" x14ac:dyDescent="0.3">
      <c r="B27" s="7" t="s">
        <v>426</v>
      </c>
      <c r="C27" s="1" t="s">
        <v>426</v>
      </c>
      <c r="D27" s="6" t="s">
        <v>426</v>
      </c>
      <c r="E27" s="1" t="s">
        <v>426</v>
      </c>
      <c r="F27" s="1" t="s">
        <v>426</v>
      </c>
      <c r="G27" s="1" t="s">
        <v>426</v>
      </c>
      <c r="H27" s="1" t="s">
        <v>426</v>
      </c>
      <c r="I27" s="1" t="s">
        <v>426</v>
      </c>
      <c r="J27" s="1" t="s">
        <v>426</v>
      </c>
      <c r="K27" s="1" t="s">
        <v>426</v>
      </c>
      <c r="L27" s="1" t="s">
        <v>426</v>
      </c>
      <c r="M27" s="1" t="s">
        <v>426</v>
      </c>
      <c r="N27" s="1" t="s">
        <v>426</v>
      </c>
      <c r="O27" s="1" t="s">
        <v>426</v>
      </c>
      <c r="P27" s="1" t="s">
        <v>426</v>
      </c>
      <c r="Q27" s="1" t="s">
        <v>426</v>
      </c>
    </row>
    <row r="28" spans="2:17" x14ac:dyDescent="0.3">
      <c r="B28" s="18" t="s">
        <v>468</v>
      </c>
      <c r="C28" s="51" t="s">
        <v>486</v>
      </c>
      <c r="D28" s="15" t="s">
        <v>231</v>
      </c>
      <c r="E28" s="17" t="s">
        <v>2</v>
      </c>
      <c r="F28" s="40">
        <v>44621</v>
      </c>
      <c r="G28" s="5" t="s">
        <v>682</v>
      </c>
      <c r="H28" s="2"/>
      <c r="I28" s="4">
        <v>749302</v>
      </c>
      <c r="J28" s="4">
        <v>750000</v>
      </c>
      <c r="K28" s="4">
        <v>0</v>
      </c>
      <c r="L28" s="2"/>
      <c r="M28" s="5" t="s">
        <v>51</v>
      </c>
      <c r="N28" s="5" t="s">
        <v>231</v>
      </c>
      <c r="O28" s="5" t="s">
        <v>2</v>
      </c>
      <c r="P28" s="19" t="s">
        <v>2</v>
      </c>
      <c r="Q28" s="20" t="s">
        <v>651</v>
      </c>
    </row>
    <row r="29" spans="2:17" x14ac:dyDescent="0.3">
      <c r="B29" s="18" t="s">
        <v>637</v>
      </c>
      <c r="C29" s="51" t="s">
        <v>147</v>
      </c>
      <c r="D29" s="15" t="s">
        <v>558</v>
      </c>
      <c r="E29" s="60" t="s">
        <v>2</v>
      </c>
      <c r="F29" s="40">
        <v>44615</v>
      </c>
      <c r="G29" s="5" t="s">
        <v>158</v>
      </c>
      <c r="H29" s="2"/>
      <c r="I29" s="4">
        <v>349804</v>
      </c>
      <c r="J29" s="4">
        <v>350000</v>
      </c>
      <c r="K29" s="4">
        <v>0</v>
      </c>
      <c r="L29" s="2"/>
      <c r="M29" s="5" t="s">
        <v>2</v>
      </c>
      <c r="N29" s="5" t="s">
        <v>559</v>
      </c>
      <c r="O29" s="5" t="s">
        <v>312</v>
      </c>
      <c r="P29" s="19" t="s">
        <v>2</v>
      </c>
      <c r="Q29" s="61" t="s">
        <v>651</v>
      </c>
    </row>
    <row r="30" spans="2:17" x14ac:dyDescent="0.3">
      <c r="B30" s="18" t="s">
        <v>120</v>
      </c>
      <c r="C30" s="51" t="s">
        <v>232</v>
      </c>
      <c r="D30" s="15" t="s">
        <v>661</v>
      </c>
      <c r="E30" s="60" t="s">
        <v>2</v>
      </c>
      <c r="F30" s="40">
        <v>44622</v>
      </c>
      <c r="G30" s="5" t="s">
        <v>158</v>
      </c>
      <c r="H30" s="2"/>
      <c r="I30" s="4">
        <v>350000</v>
      </c>
      <c r="J30" s="4">
        <v>350000</v>
      </c>
      <c r="K30" s="4">
        <v>0</v>
      </c>
      <c r="L30" s="2"/>
      <c r="M30" s="5" t="s">
        <v>662</v>
      </c>
      <c r="N30" s="5" t="s">
        <v>314</v>
      </c>
      <c r="O30" s="5" t="s">
        <v>561</v>
      </c>
      <c r="P30" s="19" t="s">
        <v>2</v>
      </c>
      <c r="Q30" s="61" t="s">
        <v>651</v>
      </c>
    </row>
    <row r="31" spans="2:17" x14ac:dyDescent="0.3">
      <c r="B31" s="18" t="s">
        <v>293</v>
      </c>
      <c r="C31" s="51" t="s">
        <v>563</v>
      </c>
      <c r="D31" s="15" t="s">
        <v>38</v>
      </c>
      <c r="E31" s="60" t="s">
        <v>2</v>
      </c>
      <c r="F31" s="40">
        <v>44781</v>
      </c>
      <c r="G31" s="5" t="s">
        <v>294</v>
      </c>
      <c r="H31" s="2"/>
      <c r="I31" s="4">
        <v>249640</v>
      </c>
      <c r="J31" s="4">
        <v>250000</v>
      </c>
      <c r="K31" s="4">
        <v>0</v>
      </c>
      <c r="L31" s="2"/>
      <c r="M31" s="5" t="s">
        <v>2</v>
      </c>
      <c r="N31" s="5" t="s">
        <v>528</v>
      </c>
      <c r="O31" s="5" t="s">
        <v>2</v>
      </c>
      <c r="P31" s="19" t="s">
        <v>2</v>
      </c>
      <c r="Q31" s="61" t="s">
        <v>651</v>
      </c>
    </row>
    <row r="32" spans="2:17" x14ac:dyDescent="0.3">
      <c r="B32" s="18" t="s">
        <v>469</v>
      </c>
      <c r="C32" s="51" t="s">
        <v>19</v>
      </c>
      <c r="D32" s="15" t="s">
        <v>566</v>
      </c>
      <c r="E32" s="60" t="s">
        <v>2</v>
      </c>
      <c r="F32" s="40">
        <v>44781</v>
      </c>
      <c r="G32" s="5" t="s">
        <v>220</v>
      </c>
      <c r="H32" s="2"/>
      <c r="I32" s="4">
        <v>247623</v>
      </c>
      <c r="J32" s="4">
        <v>250000</v>
      </c>
      <c r="K32" s="4">
        <v>0</v>
      </c>
      <c r="L32" s="2"/>
      <c r="M32" s="5" t="s">
        <v>368</v>
      </c>
      <c r="N32" s="5" t="s">
        <v>664</v>
      </c>
      <c r="O32" s="5" t="s">
        <v>442</v>
      </c>
      <c r="P32" s="19" t="s">
        <v>2</v>
      </c>
      <c r="Q32" s="61" t="s">
        <v>651</v>
      </c>
    </row>
    <row r="33" spans="2:17" x14ac:dyDescent="0.3">
      <c r="B33" s="18" t="s">
        <v>638</v>
      </c>
      <c r="C33" s="51" t="s">
        <v>567</v>
      </c>
      <c r="D33" s="15" t="s">
        <v>369</v>
      </c>
      <c r="E33" s="60" t="s">
        <v>2</v>
      </c>
      <c r="F33" s="40">
        <v>44781</v>
      </c>
      <c r="G33" s="5" t="s">
        <v>37</v>
      </c>
      <c r="H33" s="2"/>
      <c r="I33" s="4">
        <v>199666</v>
      </c>
      <c r="J33" s="4">
        <v>200000</v>
      </c>
      <c r="K33" s="4">
        <v>0</v>
      </c>
      <c r="L33" s="2"/>
      <c r="M33" s="5" t="s">
        <v>409</v>
      </c>
      <c r="N33" s="5" t="s">
        <v>443</v>
      </c>
      <c r="O33" s="5" t="s">
        <v>318</v>
      </c>
      <c r="P33" s="19" t="s">
        <v>2</v>
      </c>
      <c r="Q33" s="61" t="s">
        <v>651</v>
      </c>
    </row>
    <row r="34" spans="2:17" x14ac:dyDescent="0.3">
      <c r="B34" s="18" t="s">
        <v>121</v>
      </c>
      <c r="C34" s="51" t="s">
        <v>155</v>
      </c>
      <c r="D34" s="15" t="s">
        <v>445</v>
      </c>
      <c r="E34" s="60" t="s">
        <v>2</v>
      </c>
      <c r="F34" s="40">
        <v>44622</v>
      </c>
      <c r="G34" s="5" t="s">
        <v>470</v>
      </c>
      <c r="H34" s="2"/>
      <c r="I34" s="4">
        <v>348093</v>
      </c>
      <c r="J34" s="4">
        <v>350000</v>
      </c>
      <c r="K34" s="4">
        <v>0</v>
      </c>
      <c r="L34" s="2"/>
      <c r="M34" s="5" t="s">
        <v>156</v>
      </c>
      <c r="N34" s="5" t="s">
        <v>665</v>
      </c>
      <c r="O34" s="5" t="s">
        <v>152</v>
      </c>
      <c r="P34" s="19" t="s">
        <v>2</v>
      </c>
      <c r="Q34" s="61" t="s">
        <v>651</v>
      </c>
    </row>
    <row r="35" spans="2:17" x14ac:dyDescent="0.3">
      <c r="B35" s="18" t="s">
        <v>346</v>
      </c>
      <c r="C35" s="51" t="s">
        <v>279</v>
      </c>
      <c r="D35" s="15" t="s">
        <v>22</v>
      </c>
      <c r="E35" s="60" t="s">
        <v>2</v>
      </c>
      <c r="F35" s="40">
        <v>44693</v>
      </c>
      <c r="G35" s="5" t="s">
        <v>254</v>
      </c>
      <c r="H35" s="2"/>
      <c r="I35" s="4">
        <v>499470</v>
      </c>
      <c r="J35" s="4">
        <v>500000</v>
      </c>
      <c r="K35" s="4">
        <v>0</v>
      </c>
      <c r="L35" s="2"/>
      <c r="M35" s="5" t="s">
        <v>322</v>
      </c>
      <c r="N35" s="5" t="s">
        <v>22</v>
      </c>
      <c r="O35" s="5" t="s">
        <v>2</v>
      </c>
      <c r="P35" s="19" t="s">
        <v>2</v>
      </c>
      <c r="Q35" s="61" t="s">
        <v>651</v>
      </c>
    </row>
    <row r="36" spans="2:17" x14ac:dyDescent="0.3">
      <c r="B36" s="18" t="s">
        <v>511</v>
      </c>
      <c r="C36" s="51" t="s">
        <v>104</v>
      </c>
      <c r="D36" s="15" t="s">
        <v>512</v>
      </c>
      <c r="E36" s="60" t="s">
        <v>2</v>
      </c>
      <c r="F36" s="40">
        <v>44642</v>
      </c>
      <c r="G36" s="5" t="s">
        <v>37</v>
      </c>
      <c r="H36" s="2"/>
      <c r="I36" s="4">
        <v>219837</v>
      </c>
      <c r="J36" s="4">
        <v>220000</v>
      </c>
      <c r="K36" s="4">
        <v>0</v>
      </c>
      <c r="L36" s="2"/>
      <c r="M36" s="5" t="s">
        <v>323</v>
      </c>
      <c r="N36" s="5" t="s">
        <v>203</v>
      </c>
      <c r="O36" s="5" t="s">
        <v>2</v>
      </c>
      <c r="P36" s="19" t="s">
        <v>2</v>
      </c>
      <c r="Q36" s="61" t="s">
        <v>651</v>
      </c>
    </row>
    <row r="37" spans="2:17" x14ac:dyDescent="0.3">
      <c r="B37" s="18" t="s">
        <v>122</v>
      </c>
      <c r="C37" s="51" t="s">
        <v>617</v>
      </c>
      <c r="D37" s="15" t="s">
        <v>180</v>
      </c>
      <c r="E37" s="60" t="s">
        <v>2</v>
      </c>
      <c r="F37" s="40">
        <v>44781</v>
      </c>
      <c r="G37" s="5" t="s">
        <v>682</v>
      </c>
      <c r="H37" s="2"/>
      <c r="I37" s="4">
        <v>248583</v>
      </c>
      <c r="J37" s="4">
        <v>250000</v>
      </c>
      <c r="K37" s="4">
        <v>0</v>
      </c>
      <c r="L37" s="2"/>
      <c r="M37" s="5" t="s">
        <v>282</v>
      </c>
      <c r="N37" s="5" t="s">
        <v>56</v>
      </c>
      <c r="O37" s="5" t="s">
        <v>2</v>
      </c>
      <c r="P37" s="19" t="s">
        <v>2</v>
      </c>
      <c r="Q37" s="61" t="s">
        <v>651</v>
      </c>
    </row>
    <row r="38" spans="2:17" x14ac:dyDescent="0.3">
      <c r="B38" s="18" t="s">
        <v>295</v>
      </c>
      <c r="C38" s="51" t="s">
        <v>531</v>
      </c>
      <c r="D38" s="15" t="s">
        <v>57</v>
      </c>
      <c r="E38" s="60" t="s">
        <v>2</v>
      </c>
      <c r="F38" s="40">
        <v>44783</v>
      </c>
      <c r="G38" s="5" t="s">
        <v>513</v>
      </c>
      <c r="H38" s="2"/>
      <c r="I38" s="4">
        <v>498194</v>
      </c>
      <c r="J38" s="4">
        <v>500000</v>
      </c>
      <c r="K38" s="4">
        <v>0</v>
      </c>
      <c r="L38" s="2"/>
      <c r="M38" s="5" t="s">
        <v>23</v>
      </c>
      <c r="N38" s="5" t="s">
        <v>324</v>
      </c>
      <c r="O38" s="5" t="s">
        <v>372</v>
      </c>
      <c r="P38" s="19" t="s">
        <v>2</v>
      </c>
      <c r="Q38" s="61" t="s">
        <v>651</v>
      </c>
    </row>
    <row r="39" spans="2:17" x14ac:dyDescent="0.3">
      <c r="B39" s="18" t="s">
        <v>471</v>
      </c>
      <c r="C39" s="51" t="s">
        <v>572</v>
      </c>
      <c r="D39" s="15" t="s">
        <v>77</v>
      </c>
      <c r="E39" s="60" t="s">
        <v>2</v>
      </c>
      <c r="F39" s="40">
        <v>44713</v>
      </c>
      <c r="G39" s="5" t="s">
        <v>181</v>
      </c>
      <c r="H39" s="2"/>
      <c r="I39" s="4">
        <v>200000</v>
      </c>
      <c r="J39" s="4">
        <v>200000</v>
      </c>
      <c r="K39" s="4">
        <v>0</v>
      </c>
      <c r="L39" s="2"/>
      <c r="M39" s="5" t="s">
        <v>497</v>
      </c>
      <c r="N39" s="5" t="s">
        <v>622</v>
      </c>
      <c r="O39" s="5" t="s">
        <v>2</v>
      </c>
      <c r="P39" s="19" t="s">
        <v>2</v>
      </c>
      <c r="Q39" s="61" t="s">
        <v>651</v>
      </c>
    </row>
    <row r="40" spans="2:17" x14ac:dyDescent="0.3">
      <c r="B40" s="18" t="s">
        <v>639</v>
      </c>
      <c r="C40" s="51" t="s">
        <v>329</v>
      </c>
      <c r="D40" s="15" t="s">
        <v>239</v>
      </c>
      <c r="E40" s="60" t="s">
        <v>2</v>
      </c>
      <c r="F40" s="40">
        <v>44693</v>
      </c>
      <c r="G40" s="5" t="s">
        <v>220</v>
      </c>
      <c r="H40" s="2"/>
      <c r="I40" s="4">
        <v>299865</v>
      </c>
      <c r="J40" s="4">
        <v>300000</v>
      </c>
      <c r="K40" s="4">
        <v>0</v>
      </c>
      <c r="L40" s="2"/>
      <c r="M40" s="5" t="s">
        <v>2</v>
      </c>
      <c r="N40" s="5" t="s">
        <v>239</v>
      </c>
      <c r="O40" s="5" t="s">
        <v>2</v>
      </c>
      <c r="P40" s="19" t="s">
        <v>2</v>
      </c>
      <c r="Q40" s="61" t="s">
        <v>651</v>
      </c>
    </row>
    <row r="41" spans="2:17" x14ac:dyDescent="0.3">
      <c r="B41" s="18" t="s">
        <v>123</v>
      </c>
      <c r="C41" s="51" t="s">
        <v>498</v>
      </c>
      <c r="D41" s="15" t="s">
        <v>452</v>
      </c>
      <c r="E41" s="60" t="s">
        <v>196</v>
      </c>
      <c r="F41" s="40">
        <v>44700</v>
      </c>
      <c r="G41" s="5" t="s">
        <v>683</v>
      </c>
      <c r="H41" s="2"/>
      <c r="I41" s="4">
        <v>349922</v>
      </c>
      <c r="J41" s="4">
        <v>350000</v>
      </c>
      <c r="K41" s="4">
        <v>5688</v>
      </c>
      <c r="L41" s="2"/>
      <c r="M41" s="5" t="s">
        <v>2</v>
      </c>
      <c r="N41" s="5" t="s">
        <v>452</v>
      </c>
      <c r="O41" s="5" t="s">
        <v>2</v>
      </c>
      <c r="P41" s="19" t="s">
        <v>2</v>
      </c>
      <c r="Q41" s="61" t="s">
        <v>651</v>
      </c>
    </row>
    <row r="42" spans="2:17" x14ac:dyDescent="0.3">
      <c r="B42" s="18" t="s">
        <v>296</v>
      </c>
      <c r="C42" s="51" t="s">
        <v>411</v>
      </c>
      <c r="D42" s="15" t="s">
        <v>533</v>
      </c>
      <c r="E42" s="60" t="s">
        <v>196</v>
      </c>
      <c r="F42" s="40">
        <v>44684</v>
      </c>
      <c r="G42" s="5" t="s">
        <v>387</v>
      </c>
      <c r="H42" s="2"/>
      <c r="I42" s="4">
        <v>500000</v>
      </c>
      <c r="J42" s="4">
        <v>500000</v>
      </c>
      <c r="K42" s="4">
        <v>0</v>
      </c>
      <c r="L42" s="2"/>
      <c r="M42" s="5" t="s">
        <v>375</v>
      </c>
      <c r="N42" s="5" t="s">
        <v>330</v>
      </c>
      <c r="O42" s="5" t="s">
        <v>152</v>
      </c>
      <c r="P42" s="19" t="s">
        <v>2</v>
      </c>
      <c r="Q42" s="61" t="s">
        <v>651</v>
      </c>
    </row>
    <row r="43" spans="2:17" x14ac:dyDescent="0.3">
      <c r="B43" s="7" t="s">
        <v>426</v>
      </c>
      <c r="C43" s="1" t="s">
        <v>426</v>
      </c>
      <c r="D43" s="6" t="s">
        <v>426</v>
      </c>
      <c r="E43" s="1" t="s">
        <v>426</v>
      </c>
      <c r="F43" s="1" t="s">
        <v>426</v>
      </c>
      <c r="G43" s="1" t="s">
        <v>426</v>
      </c>
      <c r="H43" s="1" t="s">
        <v>426</v>
      </c>
      <c r="I43" s="1" t="s">
        <v>426</v>
      </c>
      <c r="J43" s="1" t="s">
        <v>426</v>
      </c>
      <c r="K43" s="1" t="s">
        <v>426</v>
      </c>
      <c r="L43" s="1" t="s">
        <v>426</v>
      </c>
      <c r="M43" s="1" t="s">
        <v>426</v>
      </c>
      <c r="N43" s="1" t="s">
        <v>426</v>
      </c>
      <c r="O43" s="1" t="s">
        <v>426</v>
      </c>
      <c r="P43" s="1" t="s">
        <v>426</v>
      </c>
      <c r="Q43" s="1" t="s">
        <v>426</v>
      </c>
    </row>
    <row r="44" spans="2:17" ht="42" x14ac:dyDescent="0.3">
      <c r="B44" s="16" t="s">
        <v>412</v>
      </c>
      <c r="C44" s="21" t="s">
        <v>78</v>
      </c>
      <c r="D44" s="14"/>
      <c r="E44" s="2"/>
      <c r="F44" s="2"/>
      <c r="G44" s="2"/>
      <c r="H44" s="2"/>
      <c r="I44" s="3">
        <f>SUM(GMICNC_22A_SCDPT3!SCDPT3_110BEGINNG_7:GMICNC_22A_SCDPT3!SCDPT3_110ENDINGG_7)</f>
        <v>5309999</v>
      </c>
      <c r="J44" s="3">
        <f>SUM(GMICNC_22A_SCDPT3!SCDPT3_110BEGINNG_8:GMICNC_22A_SCDPT3!SCDPT3_110ENDINGG_8)</f>
        <v>5320000</v>
      </c>
      <c r="K44" s="3">
        <f>SUM(GMICNC_22A_SCDPT3!SCDPT3_110BEGINNG_9:GMICNC_22A_SCDPT3!SCDPT3_110ENDINGG_9)</f>
        <v>5688</v>
      </c>
      <c r="L44" s="2"/>
      <c r="M44" s="2"/>
      <c r="N44" s="2"/>
      <c r="O44" s="2"/>
      <c r="P44" s="2"/>
      <c r="Q44" s="2"/>
    </row>
    <row r="45" spans="2:17" x14ac:dyDescent="0.3">
      <c r="B45" s="7" t="s">
        <v>426</v>
      </c>
      <c r="C45" s="1" t="s">
        <v>426</v>
      </c>
      <c r="D45" s="6" t="s">
        <v>426</v>
      </c>
      <c r="E45" s="1" t="s">
        <v>426</v>
      </c>
      <c r="F45" s="1" t="s">
        <v>426</v>
      </c>
      <c r="G45" s="1" t="s">
        <v>426</v>
      </c>
      <c r="H45" s="1" t="s">
        <v>426</v>
      </c>
      <c r="I45" s="1" t="s">
        <v>426</v>
      </c>
      <c r="J45" s="1" t="s">
        <v>426</v>
      </c>
      <c r="K45" s="1" t="s">
        <v>426</v>
      </c>
      <c r="L45" s="1" t="s">
        <v>426</v>
      </c>
      <c r="M45" s="1" t="s">
        <v>426</v>
      </c>
      <c r="N45" s="1" t="s">
        <v>426</v>
      </c>
      <c r="O45" s="1" t="s">
        <v>426</v>
      </c>
      <c r="P45" s="1" t="s">
        <v>426</v>
      </c>
      <c r="Q45" s="1" t="s">
        <v>426</v>
      </c>
    </row>
    <row r="46" spans="2:17" x14ac:dyDescent="0.3">
      <c r="B46" s="18" t="s">
        <v>388</v>
      </c>
      <c r="C46" s="22" t="s">
        <v>603</v>
      </c>
      <c r="D46" s="15" t="s">
        <v>2</v>
      </c>
      <c r="E46" s="17" t="s">
        <v>2</v>
      </c>
      <c r="F46" s="8"/>
      <c r="G46" s="5" t="s">
        <v>2</v>
      </c>
      <c r="H46" s="2"/>
      <c r="I46" s="4"/>
      <c r="J46" s="4"/>
      <c r="K46" s="4"/>
      <c r="L46" s="2"/>
      <c r="M46" s="5" t="s">
        <v>2</v>
      </c>
      <c r="N46" s="5" t="s">
        <v>2</v>
      </c>
      <c r="O46" s="5" t="s">
        <v>2</v>
      </c>
      <c r="P46" s="19" t="s">
        <v>2</v>
      </c>
      <c r="Q46" s="20" t="s">
        <v>2</v>
      </c>
    </row>
    <row r="47" spans="2:17" x14ac:dyDescent="0.3">
      <c r="B47" s="7" t="s">
        <v>426</v>
      </c>
      <c r="C47" s="1" t="s">
        <v>426</v>
      </c>
      <c r="D47" s="6" t="s">
        <v>426</v>
      </c>
      <c r="E47" s="1" t="s">
        <v>426</v>
      </c>
      <c r="F47" s="1" t="s">
        <v>426</v>
      </c>
      <c r="G47" s="1" t="s">
        <v>426</v>
      </c>
      <c r="H47" s="1" t="s">
        <v>426</v>
      </c>
      <c r="I47" s="1" t="s">
        <v>426</v>
      </c>
      <c r="J47" s="1" t="s">
        <v>426</v>
      </c>
      <c r="K47" s="1" t="s">
        <v>426</v>
      </c>
      <c r="L47" s="1" t="s">
        <v>426</v>
      </c>
      <c r="M47" s="1" t="s">
        <v>426</v>
      </c>
      <c r="N47" s="1" t="s">
        <v>426</v>
      </c>
      <c r="O47" s="1" t="s">
        <v>426</v>
      </c>
      <c r="P47" s="1" t="s">
        <v>426</v>
      </c>
      <c r="Q47" s="1" t="s">
        <v>426</v>
      </c>
    </row>
    <row r="48" spans="2:17" ht="28" x14ac:dyDescent="0.3">
      <c r="B48" s="16" t="s">
        <v>501</v>
      </c>
      <c r="C48" s="21" t="s">
        <v>79</v>
      </c>
      <c r="D48" s="14"/>
      <c r="E48" s="2"/>
      <c r="F48" s="2"/>
      <c r="G48" s="2"/>
      <c r="H48" s="2"/>
      <c r="I48" s="3">
        <f>SUM(GMICNC_22A_SCDPT3!SCDPT3_130BEGINNG_7:GMICNC_22A_SCDPT3!SCDPT3_130ENDINGG_7)</f>
        <v>0</v>
      </c>
      <c r="J48" s="3">
        <f>SUM(GMICNC_22A_SCDPT3!SCDPT3_130BEGINNG_8:GMICNC_22A_SCDPT3!SCDPT3_130ENDINGG_8)</f>
        <v>0</v>
      </c>
      <c r="K48" s="3">
        <f>SUM(GMICNC_22A_SCDPT3!SCDPT3_130BEGINNG_9:GMICNC_22A_SCDPT3!SCDPT3_130ENDINGG_9)</f>
        <v>0</v>
      </c>
      <c r="L48" s="2"/>
      <c r="M48" s="2"/>
      <c r="N48" s="2"/>
      <c r="O48" s="2"/>
      <c r="P48" s="2"/>
      <c r="Q48" s="2"/>
    </row>
    <row r="49" spans="2:17" x14ac:dyDescent="0.3">
      <c r="B49" s="7" t="s">
        <v>426</v>
      </c>
      <c r="C49" s="1" t="s">
        <v>426</v>
      </c>
      <c r="D49" s="6" t="s">
        <v>426</v>
      </c>
      <c r="E49" s="1" t="s">
        <v>426</v>
      </c>
      <c r="F49" s="1" t="s">
        <v>426</v>
      </c>
      <c r="G49" s="1" t="s">
        <v>426</v>
      </c>
      <c r="H49" s="1" t="s">
        <v>426</v>
      </c>
      <c r="I49" s="1" t="s">
        <v>426</v>
      </c>
      <c r="J49" s="1" t="s">
        <v>426</v>
      </c>
      <c r="K49" s="1" t="s">
        <v>426</v>
      </c>
      <c r="L49" s="1" t="s">
        <v>426</v>
      </c>
      <c r="M49" s="1" t="s">
        <v>426</v>
      </c>
      <c r="N49" s="1" t="s">
        <v>426</v>
      </c>
      <c r="O49" s="1" t="s">
        <v>426</v>
      </c>
      <c r="P49" s="1" t="s">
        <v>426</v>
      </c>
      <c r="Q49" s="1" t="s">
        <v>426</v>
      </c>
    </row>
    <row r="50" spans="2:17" x14ac:dyDescent="0.3">
      <c r="B50" s="18" t="s">
        <v>472</v>
      </c>
      <c r="C50" s="22" t="s">
        <v>603</v>
      </c>
      <c r="D50" s="15" t="s">
        <v>2</v>
      </c>
      <c r="E50" s="17" t="s">
        <v>2</v>
      </c>
      <c r="F50" s="8"/>
      <c r="G50" s="5" t="s">
        <v>2</v>
      </c>
      <c r="H50" s="2"/>
      <c r="I50" s="4"/>
      <c r="J50" s="4"/>
      <c r="K50" s="4"/>
      <c r="L50" s="2"/>
      <c r="M50" s="5" t="s">
        <v>2</v>
      </c>
      <c r="N50" s="5" t="s">
        <v>2</v>
      </c>
      <c r="O50" s="5" t="s">
        <v>2</v>
      </c>
      <c r="P50" s="19" t="s">
        <v>2</v>
      </c>
      <c r="Q50" s="20" t="s">
        <v>2</v>
      </c>
    </row>
    <row r="51" spans="2:17" x14ac:dyDescent="0.3">
      <c r="B51" s="7" t="s">
        <v>426</v>
      </c>
      <c r="C51" s="1" t="s">
        <v>426</v>
      </c>
      <c r="D51" s="6" t="s">
        <v>426</v>
      </c>
      <c r="E51" s="1" t="s">
        <v>426</v>
      </c>
      <c r="F51" s="1" t="s">
        <v>426</v>
      </c>
      <c r="G51" s="1" t="s">
        <v>426</v>
      </c>
      <c r="H51" s="1" t="s">
        <v>426</v>
      </c>
      <c r="I51" s="1" t="s">
        <v>426</v>
      </c>
      <c r="J51" s="1" t="s">
        <v>426</v>
      </c>
      <c r="K51" s="1" t="s">
        <v>426</v>
      </c>
      <c r="L51" s="1" t="s">
        <v>426</v>
      </c>
      <c r="M51" s="1" t="s">
        <v>426</v>
      </c>
      <c r="N51" s="1" t="s">
        <v>426</v>
      </c>
      <c r="O51" s="1" t="s">
        <v>426</v>
      </c>
      <c r="P51" s="1" t="s">
        <v>426</v>
      </c>
      <c r="Q51" s="1" t="s">
        <v>426</v>
      </c>
    </row>
    <row r="52" spans="2:17" ht="28" x14ac:dyDescent="0.3">
      <c r="B52" s="16" t="s">
        <v>580</v>
      </c>
      <c r="C52" s="21" t="s">
        <v>182</v>
      </c>
      <c r="D52" s="14"/>
      <c r="E52" s="2"/>
      <c r="F52" s="2"/>
      <c r="G52" s="2"/>
      <c r="H52" s="2"/>
      <c r="I52" s="3">
        <f>SUM(GMICNC_22A_SCDPT3!SCDPT3_150BEGINNG_7:GMICNC_22A_SCDPT3!SCDPT3_150ENDINGG_7)</f>
        <v>0</v>
      </c>
      <c r="J52" s="3">
        <f>SUM(GMICNC_22A_SCDPT3!SCDPT3_150BEGINNG_8:GMICNC_22A_SCDPT3!SCDPT3_150ENDINGG_8)</f>
        <v>0</v>
      </c>
      <c r="K52" s="3">
        <f>SUM(GMICNC_22A_SCDPT3!SCDPT3_150BEGINNG_9:GMICNC_22A_SCDPT3!SCDPT3_150ENDINGG_9)</f>
        <v>0</v>
      </c>
      <c r="L52" s="2"/>
      <c r="M52" s="2"/>
      <c r="N52" s="2"/>
      <c r="O52" s="2"/>
      <c r="P52" s="2"/>
      <c r="Q52" s="2"/>
    </row>
    <row r="53" spans="2:17" x14ac:dyDescent="0.3">
      <c r="B53" s="7" t="s">
        <v>426</v>
      </c>
      <c r="C53" s="1" t="s">
        <v>426</v>
      </c>
      <c r="D53" s="6" t="s">
        <v>426</v>
      </c>
      <c r="E53" s="1" t="s">
        <v>426</v>
      </c>
      <c r="F53" s="1" t="s">
        <v>426</v>
      </c>
      <c r="G53" s="1" t="s">
        <v>426</v>
      </c>
      <c r="H53" s="1" t="s">
        <v>426</v>
      </c>
      <c r="I53" s="1" t="s">
        <v>426</v>
      </c>
      <c r="J53" s="1" t="s">
        <v>426</v>
      </c>
      <c r="K53" s="1" t="s">
        <v>426</v>
      </c>
      <c r="L53" s="1" t="s">
        <v>426</v>
      </c>
      <c r="M53" s="1" t="s">
        <v>426</v>
      </c>
      <c r="N53" s="1" t="s">
        <v>426</v>
      </c>
      <c r="O53" s="1" t="s">
        <v>426</v>
      </c>
      <c r="P53" s="1" t="s">
        <v>426</v>
      </c>
      <c r="Q53" s="1" t="s">
        <v>426</v>
      </c>
    </row>
    <row r="54" spans="2:17" x14ac:dyDescent="0.3">
      <c r="B54" s="18" t="s">
        <v>377</v>
      </c>
      <c r="C54" s="22" t="s">
        <v>603</v>
      </c>
      <c r="D54" s="15" t="s">
        <v>2</v>
      </c>
      <c r="E54" s="17" t="s">
        <v>2</v>
      </c>
      <c r="F54" s="8"/>
      <c r="G54" s="5" t="s">
        <v>2</v>
      </c>
      <c r="H54" s="25"/>
      <c r="I54" s="4"/>
      <c r="J54" s="4"/>
      <c r="K54" s="4"/>
      <c r="L54" s="2"/>
      <c r="M54" s="5" t="s">
        <v>2</v>
      </c>
      <c r="N54" s="5" t="s">
        <v>2</v>
      </c>
      <c r="O54" s="5" t="s">
        <v>2</v>
      </c>
      <c r="P54" s="19" t="s">
        <v>2</v>
      </c>
      <c r="Q54" s="20" t="s">
        <v>2</v>
      </c>
    </row>
    <row r="55" spans="2:17" x14ac:dyDescent="0.3">
      <c r="B55" s="7" t="s">
        <v>426</v>
      </c>
      <c r="C55" s="1" t="s">
        <v>426</v>
      </c>
      <c r="D55" s="6" t="s">
        <v>426</v>
      </c>
      <c r="E55" s="1" t="s">
        <v>426</v>
      </c>
      <c r="F55" s="1" t="s">
        <v>426</v>
      </c>
      <c r="G55" s="1" t="s">
        <v>426</v>
      </c>
      <c r="H55" s="1" t="s">
        <v>426</v>
      </c>
      <c r="I55" s="1" t="s">
        <v>426</v>
      </c>
      <c r="J55" s="1" t="s">
        <v>426</v>
      </c>
      <c r="K55" s="1" t="s">
        <v>426</v>
      </c>
      <c r="L55" s="1" t="s">
        <v>426</v>
      </c>
      <c r="M55" s="1" t="s">
        <v>426</v>
      </c>
      <c r="N55" s="1" t="s">
        <v>426</v>
      </c>
      <c r="O55" s="1" t="s">
        <v>426</v>
      </c>
      <c r="P55" s="1" t="s">
        <v>426</v>
      </c>
      <c r="Q55" s="1" t="s">
        <v>426</v>
      </c>
    </row>
    <row r="56" spans="2:17" ht="28" x14ac:dyDescent="0.3">
      <c r="B56" s="16" t="s">
        <v>503</v>
      </c>
      <c r="C56" s="21" t="s">
        <v>592</v>
      </c>
      <c r="D56" s="14"/>
      <c r="E56" s="2"/>
      <c r="F56" s="2"/>
      <c r="G56" s="2"/>
      <c r="H56" s="2"/>
      <c r="I56" s="3">
        <f>SUM(GMICNC_22A_SCDPT3!SCDPT3_161BEGINNG_7:GMICNC_22A_SCDPT3!SCDPT3_161ENDINGG_7)</f>
        <v>0</v>
      </c>
      <c r="J56" s="3">
        <f>SUM(GMICNC_22A_SCDPT3!SCDPT3_161BEGINNG_8:GMICNC_22A_SCDPT3!SCDPT3_161ENDINGG_8)</f>
        <v>0</v>
      </c>
      <c r="K56" s="3">
        <f>SUM(GMICNC_22A_SCDPT3!SCDPT3_161BEGINNG_9:GMICNC_22A_SCDPT3!SCDPT3_161ENDINGG_9)</f>
        <v>0</v>
      </c>
      <c r="L56" s="2"/>
      <c r="M56" s="2"/>
      <c r="N56" s="2"/>
      <c r="O56" s="2"/>
      <c r="P56" s="2"/>
      <c r="Q56" s="2"/>
    </row>
    <row r="57" spans="2:17" x14ac:dyDescent="0.3">
      <c r="B57" s="7" t="s">
        <v>426</v>
      </c>
      <c r="C57" s="1" t="s">
        <v>426</v>
      </c>
      <c r="D57" s="6" t="s">
        <v>426</v>
      </c>
      <c r="E57" s="1" t="s">
        <v>426</v>
      </c>
      <c r="F57" s="1" t="s">
        <v>426</v>
      </c>
      <c r="G57" s="1" t="s">
        <v>426</v>
      </c>
      <c r="H57" s="1" t="s">
        <v>426</v>
      </c>
      <c r="I57" s="1" t="s">
        <v>426</v>
      </c>
      <c r="J57" s="1" t="s">
        <v>426</v>
      </c>
      <c r="K57" s="1" t="s">
        <v>426</v>
      </c>
      <c r="L57" s="1" t="s">
        <v>426</v>
      </c>
      <c r="M57" s="1" t="s">
        <v>426</v>
      </c>
      <c r="N57" s="1" t="s">
        <v>426</v>
      </c>
      <c r="O57" s="1" t="s">
        <v>426</v>
      </c>
      <c r="P57" s="1" t="s">
        <v>426</v>
      </c>
      <c r="Q57" s="1" t="s">
        <v>426</v>
      </c>
    </row>
    <row r="58" spans="2:17" x14ac:dyDescent="0.3">
      <c r="B58" s="18" t="s">
        <v>640</v>
      </c>
      <c r="C58" s="22" t="s">
        <v>603</v>
      </c>
      <c r="D58" s="15" t="s">
        <v>2</v>
      </c>
      <c r="E58" s="17" t="s">
        <v>2</v>
      </c>
      <c r="F58" s="8"/>
      <c r="G58" s="5" t="s">
        <v>2</v>
      </c>
      <c r="H58" s="2"/>
      <c r="I58" s="4"/>
      <c r="J58" s="4"/>
      <c r="K58" s="4"/>
      <c r="L58" s="2"/>
      <c r="M58" s="5" t="s">
        <v>2</v>
      </c>
      <c r="N58" s="5" t="s">
        <v>2</v>
      </c>
      <c r="O58" s="5" t="s">
        <v>2</v>
      </c>
      <c r="P58" s="19" t="s">
        <v>2</v>
      </c>
      <c r="Q58" s="20" t="s">
        <v>2</v>
      </c>
    </row>
    <row r="59" spans="2:17" x14ac:dyDescent="0.3">
      <c r="B59" s="7" t="s">
        <v>426</v>
      </c>
      <c r="C59" s="1" t="s">
        <v>426</v>
      </c>
      <c r="D59" s="6" t="s">
        <v>426</v>
      </c>
      <c r="E59" s="1" t="s">
        <v>426</v>
      </c>
      <c r="F59" s="1" t="s">
        <v>426</v>
      </c>
      <c r="G59" s="1" t="s">
        <v>426</v>
      </c>
      <c r="H59" s="1" t="s">
        <v>426</v>
      </c>
      <c r="I59" s="1" t="s">
        <v>426</v>
      </c>
      <c r="J59" s="1" t="s">
        <v>426</v>
      </c>
      <c r="K59" s="1" t="s">
        <v>426</v>
      </c>
      <c r="L59" s="1" t="s">
        <v>426</v>
      </c>
      <c r="M59" s="1" t="s">
        <v>426</v>
      </c>
      <c r="N59" s="1" t="s">
        <v>426</v>
      </c>
      <c r="O59" s="1" t="s">
        <v>426</v>
      </c>
      <c r="P59" s="1" t="s">
        <v>426</v>
      </c>
      <c r="Q59" s="1" t="s">
        <v>426</v>
      </c>
    </row>
    <row r="60" spans="2:17" ht="28" x14ac:dyDescent="0.3">
      <c r="B60" s="16" t="s">
        <v>64</v>
      </c>
      <c r="C60" s="21" t="s">
        <v>169</v>
      </c>
      <c r="D60" s="14"/>
      <c r="E60" s="2"/>
      <c r="F60" s="2"/>
      <c r="G60" s="2"/>
      <c r="H60" s="2"/>
      <c r="I60" s="3">
        <f>SUM(GMICNC_22A_SCDPT3!SCDPT3_190BEGINNG_7:GMICNC_22A_SCDPT3!SCDPT3_190ENDINGG_7)</f>
        <v>0</v>
      </c>
      <c r="J60" s="3">
        <f>SUM(GMICNC_22A_SCDPT3!SCDPT3_190BEGINNG_8:GMICNC_22A_SCDPT3!SCDPT3_190ENDINGG_8)</f>
        <v>0</v>
      </c>
      <c r="K60" s="3">
        <f>SUM(GMICNC_22A_SCDPT3!SCDPT3_190BEGINNG_9:GMICNC_22A_SCDPT3!SCDPT3_190ENDINGG_9)</f>
        <v>0</v>
      </c>
      <c r="L60" s="2"/>
      <c r="M60" s="2"/>
      <c r="N60" s="2"/>
      <c r="O60" s="2"/>
      <c r="P60" s="2"/>
      <c r="Q60" s="2"/>
    </row>
    <row r="61" spans="2:17" x14ac:dyDescent="0.3">
      <c r="B61" s="7" t="s">
        <v>426</v>
      </c>
      <c r="C61" s="1" t="s">
        <v>426</v>
      </c>
      <c r="D61" s="6" t="s">
        <v>426</v>
      </c>
      <c r="E61" s="1" t="s">
        <v>426</v>
      </c>
      <c r="F61" s="1" t="s">
        <v>426</v>
      </c>
      <c r="G61" s="1" t="s">
        <v>426</v>
      </c>
      <c r="H61" s="1" t="s">
        <v>426</v>
      </c>
      <c r="I61" s="1" t="s">
        <v>426</v>
      </c>
      <c r="J61" s="1" t="s">
        <v>426</v>
      </c>
      <c r="K61" s="1" t="s">
        <v>426</v>
      </c>
      <c r="L61" s="1" t="s">
        <v>426</v>
      </c>
      <c r="M61" s="1" t="s">
        <v>426</v>
      </c>
      <c r="N61" s="1" t="s">
        <v>426</v>
      </c>
      <c r="O61" s="1" t="s">
        <v>426</v>
      </c>
      <c r="P61" s="1" t="s">
        <v>426</v>
      </c>
      <c r="Q61" s="1" t="s">
        <v>426</v>
      </c>
    </row>
    <row r="62" spans="2:17" x14ac:dyDescent="0.3">
      <c r="B62" s="18" t="s">
        <v>65</v>
      </c>
      <c r="C62" s="22" t="s">
        <v>603</v>
      </c>
      <c r="D62" s="15" t="s">
        <v>2</v>
      </c>
      <c r="E62" s="17" t="s">
        <v>2</v>
      </c>
      <c r="F62" s="8"/>
      <c r="G62" s="5" t="s">
        <v>2</v>
      </c>
      <c r="H62" s="2"/>
      <c r="I62" s="4"/>
      <c r="J62" s="4"/>
      <c r="K62" s="4"/>
      <c r="L62" s="2"/>
      <c r="M62" s="5" t="s">
        <v>2</v>
      </c>
      <c r="N62" s="5" t="s">
        <v>2</v>
      </c>
      <c r="O62" s="5" t="s">
        <v>2</v>
      </c>
      <c r="P62" s="19" t="s">
        <v>2</v>
      </c>
      <c r="Q62" s="20" t="s">
        <v>2</v>
      </c>
    </row>
    <row r="63" spans="2:17" x14ac:dyDescent="0.3">
      <c r="B63" s="7" t="s">
        <v>426</v>
      </c>
      <c r="C63" s="1" t="s">
        <v>426</v>
      </c>
      <c r="D63" s="6" t="s">
        <v>426</v>
      </c>
      <c r="E63" s="1" t="s">
        <v>426</v>
      </c>
      <c r="F63" s="1" t="s">
        <v>426</v>
      </c>
      <c r="G63" s="1" t="s">
        <v>426</v>
      </c>
      <c r="H63" s="1" t="s">
        <v>426</v>
      </c>
      <c r="I63" s="1" t="s">
        <v>426</v>
      </c>
      <c r="J63" s="1" t="s">
        <v>426</v>
      </c>
      <c r="K63" s="1" t="s">
        <v>426</v>
      </c>
      <c r="L63" s="1" t="s">
        <v>426</v>
      </c>
      <c r="M63" s="1" t="s">
        <v>426</v>
      </c>
      <c r="N63" s="1" t="s">
        <v>426</v>
      </c>
      <c r="O63" s="1" t="s">
        <v>426</v>
      </c>
      <c r="P63" s="1" t="s">
        <v>426</v>
      </c>
      <c r="Q63" s="1" t="s">
        <v>426</v>
      </c>
    </row>
    <row r="64" spans="2:17" ht="28" x14ac:dyDescent="0.3">
      <c r="B64" s="16" t="s">
        <v>209</v>
      </c>
      <c r="C64" s="21" t="s">
        <v>111</v>
      </c>
      <c r="D64" s="14"/>
      <c r="E64" s="2"/>
      <c r="F64" s="2"/>
      <c r="G64" s="2"/>
      <c r="H64" s="2"/>
      <c r="I64" s="3">
        <f>SUM(GMICNC_22A_SCDPT3!SCDPT3_201BEGINNG_7:GMICNC_22A_SCDPT3!SCDPT3_201ENDINGG_7)</f>
        <v>0</v>
      </c>
      <c r="J64" s="3">
        <f>SUM(GMICNC_22A_SCDPT3!SCDPT3_201BEGINNG_8:GMICNC_22A_SCDPT3!SCDPT3_201ENDINGG_8)</f>
        <v>0</v>
      </c>
      <c r="K64" s="3">
        <f>SUM(GMICNC_22A_SCDPT3!SCDPT3_201BEGINNG_9:GMICNC_22A_SCDPT3!SCDPT3_201ENDINGG_9)</f>
        <v>0</v>
      </c>
      <c r="L64" s="2"/>
      <c r="M64" s="2"/>
      <c r="N64" s="2"/>
      <c r="O64" s="2"/>
      <c r="P64" s="2"/>
      <c r="Q64" s="2"/>
    </row>
    <row r="65" spans="2:17" x14ac:dyDescent="0.3">
      <c r="B65" s="16" t="s">
        <v>221</v>
      </c>
      <c r="C65" s="21" t="s">
        <v>547</v>
      </c>
      <c r="D65" s="14"/>
      <c r="E65" s="2"/>
      <c r="F65" s="2"/>
      <c r="G65" s="2"/>
      <c r="H65" s="2"/>
      <c r="I65" s="3">
        <f>GMICNC_22A_SCDPT3!SCDPT3_0109999999_7+GMICNC_22A_SCDPT3!SCDPT3_0309999999_7+GMICNC_22A_SCDPT3!SCDPT3_0509999999_7+GMICNC_22A_SCDPT3!SCDPT3_0709999999_7+GMICNC_22A_SCDPT3!SCDPT3_0909999999_7+GMICNC_22A_SCDPT3!SCDPT3_1109999999_7+GMICNC_22A_SCDPT3!SCDPT3_1309999999_7+GMICNC_22A_SCDPT3!SCDPT3_1509999999_7+GMICNC_22A_SCDPT3!SCDPT3_1619999999_7+GMICNC_22A_SCDPT3!SCDPT3_1909999999_7+GMICNC_22A_SCDPT3!SCDPT3_2019999999_7</f>
        <v>6319687</v>
      </c>
      <c r="J65" s="3">
        <f>GMICNC_22A_SCDPT3!SCDPT3_0109999999_8+GMICNC_22A_SCDPT3!SCDPT3_0309999999_8+GMICNC_22A_SCDPT3!SCDPT3_0509999999_8+GMICNC_22A_SCDPT3!SCDPT3_0709999999_8+GMICNC_22A_SCDPT3!SCDPT3_0909999999_8+GMICNC_22A_SCDPT3!SCDPT3_1109999999_8+GMICNC_22A_SCDPT3!SCDPT3_1309999999_8+GMICNC_22A_SCDPT3!SCDPT3_1509999999_8+GMICNC_22A_SCDPT3!SCDPT3_1619999999_8+GMICNC_22A_SCDPT3!SCDPT3_1909999999_8+GMICNC_22A_SCDPT3!SCDPT3_2019999999_8</f>
        <v>6320000</v>
      </c>
      <c r="K65" s="3">
        <f>GMICNC_22A_SCDPT3!SCDPT3_0109999999_9+GMICNC_22A_SCDPT3!SCDPT3_0309999999_9+GMICNC_22A_SCDPT3!SCDPT3_0509999999_9+GMICNC_22A_SCDPT3!SCDPT3_0709999999_9+GMICNC_22A_SCDPT3!SCDPT3_0909999999_9+GMICNC_22A_SCDPT3!SCDPT3_1109999999_9+GMICNC_22A_SCDPT3!SCDPT3_1309999999_9+GMICNC_22A_SCDPT3!SCDPT3_1509999999_9+GMICNC_22A_SCDPT3!SCDPT3_1619999999_9+GMICNC_22A_SCDPT3!SCDPT3_1909999999_9+GMICNC_22A_SCDPT3!SCDPT3_2019999999_9</f>
        <v>6395</v>
      </c>
      <c r="L65" s="2"/>
      <c r="M65" s="2"/>
      <c r="N65" s="2"/>
      <c r="O65" s="2"/>
      <c r="P65" s="2"/>
      <c r="Q65" s="2"/>
    </row>
    <row r="66" spans="2:17" x14ac:dyDescent="0.3">
      <c r="B66" s="16" t="s">
        <v>389</v>
      </c>
      <c r="C66" s="21" t="s">
        <v>222</v>
      </c>
      <c r="D66" s="14"/>
      <c r="E66" s="2"/>
      <c r="F66" s="2"/>
      <c r="G66" s="2"/>
      <c r="H66" s="2"/>
      <c r="I66" s="31">
        <v>0</v>
      </c>
      <c r="J66" s="31">
        <v>0</v>
      </c>
      <c r="K66" s="31">
        <v>0</v>
      </c>
      <c r="L66" s="2"/>
      <c r="M66" s="2"/>
      <c r="N66" s="2"/>
      <c r="O66" s="2"/>
      <c r="P66" s="2"/>
      <c r="Q66" s="2"/>
    </row>
    <row r="67" spans="2:17" x14ac:dyDescent="0.3">
      <c r="B67" s="16" t="s">
        <v>539</v>
      </c>
      <c r="C67" s="21" t="s">
        <v>390</v>
      </c>
      <c r="D67" s="14"/>
      <c r="E67" s="2"/>
      <c r="F67" s="2"/>
      <c r="G67" s="2"/>
      <c r="H67" s="2"/>
      <c r="I67" s="3">
        <f>GMICNC_22A_SCDPT3!SCDPT3_2509999997_7+GMICNC_22A_SCDPT3!SCDPT3_2509999998_7</f>
        <v>6319687</v>
      </c>
      <c r="J67" s="3">
        <f>GMICNC_22A_SCDPT3!SCDPT3_2509999997_8+GMICNC_22A_SCDPT3!SCDPT3_2509999998_8</f>
        <v>6320000</v>
      </c>
      <c r="K67" s="3">
        <f>GMICNC_22A_SCDPT3!SCDPT3_2509999997_9+GMICNC_22A_SCDPT3!SCDPT3_2509999998_9</f>
        <v>6395</v>
      </c>
      <c r="L67" s="2"/>
      <c r="M67" s="2"/>
      <c r="N67" s="2"/>
      <c r="O67" s="2"/>
      <c r="P67" s="2"/>
      <c r="Q67" s="2"/>
    </row>
    <row r="68" spans="2:17" x14ac:dyDescent="0.3">
      <c r="B68" s="7" t="s">
        <v>426</v>
      </c>
      <c r="C68" s="1" t="s">
        <v>426</v>
      </c>
      <c r="D68" s="6" t="s">
        <v>426</v>
      </c>
      <c r="E68" s="1" t="s">
        <v>426</v>
      </c>
      <c r="F68" s="1" t="s">
        <v>426</v>
      </c>
      <c r="G68" s="1" t="s">
        <v>426</v>
      </c>
      <c r="H68" s="1" t="s">
        <v>426</v>
      </c>
      <c r="I68" s="1" t="s">
        <v>426</v>
      </c>
      <c r="J68" s="1" t="s">
        <v>426</v>
      </c>
      <c r="K68" s="1" t="s">
        <v>426</v>
      </c>
      <c r="L68" s="1" t="s">
        <v>426</v>
      </c>
      <c r="M68" s="1" t="s">
        <v>426</v>
      </c>
      <c r="N68" s="1" t="s">
        <v>426</v>
      </c>
      <c r="O68" s="1" t="s">
        <v>426</v>
      </c>
      <c r="P68" s="1" t="s">
        <v>426</v>
      </c>
      <c r="Q68" s="1" t="s">
        <v>426</v>
      </c>
    </row>
    <row r="69" spans="2:17" x14ac:dyDescent="0.3">
      <c r="B69" s="18" t="s">
        <v>632</v>
      </c>
      <c r="C69" s="22" t="s">
        <v>603</v>
      </c>
      <c r="D69" s="15" t="s">
        <v>2</v>
      </c>
      <c r="E69" s="17" t="s">
        <v>2</v>
      </c>
      <c r="F69" s="8"/>
      <c r="G69" s="5" t="s">
        <v>2</v>
      </c>
      <c r="H69" s="25"/>
      <c r="I69" s="4"/>
      <c r="J69" s="47"/>
      <c r="K69" s="4"/>
      <c r="L69" s="2"/>
      <c r="M69" s="5" t="s">
        <v>2</v>
      </c>
      <c r="N69" s="5" t="s">
        <v>2</v>
      </c>
      <c r="O69" s="5" t="s">
        <v>2</v>
      </c>
      <c r="P69" s="19" t="s">
        <v>2</v>
      </c>
      <c r="Q69" s="20" t="s">
        <v>2</v>
      </c>
    </row>
    <row r="70" spans="2:17" x14ac:dyDescent="0.3">
      <c r="B70" s="7" t="s">
        <v>426</v>
      </c>
      <c r="C70" s="1" t="s">
        <v>426</v>
      </c>
      <c r="D70" s="6" t="s">
        <v>426</v>
      </c>
      <c r="E70" s="1" t="s">
        <v>426</v>
      </c>
      <c r="F70" s="1" t="s">
        <v>426</v>
      </c>
      <c r="G70" s="1" t="s">
        <v>426</v>
      </c>
      <c r="H70" s="1" t="s">
        <v>426</v>
      </c>
      <c r="I70" s="1" t="s">
        <v>426</v>
      </c>
      <c r="J70" s="1" t="s">
        <v>426</v>
      </c>
      <c r="K70" s="1" t="s">
        <v>426</v>
      </c>
      <c r="L70" s="1" t="s">
        <v>426</v>
      </c>
      <c r="M70" s="1" t="s">
        <v>426</v>
      </c>
      <c r="N70" s="1" t="s">
        <v>426</v>
      </c>
      <c r="O70" s="1" t="s">
        <v>426</v>
      </c>
      <c r="P70" s="1" t="s">
        <v>426</v>
      </c>
      <c r="Q70" s="1" t="s">
        <v>426</v>
      </c>
    </row>
    <row r="71" spans="2:17" ht="56" x14ac:dyDescent="0.3">
      <c r="B71" s="16" t="s">
        <v>113</v>
      </c>
      <c r="C71" s="21" t="s">
        <v>641</v>
      </c>
      <c r="D71" s="14"/>
      <c r="E71" s="2"/>
      <c r="F71" s="2"/>
      <c r="G71" s="2"/>
      <c r="H71" s="2"/>
      <c r="I71" s="3">
        <f>SUM(GMICNC_22A_SCDPT3!SCDPT3_401BEGINNG_7:GMICNC_22A_SCDPT3!SCDPT3_401ENDINGG_7)</f>
        <v>0</v>
      </c>
      <c r="J71" s="2"/>
      <c r="K71" s="3">
        <f>SUM(GMICNC_22A_SCDPT3!SCDPT3_401BEGINNG_9:GMICNC_22A_SCDPT3!SCDPT3_401ENDINGG_9)</f>
        <v>0</v>
      </c>
      <c r="L71" s="2"/>
      <c r="M71" s="2"/>
      <c r="N71" s="2"/>
      <c r="O71" s="2"/>
      <c r="P71" s="2"/>
      <c r="Q71" s="2"/>
    </row>
    <row r="72" spans="2:17" x14ac:dyDescent="0.3">
      <c r="B72" s="7" t="s">
        <v>426</v>
      </c>
      <c r="C72" s="1" t="s">
        <v>426</v>
      </c>
      <c r="D72" s="6" t="s">
        <v>426</v>
      </c>
      <c r="E72" s="1" t="s">
        <v>426</v>
      </c>
      <c r="F72" s="1" t="s">
        <v>426</v>
      </c>
      <c r="G72" s="1" t="s">
        <v>426</v>
      </c>
      <c r="H72" s="1" t="s">
        <v>426</v>
      </c>
      <c r="I72" s="1" t="s">
        <v>426</v>
      </c>
      <c r="J72" s="1" t="s">
        <v>426</v>
      </c>
      <c r="K72" s="1" t="s">
        <v>426</v>
      </c>
      <c r="L72" s="1" t="s">
        <v>426</v>
      </c>
      <c r="M72" s="1" t="s">
        <v>426</v>
      </c>
      <c r="N72" s="1" t="s">
        <v>426</v>
      </c>
      <c r="O72" s="1" t="s">
        <v>426</v>
      </c>
      <c r="P72" s="1" t="s">
        <v>426</v>
      </c>
      <c r="Q72" s="1" t="s">
        <v>426</v>
      </c>
    </row>
    <row r="73" spans="2:17" x14ac:dyDescent="0.3">
      <c r="B73" s="18" t="s">
        <v>506</v>
      </c>
      <c r="C73" s="22" t="s">
        <v>603</v>
      </c>
      <c r="D73" s="15" t="s">
        <v>2</v>
      </c>
      <c r="E73" s="17" t="s">
        <v>2</v>
      </c>
      <c r="F73" s="8"/>
      <c r="G73" s="5" t="s">
        <v>2</v>
      </c>
      <c r="H73" s="25"/>
      <c r="I73" s="4"/>
      <c r="J73" s="47"/>
      <c r="K73" s="4"/>
      <c r="L73" s="2"/>
      <c r="M73" s="5" t="s">
        <v>2</v>
      </c>
      <c r="N73" s="5" t="s">
        <v>2</v>
      </c>
      <c r="O73" s="5" t="s">
        <v>2</v>
      </c>
      <c r="P73" s="19" t="s">
        <v>2</v>
      </c>
      <c r="Q73" s="20" t="s">
        <v>2</v>
      </c>
    </row>
    <row r="74" spans="2:17" x14ac:dyDescent="0.3">
      <c r="B74" s="7" t="s">
        <v>426</v>
      </c>
      <c r="C74" s="1" t="s">
        <v>426</v>
      </c>
      <c r="D74" s="6" t="s">
        <v>426</v>
      </c>
      <c r="E74" s="1" t="s">
        <v>426</v>
      </c>
      <c r="F74" s="1" t="s">
        <v>426</v>
      </c>
      <c r="G74" s="1" t="s">
        <v>426</v>
      </c>
      <c r="H74" s="1" t="s">
        <v>426</v>
      </c>
      <c r="I74" s="1" t="s">
        <v>426</v>
      </c>
      <c r="J74" s="1" t="s">
        <v>426</v>
      </c>
      <c r="K74" s="1" t="s">
        <v>426</v>
      </c>
      <c r="L74" s="1" t="s">
        <v>426</v>
      </c>
      <c r="M74" s="1" t="s">
        <v>426</v>
      </c>
      <c r="N74" s="1" t="s">
        <v>426</v>
      </c>
      <c r="O74" s="1" t="s">
        <v>426</v>
      </c>
      <c r="P74" s="1" t="s">
        <v>426</v>
      </c>
      <c r="Q74" s="1" t="s">
        <v>426</v>
      </c>
    </row>
    <row r="75" spans="2:17" ht="56" x14ac:dyDescent="0.3">
      <c r="B75" s="16" t="s">
        <v>679</v>
      </c>
      <c r="C75" s="21" t="s">
        <v>642</v>
      </c>
      <c r="D75" s="14"/>
      <c r="E75" s="2"/>
      <c r="F75" s="2"/>
      <c r="G75" s="2"/>
      <c r="H75" s="2"/>
      <c r="I75" s="3">
        <f>SUM(GMICNC_22A_SCDPT3!SCDPT3_402BEGINNG_7:GMICNC_22A_SCDPT3!SCDPT3_402ENDINGG_7)</f>
        <v>0</v>
      </c>
      <c r="J75" s="2"/>
      <c r="K75" s="3">
        <f>SUM(GMICNC_22A_SCDPT3!SCDPT3_402BEGINNG_9:GMICNC_22A_SCDPT3!SCDPT3_402ENDINGG_9)</f>
        <v>0</v>
      </c>
      <c r="L75" s="2"/>
      <c r="M75" s="2"/>
      <c r="N75" s="2"/>
      <c r="O75" s="2"/>
      <c r="P75" s="2"/>
      <c r="Q75" s="2"/>
    </row>
    <row r="76" spans="2:17" x14ac:dyDescent="0.3">
      <c r="B76" s="7" t="s">
        <v>426</v>
      </c>
      <c r="C76" s="1" t="s">
        <v>426</v>
      </c>
      <c r="D76" s="6" t="s">
        <v>426</v>
      </c>
      <c r="E76" s="1" t="s">
        <v>426</v>
      </c>
      <c r="F76" s="1" t="s">
        <v>426</v>
      </c>
      <c r="G76" s="1" t="s">
        <v>426</v>
      </c>
      <c r="H76" s="1" t="s">
        <v>426</v>
      </c>
      <c r="I76" s="1" t="s">
        <v>426</v>
      </c>
      <c r="J76" s="1" t="s">
        <v>426</v>
      </c>
      <c r="K76" s="1" t="s">
        <v>426</v>
      </c>
      <c r="L76" s="1" t="s">
        <v>426</v>
      </c>
      <c r="M76" s="1" t="s">
        <v>426</v>
      </c>
      <c r="N76" s="1" t="s">
        <v>426</v>
      </c>
      <c r="O76" s="1" t="s">
        <v>426</v>
      </c>
      <c r="P76" s="1" t="s">
        <v>426</v>
      </c>
      <c r="Q76" s="1" t="s">
        <v>426</v>
      </c>
    </row>
    <row r="77" spans="2:17" x14ac:dyDescent="0.3">
      <c r="B77" s="18" t="s">
        <v>70</v>
      </c>
      <c r="C77" s="22" t="s">
        <v>603</v>
      </c>
      <c r="D77" s="15" t="s">
        <v>2</v>
      </c>
      <c r="E77" s="17" t="s">
        <v>2</v>
      </c>
      <c r="F77" s="8"/>
      <c r="G77" s="5" t="s">
        <v>2</v>
      </c>
      <c r="H77" s="25"/>
      <c r="I77" s="4"/>
      <c r="J77" s="47"/>
      <c r="K77" s="4"/>
      <c r="L77" s="2"/>
      <c r="M77" s="5" t="s">
        <v>2</v>
      </c>
      <c r="N77" s="5" t="s">
        <v>2</v>
      </c>
      <c r="O77" s="5" t="s">
        <v>2</v>
      </c>
      <c r="P77" s="19" t="s">
        <v>2</v>
      </c>
      <c r="Q77" s="20" t="s">
        <v>2</v>
      </c>
    </row>
    <row r="78" spans="2:17" x14ac:dyDescent="0.3">
      <c r="B78" s="7" t="s">
        <v>426</v>
      </c>
      <c r="C78" s="1" t="s">
        <v>426</v>
      </c>
      <c r="D78" s="6" t="s">
        <v>426</v>
      </c>
      <c r="E78" s="1" t="s">
        <v>426</v>
      </c>
      <c r="F78" s="1" t="s">
        <v>426</v>
      </c>
      <c r="G78" s="1" t="s">
        <v>426</v>
      </c>
      <c r="H78" s="1" t="s">
        <v>426</v>
      </c>
      <c r="I78" s="1" t="s">
        <v>426</v>
      </c>
      <c r="J78" s="1" t="s">
        <v>426</v>
      </c>
      <c r="K78" s="1" t="s">
        <v>426</v>
      </c>
      <c r="L78" s="1" t="s">
        <v>426</v>
      </c>
      <c r="M78" s="1" t="s">
        <v>426</v>
      </c>
      <c r="N78" s="1" t="s">
        <v>426</v>
      </c>
      <c r="O78" s="1" t="s">
        <v>426</v>
      </c>
      <c r="P78" s="1" t="s">
        <v>426</v>
      </c>
      <c r="Q78" s="1" t="s">
        <v>426</v>
      </c>
    </row>
    <row r="79" spans="2:17" ht="42" x14ac:dyDescent="0.3">
      <c r="B79" s="16" t="s">
        <v>246</v>
      </c>
      <c r="C79" s="21" t="s">
        <v>473</v>
      </c>
      <c r="D79" s="14"/>
      <c r="E79" s="2"/>
      <c r="F79" s="2"/>
      <c r="G79" s="2"/>
      <c r="H79" s="2"/>
      <c r="I79" s="3">
        <f>SUM(GMICNC_22A_SCDPT3!SCDPT3_431BEGINNG_7:GMICNC_22A_SCDPT3!SCDPT3_431ENDINGG_7)</f>
        <v>0</v>
      </c>
      <c r="J79" s="2"/>
      <c r="K79" s="3">
        <f>SUM(GMICNC_22A_SCDPT3!SCDPT3_431BEGINNG_9:GMICNC_22A_SCDPT3!SCDPT3_431ENDINGG_9)</f>
        <v>0</v>
      </c>
      <c r="L79" s="2"/>
      <c r="M79" s="2"/>
      <c r="N79" s="2"/>
      <c r="O79" s="2"/>
      <c r="P79" s="2"/>
      <c r="Q79" s="2"/>
    </row>
    <row r="80" spans="2:17" x14ac:dyDescent="0.3">
      <c r="B80" s="7" t="s">
        <v>426</v>
      </c>
      <c r="C80" s="1" t="s">
        <v>426</v>
      </c>
      <c r="D80" s="6" t="s">
        <v>426</v>
      </c>
      <c r="E80" s="1" t="s">
        <v>426</v>
      </c>
      <c r="F80" s="1" t="s">
        <v>426</v>
      </c>
      <c r="G80" s="1" t="s">
        <v>426</v>
      </c>
      <c r="H80" s="1" t="s">
        <v>426</v>
      </c>
      <c r="I80" s="1" t="s">
        <v>426</v>
      </c>
      <c r="J80" s="1" t="s">
        <v>426</v>
      </c>
      <c r="K80" s="1" t="s">
        <v>426</v>
      </c>
      <c r="L80" s="1" t="s">
        <v>426</v>
      </c>
      <c r="M80" s="1" t="s">
        <v>426</v>
      </c>
      <c r="N80" s="1" t="s">
        <v>426</v>
      </c>
      <c r="O80" s="1" t="s">
        <v>426</v>
      </c>
      <c r="P80" s="1" t="s">
        <v>426</v>
      </c>
      <c r="Q80" s="1" t="s">
        <v>426</v>
      </c>
    </row>
    <row r="81" spans="2:17" x14ac:dyDescent="0.3">
      <c r="B81" s="18" t="s">
        <v>633</v>
      </c>
      <c r="C81" s="22" t="s">
        <v>603</v>
      </c>
      <c r="D81" s="15" t="s">
        <v>2</v>
      </c>
      <c r="E81" s="17" t="s">
        <v>2</v>
      </c>
      <c r="F81" s="8"/>
      <c r="G81" s="5" t="s">
        <v>2</v>
      </c>
      <c r="H81" s="25"/>
      <c r="I81" s="4"/>
      <c r="J81" s="47"/>
      <c r="K81" s="4"/>
      <c r="L81" s="2"/>
      <c r="M81" s="5" t="s">
        <v>2</v>
      </c>
      <c r="N81" s="5" t="s">
        <v>2</v>
      </c>
      <c r="O81" s="5" t="s">
        <v>2</v>
      </c>
      <c r="P81" s="19" t="s">
        <v>2</v>
      </c>
      <c r="Q81" s="20" t="s">
        <v>2</v>
      </c>
    </row>
    <row r="82" spans="2:17" x14ac:dyDescent="0.3">
      <c r="B82" s="7" t="s">
        <v>426</v>
      </c>
      <c r="C82" s="1" t="s">
        <v>426</v>
      </c>
      <c r="D82" s="6" t="s">
        <v>426</v>
      </c>
      <c r="E82" s="1" t="s">
        <v>426</v>
      </c>
      <c r="F82" s="1" t="s">
        <v>426</v>
      </c>
      <c r="G82" s="1" t="s">
        <v>426</v>
      </c>
      <c r="H82" s="1" t="s">
        <v>426</v>
      </c>
      <c r="I82" s="1" t="s">
        <v>426</v>
      </c>
      <c r="J82" s="1" t="s">
        <v>426</v>
      </c>
      <c r="K82" s="1" t="s">
        <v>426</v>
      </c>
      <c r="L82" s="1" t="s">
        <v>426</v>
      </c>
      <c r="M82" s="1" t="s">
        <v>426</v>
      </c>
      <c r="N82" s="1" t="s">
        <v>426</v>
      </c>
      <c r="O82" s="1" t="s">
        <v>426</v>
      </c>
      <c r="P82" s="1" t="s">
        <v>426</v>
      </c>
      <c r="Q82" s="1" t="s">
        <v>426</v>
      </c>
    </row>
    <row r="83" spans="2:17" ht="56" x14ac:dyDescent="0.3">
      <c r="B83" s="16" t="s">
        <v>114</v>
      </c>
      <c r="C83" s="21" t="s">
        <v>183</v>
      </c>
      <c r="D83" s="14"/>
      <c r="E83" s="2"/>
      <c r="F83" s="2"/>
      <c r="G83" s="2"/>
      <c r="H83" s="2"/>
      <c r="I83" s="3">
        <f>SUM(GMICNC_22A_SCDPT3!SCDPT3_432BEGINNG_7:GMICNC_22A_SCDPT3!SCDPT3_432ENDINGG_7)</f>
        <v>0</v>
      </c>
      <c r="J83" s="2"/>
      <c r="K83" s="3">
        <f>SUM(GMICNC_22A_SCDPT3!SCDPT3_432BEGINNG_9:GMICNC_22A_SCDPT3!SCDPT3_432ENDINGG_9)</f>
        <v>0</v>
      </c>
      <c r="L83" s="2"/>
      <c r="M83" s="2"/>
      <c r="N83" s="2"/>
      <c r="O83" s="2"/>
      <c r="P83" s="2"/>
      <c r="Q83" s="2"/>
    </row>
    <row r="84" spans="2:17" ht="28" x14ac:dyDescent="0.3">
      <c r="B84" s="16" t="s">
        <v>124</v>
      </c>
      <c r="C84" s="21" t="s">
        <v>347</v>
      </c>
      <c r="D84" s="14"/>
      <c r="E84" s="2"/>
      <c r="F84" s="2"/>
      <c r="G84" s="2"/>
      <c r="H84" s="2"/>
      <c r="I84" s="3">
        <f>GMICNC_22A_SCDPT3!SCDPT3_4019999999_7+GMICNC_22A_SCDPT3!SCDPT3_4029999999_7+GMICNC_22A_SCDPT3!SCDPT3_4319999999_7+GMICNC_22A_SCDPT3!SCDPT3_4329999999_7</f>
        <v>0</v>
      </c>
      <c r="J84" s="2"/>
      <c r="K84" s="3">
        <f>GMICNC_22A_SCDPT3!SCDPT3_4019999999_9+GMICNC_22A_SCDPT3!SCDPT3_4029999999_9+GMICNC_22A_SCDPT3!SCDPT3_4319999999_9+GMICNC_22A_SCDPT3!SCDPT3_4329999999_9</f>
        <v>0</v>
      </c>
      <c r="L84" s="2"/>
      <c r="M84" s="2"/>
      <c r="N84" s="2"/>
      <c r="O84" s="2"/>
      <c r="P84" s="2"/>
      <c r="Q84" s="2"/>
    </row>
    <row r="85" spans="2:17" ht="28" x14ac:dyDescent="0.3">
      <c r="B85" s="16" t="s">
        <v>297</v>
      </c>
      <c r="C85" s="21" t="s">
        <v>684</v>
      </c>
      <c r="D85" s="14"/>
      <c r="E85" s="2"/>
      <c r="F85" s="2"/>
      <c r="G85" s="2"/>
      <c r="H85" s="2"/>
      <c r="I85" s="31">
        <v>0</v>
      </c>
      <c r="J85" s="2"/>
      <c r="K85" s="31">
        <v>0</v>
      </c>
      <c r="L85" s="2"/>
      <c r="M85" s="2"/>
      <c r="N85" s="2"/>
      <c r="O85" s="2"/>
      <c r="P85" s="2"/>
      <c r="Q85" s="2"/>
    </row>
    <row r="86" spans="2:17" x14ac:dyDescent="0.3">
      <c r="B86" s="16" t="s">
        <v>460</v>
      </c>
      <c r="C86" s="21" t="s">
        <v>586</v>
      </c>
      <c r="D86" s="14"/>
      <c r="E86" s="2"/>
      <c r="F86" s="2"/>
      <c r="G86" s="2"/>
      <c r="H86" s="2"/>
      <c r="I86" s="3">
        <f>GMICNC_22A_SCDPT3!SCDPT3_4509999997_7+GMICNC_22A_SCDPT3!SCDPT3_4509999998_7</f>
        <v>0</v>
      </c>
      <c r="J86" s="2"/>
      <c r="K86" s="3">
        <f>GMICNC_22A_SCDPT3!SCDPT3_4509999997_9+GMICNC_22A_SCDPT3!SCDPT3_4509999998_9</f>
        <v>0</v>
      </c>
      <c r="L86" s="2"/>
      <c r="M86" s="2"/>
      <c r="N86" s="2"/>
      <c r="O86" s="2"/>
      <c r="P86" s="2"/>
      <c r="Q86" s="2"/>
    </row>
    <row r="87" spans="2:17" x14ac:dyDescent="0.3">
      <c r="B87" s="7" t="s">
        <v>426</v>
      </c>
      <c r="C87" s="1" t="s">
        <v>426</v>
      </c>
      <c r="D87" s="6" t="s">
        <v>426</v>
      </c>
      <c r="E87" s="1" t="s">
        <v>426</v>
      </c>
      <c r="F87" s="1" t="s">
        <v>426</v>
      </c>
      <c r="G87" s="1" t="s">
        <v>426</v>
      </c>
      <c r="H87" s="1" t="s">
        <v>426</v>
      </c>
      <c r="I87" s="1" t="s">
        <v>426</v>
      </c>
      <c r="J87" s="1" t="s">
        <v>426</v>
      </c>
      <c r="K87" s="1" t="s">
        <v>426</v>
      </c>
      <c r="L87" s="1" t="s">
        <v>426</v>
      </c>
      <c r="M87" s="1" t="s">
        <v>426</v>
      </c>
      <c r="N87" s="1" t="s">
        <v>426</v>
      </c>
      <c r="O87" s="1" t="s">
        <v>426</v>
      </c>
      <c r="P87" s="1" t="s">
        <v>426</v>
      </c>
      <c r="Q87" s="1" t="s">
        <v>426</v>
      </c>
    </row>
    <row r="88" spans="2:17" x14ac:dyDescent="0.3">
      <c r="B88" s="18" t="s">
        <v>587</v>
      </c>
      <c r="C88" s="22" t="s">
        <v>603</v>
      </c>
      <c r="D88" s="15" t="s">
        <v>2</v>
      </c>
      <c r="E88" s="17" t="s">
        <v>2</v>
      </c>
      <c r="F88" s="8"/>
      <c r="G88" s="5" t="s">
        <v>2</v>
      </c>
      <c r="H88" s="25"/>
      <c r="I88" s="4"/>
      <c r="J88" s="2"/>
      <c r="K88" s="4"/>
      <c r="L88" s="2"/>
      <c r="M88" s="5" t="s">
        <v>2</v>
      </c>
      <c r="N88" s="5" t="s">
        <v>2</v>
      </c>
      <c r="O88" s="5" t="s">
        <v>2</v>
      </c>
      <c r="P88" s="19" t="s">
        <v>2</v>
      </c>
      <c r="Q88" s="20" t="s">
        <v>2</v>
      </c>
    </row>
    <row r="89" spans="2:17" x14ac:dyDescent="0.3">
      <c r="B89" s="7" t="s">
        <v>426</v>
      </c>
      <c r="C89" s="1" t="s">
        <v>426</v>
      </c>
      <c r="D89" s="6" t="s">
        <v>426</v>
      </c>
      <c r="E89" s="1" t="s">
        <v>426</v>
      </c>
      <c r="F89" s="1" t="s">
        <v>426</v>
      </c>
      <c r="G89" s="1" t="s">
        <v>426</v>
      </c>
      <c r="H89" s="1" t="s">
        <v>426</v>
      </c>
      <c r="I89" s="1" t="s">
        <v>426</v>
      </c>
      <c r="J89" s="1" t="s">
        <v>426</v>
      </c>
      <c r="K89" s="1" t="s">
        <v>426</v>
      </c>
      <c r="L89" s="1" t="s">
        <v>426</v>
      </c>
      <c r="M89" s="1" t="s">
        <v>426</v>
      </c>
      <c r="N89" s="1" t="s">
        <v>426</v>
      </c>
      <c r="O89" s="1" t="s">
        <v>426</v>
      </c>
      <c r="P89" s="1" t="s">
        <v>426</v>
      </c>
      <c r="Q89" s="1" t="s">
        <v>426</v>
      </c>
    </row>
    <row r="90" spans="2:17" ht="42" x14ac:dyDescent="0.3">
      <c r="B90" s="16" t="s">
        <v>72</v>
      </c>
      <c r="C90" s="21" t="s">
        <v>80</v>
      </c>
      <c r="D90" s="14"/>
      <c r="E90" s="2"/>
      <c r="F90" s="2"/>
      <c r="G90" s="2"/>
      <c r="H90" s="2"/>
      <c r="I90" s="3">
        <f>SUM(GMICNC_22A_SCDPT3!SCDPT3_501BEGINNG_7:GMICNC_22A_SCDPT3!SCDPT3_501ENDINGG_7)</f>
        <v>0</v>
      </c>
      <c r="J90" s="2"/>
      <c r="K90" s="3">
        <f>SUM(GMICNC_22A_SCDPT3!SCDPT3_501BEGINNG_9:GMICNC_22A_SCDPT3!SCDPT3_501ENDINGG_9)</f>
        <v>0</v>
      </c>
      <c r="L90" s="2"/>
      <c r="M90" s="2"/>
      <c r="N90" s="2"/>
      <c r="O90" s="2"/>
      <c r="P90" s="2"/>
      <c r="Q90" s="2"/>
    </row>
    <row r="91" spans="2:17" x14ac:dyDescent="0.3">
      <c r="B91" s="7" t="s">
        <v>426</v>
      </c>
      <c r="C91" s="1" t="s">
        <v>426</v>
      </c>
      <c r="D91" s="6" t="s">
        <v>426</v>
      </c>
      <c r="E91" s="1" t="s">
        <v>426</v>
      </c>
      <c r="F91" s="1" t="s">
        <v>426</v>
      </c>
      <c r="G91" s="1" t="s">
        <v>426</v>
      </c>
      <c r="H91" s="1" t="s">
        <v>426</v>
      </c>
      <c r="I91" s="1" t="s">
        <v>426</v>
      </c>
      <c r="J91" s="1" t="s">
        <v>426</v>
      </c>
      <c r="K91" s="1" t="s">
        <v>426</v>
      </c>
      <c r="L91" s="1" t="s">
        <v>426</v>
      </c>
      <c r="M91" s="1" t="s">
        <v>426</v>
      </c>
      <c r="N91" s="1" t="s">
        <v>426</v>
      </c>
      <c r="O91" s="1" t="s">
        <v>426</v>
      </c>
      <c r="P91" s="1" t="s">
        <v>426</v>
      </c>
      <c r="Q91" s="1" t="s">
        <v>426</v>
      </c>
    </row>
    <row r="92" spans="2:17" x14ac:dyDescent="0.3">
      <c r="B92" s="18" t="s">
        <v>461</v>
      </c>
      <c r="C92" s="22" t="s">
        <v>603</v>
      </c>
      <c r="D92" s="15" t="s">
        <v>2</v>
      </c>
      <c r="E92" s="17" t="s">
        <v>2</v>
      </c>
      <c r="F92" s="8"/>
      <c r="G92" s="5" t="s">
        <v>2</v>
      </c>
      <c r="H92" s="25"/>
      <c r="I92" s="4"/>
      <c r="J92" s="2"/>
      <c r="K92" s="4"/>
      <c r="L92" s="2"/>
      <c r="M92" s="5" t="s">
        <v>2</v>
      </c>
      <c r="N92" s="5" t="s">
        <v>2</v>
      </c>
      <c r="O92" s="5" t="s">
        <v>2</v>
      </c>
      <c r="P92" s="19" t="s">
        <v>2</v>
      </c>
      <c r="Q92" s="20" t="s">
        <v>2</v>
      </c>
    </row>
    <row r="93" spans="2:17" x14ac:dyDescent="0.3">
      <c r="B93" s="7" t="s">
        <v>426</v>
      </c>
      <c r="C93" s="1" t="s">
        <v>426</v>
      </c>
      <c r="D93" s="6" t="s">
        <v>426</v>
      </c>
      <c r="E93" s="1" t="s">
        <v>426</v>
      </c>
      <c r="F93" s="1" t="s">
        <v>426</v>
      </c>
      <c r="G93" s="1" t="s">
        <v>426</v>
      </c>
      <c r="H93" s="1" t="s">
        <v>426</v>
      </c>
      <c r="I93" s="1" t="s">
        <v>426</v>
      </c>
      <c r="J93" s="1" t="s">
        <v>426</v>
      </c>
      <c r="K93" s="1" t="s">
        <v>426</v>
      </c>
      <c r="L93" s="1" t="s">
        <v>426</v>
      </c>
      <c r="M93" s="1" t="s">
        <v>426</v>
      </c>
      <c r="N93" s="1" t="s">
        <v>426</v>
      </c>
      <c r="O93" s="1" t="s">
        <v>426</v>
      </c>
      <c r="P93" s="1" t="s">
        <v>426</v>
      </c>
      <c r="Q93" s="1" t="s">
        <v>426</v>
      </c>
    </row>
    <row r="94" spans="2:17" ht="42" x14ac:dyDescent="0.3">
      <c r="B94" s="16" t="s">
        <v>634</v>
      </c>
      <c r="C94" s="21" t="s">
        <v>474</v>
      </c>
      <c r="D94" s="14"/>
      <c r="E94" s="2"/>
      <c r="F94" s="2"/>
      <c r="G94" s="2"/>
      <c r="H94" s="2"/>
      <c r="I94" s="3">
        <f>SUM(GMICNC_22A_SCDPT3!SCDPT3_502BEGINNG_7:GMICNC_22A_SCDPT3!SCDPT3_502ENDINGG_7)</f>
        <v>0</v>
      </c>
      <c r="J94" s="2"/>
      <c r="K94" s="3">
        <f>SUM(GMICNC_22A_SCDPT3!SCDPT3_502BEGINNG_9:GMICNC_22A_SCDPT3!SCDPT3_502ENDINGG_9)</f>
        <v>0</v>
      </c>
      <c r="L94" s="2"/>
      <c r="M94" s="2"/>
      <c r="N94" s="2"/>
      <c r="O94" s="2"/>
      <c r="P94" s="2"/>
      <c r="Q94" s="2"/>
    </row>
    <row r="95" spans="2:17" x14ac:dyDescent="0.3">
      <c r="B95" s="7" t="s">
        <v>426</v>
      </c>
      <c r="C95" s="1" t="s">
        <v>426</v>
      </c>
      <c r="D95" s="6" t="s">
        <v>426</v>
      </c>
      <c r="E95" s="1" t="s">
        <v>426</v>
      </c>
      <c r="F95" s="1" t="s">
        <v>426</v>
      </c>
      <c r="G95" s="1" t="s">
        <v>426</v>
      </c>
      <c r="H95" s="1" t="s">
        <v>426</v>
      </c>
      <c r="I95" s="1" t="s">
        <v>426</v>
      </c>
      <c r="J95" s="1" t="s">
        <v>426</v>
      </c>
      <c r="K95" s="1" t="s">
        <v>426</v>
      </c>
      <c r="L95" s="1" t="s">
        <v>426</v>
      </c>
      <c r="M95" s="1" t="s">
        <v>426</v>
      </c>
      <c r="N95" s="1" t="s">
        <v>426</v>
      </c>
      <c r="O95" s="1" t="s">
        <v>426</v>
      </c>
      <c r="P95" s="1" t="s">
        <v>426</v>
      </c>
      <c r="Q95" s="1" t="s">
        <v>426</v>
      </c>
    </row>
    <row r="96" spans="2:17" x14ac:dyDescent="0.3">
      <c r="B96" s="18" t="s">
        <v>35</v>
      </c>
      <c r="C96" s="22" t="s">
        <v>603</v>
      </c>
      <c r="D96" s="15" t="s">
        <v>2</v>
      </c>
      <c r="E96" s="17" t="s">
        <v>2</v>
      </c>
      <c r="F96" s="8"/>
      <c r="G96" s="5" t="s">
        <v>2</v>
      </c>
      <c r="H96" s="25"/>
      <c r="I96" s="4"/>
      <c r="J96" s="2"/>
      <c r="K96" s="4"/>
      <c r="L96" s="2"/>
      <c r="M96" s="5" t="s">
        <v>2</v>
      </c>
      <c r="N96" s="5" t="s">
        <v>2</v>
      </c>
      <c r="O96" s="5" t="s">
        <v>2</v>
      </c>
      <c r="P96" s="19" t="s">
        <v>2</v>
      </c>
      <c r="Q96" s="20" t="s">
        <v>2</v>
      </c>
    </row>
    <row r="97" spans="2:17" x14ac:dyDescent="0.3">
      <c r="B97" s="7" t="s">
        <v>426</v>
      </c>
      <c r="C97" s="1" t="s">
        <v>426</v>
      </c>
      <c r="D97" s="6" t="s">
        <v>426</v>
      </c>
      <c r="E97" s="1" t="s">
        <v>426</v>
      </c>
      <c r="F97" s="1" t="s">
        <v>426</v>
      </c>
      <c r="G97" s="1" t="s">
        <v>426</v>
      </c>
      <c r="H97" s="1" t="s">
        <v>426</v>
      </c>
      <c r="I97" s="1" t="s">
        <v>426</v>
      </c>
      <c r="J97" s="1" t="s">
        <v>426</v>
      </c>
      <c r="K97" s="1" t="s">
        <v>426</v>
      </c>
      <c r="L97" s="1" t="s">
        <v>426</v>
      </c>
      <c r="M97" s="1" t="s">
        <v>426</v>
      </c>
      <c r="N97" s="1" t="s">
        <v>426</v>
      </c>
      <c r="O97" s="1" t="s">
        <v>426</v>
      </c>
      <c r="P97" s="1" t="s">
        <v>426</v>
      </c>
      <c r="Q97" s="1" t="s">
        <v>426</v>
      </c>
    </row>
    <row r="98" spans="2:17" ht="42" x14ac:dyDescent="0.3">
      <c r="B98" s="16" t="s">
        <v>215</v>
      </c>
      <c r="C98" s="21" t="s">
        <v>115</v>
      </c>
      <c r="D98" s="14"/>
      <c r="E98" s="2"/>
      <c r="F98" s="2"/>
      <c r="G98" s="2"/>
      <c r="H98" s="2"/>
      <c r="I98" s="3">
        <f>SUM(GMICNC_22A_SCDPT3!SCDPT3_531BEGINNG_7:GMICNC_22A_SCDPT3!SCDPT3_531ENDINGG_7)</f>
        <v>0</v>
      </c>
      <c r="J98" s="2"/>
      <c r="K98" s="3">
        <f>SUM(GMICNC_22A_SCDPT3!SCDPT3_531BEGINNG_9:GMICNC_22A_SCDPT3!SCDPT3_531ENDINGG_9)</f>
        <v>0</v>
      </c>
      <c r="L98" s="2"/>
      <c r="M98" s="2"/>
      <c r="N98" s="2"/>
      <c r="O98" s="2"/>
      <c r="P98" s="2"/>
      <c r="Q98" s="2"/>
    </row>
    <row r="99" spans="2:17" x14ac:dyDescent="0.3">
      <c r="B99" s="7" t="s">
        <v>426</v>
      </c>
      <c r="C99" s="1" t="s">
        <v>426</v>
      </c>
      <c r="D99" s="6" t="s">
        <v>426</v>
      </c>
      <c r="E99" s="1" t="s">
        <v>426</v>
      </c>
      <c r="F99" s="1" t="s">
        <v>426</v>
      </c>
      <c r="G99" s="1" t="s">
        <v>426</v>
      </c>
      <c r="H99" s="1" t="s">
        <v>426</v>
      </c>
      <c r="I99" s="1" t="s">
        <v>426</v>
      </c>
      <c r="J99" s="1" t="s">
        <v>426</v>
      </c>
      <c r="K99" s="1" t="s">
        <v>426</v>
      </c>
      <c r="L99" s="1" t="s">
        <v>426</v>
      </c>
      <c r="M99" s="1" t="s">
        <v>426</v>
      </c>
      <c r="N99" s="1" t="s">
        <v>426</v>
      </c>
      <c r="O99" s="1" t="s">
        <v>426</v>
      </c>
      <c r="P99" s="1" t="s">
        <v>426</v>
      </c>
      <c r="Q99" s="1" t="s">
        <v>426</v>
      </c>
    </row>
    <row r="100" spans="2:17" x14ac:dyDescent="0.3">
      <c r="B100" s="18" t="s">
        <v>588</v>
      </c>
      <c r="C100" s="22" t="s">
        <v>603</v>
      </c>
      <c r="D100" s="15" t="s">
        <v>2</v>
      </c>
      <c r="E100" s="17" t="s">
        <v>2</v>
      </c>
      <c r="F100" s="8"/>
      <c r="G100" s="5" t="s">
        <v>2</v>
      </c>
      <c r="H100" s="25"/>
      <c r="I100" s="4"/>
      <c r="J100" s="2"/>
      <c r="K100" s="4"/>
      <c r="L100" s="2"/>
      <c r="M100" s="5" t="s">
        <v>2</v>
      </c>
      <c r="N100" s="5" t="s">
        <v>2</v>
      </c>
      <c r="O100" s="5" t="s">
        <v>2</v>
      </c>
      <c r="P100" s="19" t="s">
        <v>2</v>
      </c>
      <c r="Q100" s="20" t="s">
        <v>2</v>
      </c>
    </row>
    <row r="101" spans="2:17" x14ac:dyDescent="0.3">
      <c r="B101" s="7" t="s">
        <v>426</v>
      </c>
      <c r="C101" s="1" t="s">
        <v>426</v>
      </c>
      <c r="D101" s="6" t="s">
        <v>426</v>
      </c>
      <c r="E101" s="1" t="s">
        <v>426</v>
      </c>
      <c r="F101" s="1" t="s">
        <v>426</v>
      </c>
      <c r="G101" s="1" t="s">
        <v>426</v>
      </c>
      <c r="H101" s="1" t="s">
        <v>426</v>
      </c>
      <c r="I101" s="1" t="s">
        <v>426</v>
      </c>
      <c r="J101" s="1" t="s">
        <v>426</v>
      </c>
      <c r="K101" s="1" t="s">
        <v>426</v>
      </c>
      <c r="L101" s="1" t="s">
        <v>426</v>
      </c>
      <c r="M101" s="1" t="s">
        <v>426</v>
      </c>
      <c r="N101" s="1" t="s">
        <v>426</v>
      </c>
      <c r="O101" s="1" t="s">
        <v>426</v>
      </c>
      <c r="P101" s="1" t="s">
        <v>426</v>
      </c>
      <c r="Q101" s="1" t="s">
        <v>426</v>
      </c>
    </row>
    <row r="102" spans="2:17" ht="42" x14ac:dyDescent="0.3">
      <c r="B102" s="16" t="s">
        <v>74</v>
      </c>
      <c r="C102" s="21" t="s">
        <v>589</v>
      </c>
      <c r="D102" s="14"/>
      <c r="E102" s="2"/>
      <c r="F102" s="2"/>
      <c r="G102" s="2"/>
      <c r="H102" s="2"/>
      <c r="I102" s="3">
        <f>SUM(GMICNC_22A_SCDPT3!SCDPT3_532BEGINNG_7:GMICNC_22A_SCDPT3!SCDPT3_532ENDINGG_7)</f>
        <v>0</v>
      </c>
      <c r="J102" s="2"/>
      <c r="K102" s="3">
        <f>SUM(GMICNC_22A_SCDPT3!SCDPT3_532BEGINNG_9:GMICNC_22A_SCDPT3!SCDPT3_532ENDINGG_9)</f>
        <v>0</v>
      </c>
      <c r="L102" s="2"/>
      <c r="M102" s="2"/>
      <c r="N102" s="2"/>
      <c r="O102" s="2"/>
      <c r="P102" s="2"/>
      <c r="Q102" s="2"/>
    </row>
    <row r="103" spans="2:17" x14ac:dyDescent="0.3">
      <c r="B103" s="7" t="s">
        <v>426</v>
      </c>
      <c r="C103" s="1" t="s">
        <v>426</v>
      </c>
      <c r="D103" s="6" t="s">
        <v>426</v>
      </c>
      <c r="E103" s="1" t="s">
        <v>426</v>
      </c>
      <c r="F103" s="1" t="s">
        <v>426</v>
      </c>
      <c r="G103" s="1" t="s">
        <v>426</v>
      </c>
      <c r="H103" s="1" t="s">
        <v>426</v>
      </c>
      <c r="I103" s="1" t="s">
        <v>426</v>
      </c>
      <c r="J103" s="1" t="s">
        <v>426</v>
      </c>
      <c r="K103" s="1" t="s">
        <v>426</v>
      </c>
      <c r="L103" s="1" t="s">
        <v>426</v>
      </c>
      <c r="M103" s="1" t="s">
        <v>426</v>
      </c>
      <c r="N103" s="1" t="s">
        <v>426</v>
      </c>
      <c r="O103" s="1" t="s">
        <v>426</v>
      </c>
      <c r="P103" s="1" t="s">
        <v>426</v>
      </c>
      <c r="Q103" s="1" t="s">
        <v>426</v>
      </c>
    </row>
    <row r="104" spans="2:17" x14ac:dyDescent="0.3">
      <c r="B104" s="18" t="s">
        <v>116</v>
      </c>
      <c r="C104" s="22" t="s">
        <v>603</v>
      </c>
      <c r="D104" s="15" t="s">
        <v>2</v>
      </c>
      <c r="E104" s="17" t="s">
        <v>2</v>
      </c>
      <c r="F104" s="8"/>
      <c r="G104" s="5" t="s">
        <v>2</v>
      </c>
      <c r="H104" s="25"/>
      <c r="I104" s="4"/>
      <c r="J104" s="2"/>
      <c r="K104" s="4"/>
      <c r="L104" s="2"/>
      <c r="M104" s="5" t="s">
        <v>2</v>
      </c>
      <c r="N104" s="5" t="s">
        <v>2</v>
      </c>
      <c r="O104" s="5" t="s">
        <v>2</v>
      </c>
      <c r="P104" s="19" t="s">
        <v>2</v>
      </c>
      <c r="Q104" s="20" t="s">
        <v>2</v>
      </c>
    </row>
    <row r="105" spans="2:17" x14ac:dyDescent="0.3">
      <c r="B105" s="7" t="s">
        <v>426</v>
      </c>
      <c r="C105" s="1" t="s">
        <v>426</v>
      </c>
      <c r="D105" s="6" t="s">
        <v>426</v>
      </c>
      <c r="E105" s="1" t="s">
        <v>426</v>
      </c>
      <c r="F105" s="1" t="s">
        <v>426</v>
      </c>
      <c r="G105" s="1" t="s">
        <v>426</v>
      </c>
      <c r="H105" s="1" t="s">
        <v>426</v>
      </c>
      <c r="I105" s="1" t="s">
        <v>426</v>
      </c>
      <c r="J105" s="1" t="s">
        <v>426</v>
      </c>
      <c r="K105" s="1" t="s">
        <v>426</v>
      </c>
      <c r="L105" s="1" t="s">
        <v>426</v>
      </c>
      <c r="M105" s="1" t="s">
        <v>426</v>
      </c>
      <c r="N105" s="1" t="s">
        <v>426</v>
      </c>
      <c r="O105" s="1" t="s">
        <v>426</v>
      </c>
      <c r="P105" s="1" t="s">
        <v>426</v>
      </c>
      <c r="Q105" s="1" t="s">
        <v>426</v>
      </c>
    </row>
    <row r="106" spans="2:17" ht="56" x14ac:dyDescent="0.3">
      <c r="B106" s="16" t="s">
        <v>289</v>
      </c>
      <c r="C106" s="21" t="s">
        <v>117</v>
      </c>
      <c r="D106" s="14"/>
      <c r="E106" s="2"/>
      <c r="F106" s="2"/>
      <c r="G106" s="2"/>
      <c r="H106" s="2"/>
      <c r="I106" s="3">
        <f>SUM(GMICNC_22A_SCDPT3!SCDPT3_551BEGINNG_7:GMICNC_22A_SCDPT3!SCDPT3_551ENDINGG_7)</f>
        <v>0</v>
      </c>
      <c r="J106" s="2"/>
      <c r="K106" s="3">
        <f>SUM(GMICNC_22A_SCDPT3!SCDPT3_551BEGINNG_9:GMICNC_22A_SCDPT3!SCDPT3_551ENDINGG_9)</f>
        <v>0</v>
      </c>
      <c r="L106" s="2"/>
      <c r="M106" s="2"/>
      <c r="N106" s="2"/>
      <c r="O106" s="2"/>
      <c r="P106" s="2"/>
      <c r="Q106" s="2"/>
    </row>
    <row r="107" spans="2:17" x14ac:dyDescent="0.3">
      <c r="B107" s="7" t="s">
        <v>426</v>
      </c>
      <c r="C107" s="1" t="s">
        <v>426</v>
      </c>
      <c r="D107" s="6" t="s">
        <v>426</v>
      </c>
      <c r="E107" s="1" t="s">
        <v>426</v>
      </c>
      <c r="F107" s="1" t="s">
        <v>426</v>
      </c>
      <c r="G107" s="1" t="s">
        <v>426</v>
      </c>
      <c r="H107" s="1" t="s">
        <v>426</v>
      </c>
      <c r="I107" s="1" t="s">
        <v>426</v>
      </c>
      <c r="J107" s="1" t="s">
        <v>426</v>
      </c>
      <c r="K107" s="1" t="s">
        <v>426</v>
      </c>
      <c r="L107" s="1" t="s">
        <v>426</v>
      </c>
      <c r="M107" s="1" t="s">
        <v>426</v>
      </c>
      <c r="N107" s="1" t="s">
        <v>426</v>
      </c>
      <c r="O107" s="1" t="s">
        <v>426</v>
      </c>
      <c r="P107" s="1" t="s">
        <v>426</v>
      </c>
      <c r="Q107" s="1" t="s">
        <v>426</v>
      </c>
    </row>
    <row r="108" spans="2:17" x14ac:dyDescent="0.3">
      <c r="B108" s="18" t="s">
        <v>680</v>
      </c>
      <c r="C108" s="22" t="s">
        <v>603</v>
      </c>
      <c r="D108" s="15" t="s">
        <v>2</v>
      </c>
      <c r="E108" s="17" t="s">
        <v>2</v>
      </c>
      <c r="F108" s="8"/>
      <c r="G108" s="5" t="s">
        <v>2</v>
      </c>
      <c r="H108" s="25"/>
      <c r="I108" s="4"/>
      <c r="J108" s="2"/>
      <c r="K108" s="4"/>
      <c r="L108" s="2"/>
      <c r="M108" s="5" t="s">
        <v>2</v>
      </c>
      <c r="N108" s="5" t="s">
        <v>2</v>
      </c>
      <c r="O108" s="5" t="s">
        <v>2</v>
      </c>
      <c r="P108" s="19" t="s">
        <v>2</v>
      </c>
      <c r="Q108" s="20" t="s">
        <v>2</v>
      </c>
    </row>
    <row r="109" spans="2:17" x14ac:dyDescent="0.3">
      <c r="B109" s="7" t="s">
        <v>426</v>
      </c>
      <c r="C109" s="1" t="s">
        <v>426</v>
      </c>
      <c r="D109" s="6" t="s">
        <v>426</v>
      </c>
      <c r="E109" s="1" t="s">
        <v>426</v>
      </c>
      <c r="F109" s="1" t="s">
        <v>426</v>
      </c>
      <c r="G109" s="1" t="s">
        <v>426</v>
      </c>
      <c r="H109" s="1" t="s">
        <v>426</v>
      </c>
      <c r="I109" s="1" t="s">
        <v>426</v>
      </c>
      <c r="J109" s="1" t="s">
        <v>426</v>
      </c>
      <c r="K109" s="1" t="s">
        <v>426</v>
      </c>
      <c r="L109" s="1" t="s">
        <v>426</v>
      </c>
      <c r="M109" s="1" t="s">
        <v>426</v>
      </c>
      <c r="N109" s="1" t="s">
        <v>426</v>
      </c>
      <c r="O109" s="1" t="s">
        <v>426</v>
      </c>
      <c r="P109" s="1" t="s">
        <v>426</v>
      </c>
      <c r="Q109" s="1" t="s">
        <v>426</v>
      </c>
    </row>
    <row r="110" spans="2:17" ht="56" x14ac:dyDescent="0.3">
      <c r="B110" s="16" t="s">
        <v>175</v>
      </c>
      <c r="C110" s="21" t="s">
        <v>176</v>
      </c>
      <c r="D110" s="14"/>
      <c r="E110" s="2"/>
      <c r="F110" s="2"/>
      <c r="G110" s="2"/>
      <c r="H110" s="2"/>
      <c r="I110" s="3">
        <f>SUM(GMICNC_22A_SCDPT3!SCDPT3_552BEGINNG_7:GMICNC_22A_SCDPT3!SCDPT3_552ENDINGG_7)</f>
        <v>0</v>
      </c>
      <c r="J110" s="2"/>
      <c r="K110" s="3">
        <f>SUM(GMICNC_22A_SCDPT3!SCDPT3_552BEGINNG_9:GMICNC_22A_SCDPT3!SCDPT3_552ENDINGG_9)</f>
        <v>0</v>
      </c>
      <c r="L110" s="2"/>
      <c r="M110" s="2"/>
      <c r="N110" s="2"/>
      <c r="O110" s="2"/>
      <c r="P110" s="2"/>
      <c r="Q110" s="2"/>
    </row>
    <row r="111" spans="2:17" x14ac:dyDescent="0.3">
      <c r="B111" s="7" t="s">
        <v>426</v>
      </c>
      <c r="C111" s="1" t="s">
        <v>426</v>
      </c>
      <c r="D111" s="6" t="s">
        <v>426</v>
      </c>
      <c r="E111" s="1" t="s">
        <v>426</v>
      </c>
      <c r="F111" s="1" t="s">
        <v>426</v>
      </c>
      <c r="G111" s="1" t="s">
        <v>426</v>
      </c>
      <c r="H111" s="1" t="s">
        <v>426</v>
      </c>
      <c r="I111" s="1" t="s">
        <v>426</v>
      </c>
      <c r="J111" s="1" t="s">
        <v>426</v>
      </c>
      <c r="K111" s="1" t="s">
        <v>426</v>
      </c>
      <c r="L111" s="1" t="s">
        <v>426</v>
      </c>
      <c r="M111" s="1" t="s">
        <v>426</v>
      </c>
      <c r="N111" s="1" t="s">
        <v>426</v>
      </c>
      <c r="O111" s="1" t="s">
        <v>426</v>
      </c>
      <c r="P111" s="1" t="s">
        <v>426</v>
      </c>
      <c r="Q111" s="1" t="s">
        <v>426</v>
      </c>
    </row>
    <row r="112" spans="2:17" x14ac:dyDescent="0.3">
      <c r="B112" s="18" t="s">
        <v>217</v>
      </c>
      <c r="C112" s="22" t="s">
        <v>603</v>
      </c>
      <c r="D112" s="15" t="s">
        <v>2</v>
      </c>
      <c r="E112" s="17" t="s">
        <v>2</v>
      </c>
      <c r="F112" s="8"/>
      <c r="G112" s="5" t="s">
        <v>2</v>
      </c>
      <c r="H112" s="25"/>
      <c r="I112" s="4"/>
      <c r="J112" s="2"/>
      <c r="K112" s="4"/>
      <c r="L112" s="2"/>
      <c r="M112" s="5" t="s">
        <v>2</v>
      </c>
      <c r="N112" s="5" t="s">
        <v>2</v>
      </c>
      <c r="O112" s="5" t="s">
        <v>2</v>
      </c>
      <c r="P112" s="19" t="s">
        <v>2</v>
      </c>
      <c r="Q112" s="20" t="s">
        <v>2</v>
      </c>
    </row>
    <row r="113" spans="2:17" x14ac:dyDescent="0.3">
      <c r="B113" s="7" t="s">
        <v>426</v>
      </c>
      <c r="C113" s="1" t="s">
        <v>426</v>
      </c>
      <c r="D113" s="6" t="s">
        <v>426</v>
      </c>
      <c r="E113" s="1" t="s">
        <v>426</v>
      </c>
      <c r="F113" s="1" t="s">
        <v>426</v>
      </c>
      <c r="G113" s="1" t="s">
        <v>426</v>
      </c>
      <c r="H113" s="1" t="s">
        <v>426</v>
      </c>
      <c r="I113" s="1" t="s">
        <v>426</v>
      </c>
      <c r="J113" s="1" t="s">
        <v>426</v>
      </c>
      <c r="K113" s="1" t="s">
        <v>426</v>
      </c>
      <c r="L113" s="1" t="s">
        <v>426</v>
      </c>
      <c r="M113" s="1" t="s">
        <v>426</v>
      </c>
      <c r="N113" s="1" t="s">
        <v>426</v>
      </c>
      <c r="O113" s="1" t="s">
        <v>426</v>
      </c>
      <c r="P113" s="1" t="s">
        <v>426</v>
      </c>
      <c r="Q113" s="1" t="s">
        <v>426</v>
      </c>
    </row>
    <row r="114" spans="2:17" ht="56" x14ac:dyDescent="0.3">
      <c r="B114" s="16" t="s">
        <v>385</v>
      </c>
      <c r="C114" s="21" t="s">
        <v>418</v>
      </c>
      <c r="D114" s="14"/>
      <c r="E114" s="2"/>
      <c r="F114" s="2"/>
      <c r="G114" s="2"/>
      <c r="H114" s="2"/>
      <c r="I114" s="3">
        <f>SUM(GMICNC_22A_SCDPT3!SCDPT3_571BEGINNG_7:GMICNC_22A_SCDPT3!SCDPT3_571ENDINGG_7)</f>
        <v>0</v>
      </c>
      <c r="J114" s="2"/>
      <c r="K114" s="3">
        <f>SUM(GMICNC_22A_SCDPT3!SCDPT3_571BEGINNG_9:GMICNC_22A_SCDPT3!SCDPT3_571ENDINGG_9)</f>
        <v>0</v>
      </c>
      <c r="L114" s="2"/>
      <c r="M114" s="2"/>
      <c r="N114" s="2"/>
      <c r="O114" s="2"/>
      <c r="P114" s="2"/>
      <c r="Q114" s="2"/>
    </row>
    <row r="115" spans="2:17" x14ac:dyDescent="0.3">
      <c r="B115" s="7" t="s">
        <v>426</v>
      </c>
      <c r="C115" s="1" t="s">
        <v>426</v>
      </c>
      <c r="D115" s="6" t="s">
        <v>426</v>
      </c>
      <c r="E115" s="1" t="s">
        <v>426</v>
      </c>
      <c r="F115" s="1" t="s">
        <v>426</v>
      </c>
      <c r="G115" s="1" t="s">
        <v>426</v>
      </c>
      <c r="H115" s="1" t="s">
        <v>426</v>
      </c>
      <c r="I115" s="1" t="s">
        <v>426</v>
      </c>
      <c r="J115" s="1" t="s">
        <v>426</v>
      </c>
      <c r="K115" s="1" t="s">
        <v>426</v>
      </c>
      <c r="L115" s="1" t="s">
        <v>426</v>
      </c>
      <c r="M115" s="1" t="s">
        <v>426</v>
      </c>
      <c r="N115" s="1" t="s">
        <v>426</v>
      </c>
      <c r="O115" s="1" t="s">
        <v>426</v>
      </c>
      <c r="P115" s="1" t="s">
        <v>426</v>
      </c>
      <c r="Q115" s="1" t="s">
        <v>426</v>
      </c>
    </row>
    <row r="116" spans="2:17" x14ac:dyDescent="0.3">
      <c r="B116" s="18" t="s">
        <v>75</v>
      </c>
      <c r="C116" s="22" t="s">
        <v>603</v>
      </c>
      <c r="D116" s="15" t="s">
        <v>2</v>
      </c>
      <c r="E116" s="17" t="s">
        <v>2</v>
      </c>
      <c r="F116" s="8"/>
      <c r="G116" s="5" t="s">
        <v>2</v>
      </c>
      <c r="H116" s="25"/>
      <c r="I116" s="4"/>
      <c r="J116" s="2"/>
      <c r="K116" s="4"/>
      <c r="L116" s="2"/>
      <c r="M116" s="5" t="s">
        <v>2</v>
      </c>
      <c r="N116" s="5" t="s">
        <v>2</v>
      </c>
      <c r="O116" s="5" t="s">
        <v>2</v>
      </c>
      <c r="P116" s="19" t="s">
        <v>2</v>
      </c>
      <c r="Q116" s="20" t="s">
        <v>2</v>
      </c>
    </row>
    <row r="117" spans="2:17" x14ac:dyDescent="0.3">
      <c r="B117" s="7" t="s">
        <v>426</v>
      </c>
      <c r="C117" s="1" t="s">
        <v>426</v>
      </c>
      <c r="D117" s="6" t="s">
        <v>426</v>
      </c>
      <c r="E117" s="1" t="s">
        <v>426</v>
      </c>
      <c r="F117" s="1" t="s">
        <v>426</v>
      </c>
      <c r="G117" s="1" t="s">
        <v>426</v>
      </c>
      <c r="H117" s="1" t="s">
        <v>426</v>
      </c>
      <c r="I117" s="1" t="s">
        <v>426</v>
      </c>
      <c r="J117" s="1" t="s">
        <v>426</v>
      </c>
      <c r="K117" s="1" t="s">
        <v>426</v>
      </c>
      <c r="L117" s="1" t="s">
        <v>426</v>
      </c>
      <c r="M117" s="1" t="s">
        <v>426</v>
      </c>
      <c r="N117" s="1" t="s">
        <v>426</v>
      </c>
      <c r="O117" s="1" t="s">
        <v>426</v>
      </c>
      <c r="P117" s="1" t="s">
        <v>426</v>
      </c>
      <c r="Q117" s="1" t="s">
        <v>426</v>
      </c>
    </row>
    <row r="118" spans="2:17" ht="56" x14ac:dyDescent="0.3">
      <c r="B118" s="16" t="s">
        <v>249</v>
      </c>
      <c r="C118" s="21" t="s">
        <v>544</v>
      </c>
      <c r="D118" s="14"/>
      <c r="E118" s="2"/>
      <c r="F118" s="2"/>
      <c r="G118" s="2"/>
      <c r="H118" s="2"/>
      <c r="I118" s="3">
        <f>SUM(GMICNC_22A_SCDPT3!SCDPT3_572BEGINNG_7:GMICNC_22A_SCDPT3!SCDPT3_572ENDINGG_7)</f>
        <v>0</v>
      </c>
      <c r="J118" s="2"/>
      <c r="K118" s="3">
        <f>SUM(GMICNC_22A_SCDPT3!SCDPT3_572BEGINNG_9:GMICNC_22A_SCDPT3!SCDPT3_572ENDINGG_9)</f>
        <v>0</v>
      </c>
      <c r="L118" s="2"/>
      <c r="M118" s="2"/>
      <c r="N118" s="2"/>
      <c r="O118" s="2"/>
      <c r="P118" s="2"/>
      <c r="Q118" s="2"/>
    </row>
    <row r="119" spans="2:17" x14ac:dyDescent="0.3">
      <c r="B119" s="7" t="s">
        <v>426</v>
      </c>
      <c r="C119" s="1" t="s">
        <v>426</v>
      </c>
      <c r="D119" s="6" t="s">
        <v>426</v>
      </c>
      <c r="E119" s="1" t="s">
        <v>426</v>
      </c>
      <c r="F119" s="1" t="s">
        <v>426</v>
      </c>
      <c r="G119" s="1" t="s">
        <v>426</v>
      </c>
      <c r="H119" s="1" t="s">
        <v>426</v>
      </c>
      <c r="I119" s="1" t="s">
        <v>426</v>
      </c>
      <c r="J119" s="1" t="s">
        <v>426</v>
      </c>
      <c r="K119" s="1" t="s">
        <v>426</v>
      </c>
      <c r="L119" s="1" t="s">
        <v>426</v>
      </c>
      <c r="M119" s="1" t="s">
        <v>426</v>
      </c>
      <c r="N119" s="1" t="s">
        <v>426</v>
      </c>
      <c r="O119" s="1" t="s">
        <v>426</v>
      </c>
      <c r="P119" s="1" t="s">
        <v>426</v>
      </c>
      <c r="Q119" s="1" t="s">
        <v>426</v>
      </c>
    </row>
    <row r="120" spans="2:17" x14ac:dyDescent="0.3">
      <c r="B120" s="18" t="s">
        <v>251</v>
      </c>
      <c r="C120" s="22" t="s">
        <v>603</v>
      </c>
      <c r="D120" s="15" t="s">
        <v>2</v>
      </c>
      <c r="E120" s="17" t="s">
        <v>2</v>
      </c>
      <c r="F120" s="8"/>
      <c r="G120" s="5" t="s">
        <v>2</v>
      </c>
      <c r="H120" s="25"/>
      <c r="I120" s="4"/>
      <c r="J120" s="2"/>
      <c r="K120" s="4"/>
      <c r="L120" s="2"/>
      <c r="M120" s="5" t="s">
        <v>2</v>
      </c>
      <c r="N120" s="5" t="s">
        <v>2</v>
      </c>
      <c r="O120" s="5" t="s">
        <v>2</v>
      </c>
      <c r="P120" s="19" t="s">
        <v>2</v>
      </c>
      <c r="Q120" s="20" t="s">
        <v>2</v>
      </c>
    </row>
    <row r="121" spans="2:17" x14ac:dyDescent="0.3">
      <c r="B121" s="7" t="s">
        <v>426</v>
      </c>
      <c r="C121" s="1" t="s">
        <v>426</v>
      </c>
      <c r="D121" s="6" t="s">
        <v>426</v>
      </c>
      <c r="E121" s="1" t="s">
        <v>426</v>
      </c>
      <c r="F121" s="1" t="s">
        <v>426</v>
      </c>
      <c r="G121" s="1" t="s">
        <v>426</v>
      </c>
      <c r="H121" s="1" t="s">
        <v>426</v>
      </c>
      <c r="I121" s="1" t="s">
        <v>426</v>
      </c>
      <c r="J121" s="1" t="s">
        <v>426</v>
      </c>
      <c r="K121" s="1" t="s">
        <v>426</v>
      </c>
      <c r="L121" s="1" t="s">
        <v>426</v>
      </c>
      <c r="M121" s="1" t="s">
        <v>426</v>
      </c>
      <c r="N121" s="1" t="s">
        <v>426</v>
      </c>
      <c r="O121" s="1" t="s">
        <v>426</v>
      </c>
      <c r="P121" s="1" t="s">
        <v>426</v>
      </c>
      <c r="Q121" s="1" t="s">
        <v>426</v>
      </c>
    </row>
    <row r="122" spans="2:17" ht="28" x14ac:dyDescent="0.3">
      <c r="B122" s="16" t="s">
        <v>419</v>
      </c>
      <c r="C122" s="21" t="s">
        <v>36</v>
      </c>
      <c r="D122" s="14"/>
      <c r="E122" s="2"/>
      <c r="F122" s="2"/>
      <c r="G122" s="2"/>
      <c r="H122" s="2"/>
      <c r="I122" s="3">
        <f>SUM(GMICNC_22A_SCDPT3!SCDPT3_581BEGINNG_7:GMICNC_22A_SCDPT3!SCDPT3_581ENDINGG_7)</f>
        <v>0</v>
      </c>
      <c r="J122" s="2"/>
      <c r="K122" s="3">
        <f>SUM(GMICNC_22A_SCDPT3!SCDPT3_581BEGINNG_9:GMICNC_22A_SCDPT3!SCDPT3_581ENDINGG_9)</f>
        <v>0</v>
      </c>
      <c r="L122" s="2"/>
      <c r="M122" s="2"/>
      <c r="N122" s="2"/>
      <c r="O122" s="2"/>
      <c r="P122" s="2"/>
      <c r="Q122" s="2"/>
    </row>
    <row r="123" spans="2:17" x14ac:dyDescent="0.3">
      <c r="B123" s="7" t="s">
        <v>426</v>
      </c>
      <c r="C123" s="1" t="s">
        <v>426</v>
      </c>
      <c r="D123" s="6" t="s">
        <v>426</v>
      </c>
      <c r="E123" s="1" t="s">
        <v>426</v>
      </c>
      <c r="F123" s="1" t="s">
        <v>426</v>
      </c>
      <c r="G123" s="1" t="s">
        <v>426</v>
      </c>
      <c r="H123" s="1" t="s">
        <v>426</v>
      </c>
      <c r="I123" s="1" t="s">
        <v>426</v>
      </c>
      <c r="J123" s="1" t="s">
        <v>426</v>
      </c>
      <c r="K123" s="1" t="s">
        <v>426</v>
      </c>
      <c r="L123" s="1" t="s">
        <v>426</v>
      </c>
      <c r="M123" s="1" t="s">
        <v>426</v>
      </c>
      <c r="N123" s="1" t="s">
        <v>426</v>
      </c>
      <c r="O123" s="1" t="s">
        <v>426</v>
      </c>
      <c r="P123" s="1" t="s">
        <v>426</v>
      </c>
      <c r="Q123" s="1" t="s">
        <v>426</v>
      </c>
    </row>
    <row r="124" spans="2:17" x14ac:dyDescent="0.3">
      <c r="B124" s="18" t="s">
        <v>290</v>
      </c>
      <c r="C124" s="22" t="s">
        <v>603</v>
      </c>
      <c r="D124" s="15" t="s">
        <v>2</v>
      </c>
      <c r="E124" s="17" t="s">
        <v>2</v>
      </c>
      <c r="F124" s="8"/>
      <c r="G124" s="5" t="s">
        <v>2</v>
      </c>
      <c r="H124" s="25"/>
      <c r="I124" s="4"/>
      <c r="J124" s="2"/>
      <c r="K124" s="4"/>
      <c r="L124" s="2"/>
      <c r="M124" s="5" t="s">
        <v>2</v>
      </c>
      <c r="N124" s="5" t="s">
        <v>2</v>
      </c>
      <c r="O124" s="5" t="s">
        <v>2</v>
      </c>
      <c r="P124" s="19" t="s">
        <v>2</v>
      </c>
      <c r="Q124" s="20" t="s">
        <v>2</v>
      </c>
    </row>
    <row r="125" spans="2:17" x14ac:dyDescent="0.3">
      <c r="B125" s="7" t="s">
        <v>426</v>
      </c>
      <c r="C125" s="1" t="s">
        <v>426</v>
      </c>
      <c r="D125" s="6" t="s">
        <v>426</v>
      </c>
      <c r="E125" s="1" t="s">
        <v>426</v>
      </c>
      <c r="F125" s="1" t="s">
        <v>426</v>
      </c>
      <c r="G125" s="1" t="s">
        <v>426</v>
      </c>
      <c r="H125" s="1" t="s">
        <v>426</v>
      </c>
      <c r="I125" s="1" t="s">
        <v>426</v>
      </c>
      <c r="J125" s="1" t="s">
        <v>426</v>
      </c>
      <c r="K125" s="1" t="s">
        <v>426</v>
      </c>
      <c r="L125" s="1" t="s">
        <v>426</v>
      </c>
      <c r="M125" s="1" t="s">
        <v>426</v>
      </c>
      <c r="N125" s="1" t="s">
        <v>426</v>
      </c>
      <c r="O125" s="1" t="s">
        <v>426</v>
      </c>
      <c r="P125" s="1" t="s">
        <v>426</v>
      </c>
      <c r="Q125" s="1" t="s">
        <v>426</v>
      </c>
    </row>
    <row r="126" spans="2:17" ht="42" x14ac:dyDescent="0.3">
      <c r="B126" s="16" t="s">
        <v>466</v>
      </c>
      <c r="C126" s="21" t="s">
        <v>475</v>
      </c>
      <c r="D126" s="14"/>
      <c r="E126" s="2"/>
      <c r="F126" s="2"/>
      <c r="G126" s="2"/>
      <c r="H126" s="2"/>
      <c r="I126" s="3">
        <f>SUM(GMICNC_22A_SCDPT3!SCDPT3_591BEGINNG_7:GMICNC_22A_SCDPT3!SCDPT3_591ENDINGG_7)</f>
        <v>0</v>
      </c>
      <c r="J126" s="2"/>
      <c r="K126" s="3">
        <f>SUM(GMICNC_22A_SCDPT3!SCDPT3_591BEGINNG_9:GMICNC_22A_SCDPT3!SCDPT3_591ENDINGG_9)</f>
        <v>0</v>
      </c>
      <c r="L126" s="2"/>
      <c r="M126" s="2"/>
      <c r="N126" s="2"/>
      <c r="O126" s="2"/>
      <c r="P126" s="2"/>
      <c r="Q126" s="2"/>
    </row>
    <row r="127" spans="2:17" x14ac:dyDescent="0.3">
      <c r="B127" s="7" t="s">
        <v>426</v>
      </c>
      <c r="C127" s="1" t="s">
        <v>426</v>
      </c>
      <c r="D127" s="6" t="s">
        <v>426</v>
      </c>
      <c r="E127" s="1" t="s">
        <v>426</v>
      </c>
      <c r="F127" s="1" t="s">
        <v>426</v>
      </c>
      <c r="G127" s="1" t="s">
        <v>426</v>
      </c>
      <c r="H127" s="1" t="s">
        <v>426</v>
      </c>
      <c r="I127" s="1" t="s">
        <v>426</v>
      </c>
      <c r="J127" s="1" t="s">
        <v>426</v>
      </c>
      <c r="K127" s="1" t="s">
        <v>426</v>
      </c>
      <c r="L127" s="1" t="s">
        <v>426</v>
      </c>
      <c r="M127" s="1" t="s">
        <v>426</v>
      </c>
      <c r="N127" s="1" t="s">
        <v>426</v>
      </c>
      <c r="O127" s="1" t="s">
        <v>426</v>
      </c>
      <c r="P127" s="1" t="s">
        <v>426</v>
      </c>
      <c r="Q127" s="1" t="s">
        <v>426</v>
      </c>
    </row>
    <row r="128" spans="2:17" x14ac:dyDescent="0.3">
      <c r="B128" s="18" t="s">
        <v>177</v>
      </c>
      <c r="C128" s="22" t="s">
        <v>603</v>
      </c>
      <c r="D128" s="15" t="s">
        <v>2</v>
      </c>
      <c r="E128" s="17" t="s">
        <v>2</v>
      </c>
      <c r="F128" s="8"/>
      <c r="G128" s="5" t="s">
        <v>2</v>
      </c>
      <c r="H128" s="25"/>
      <c r="I128" s="4"/>
      <c r="J128" s="2"/>
      <c r="K128" s="4"/>
      <c r="L128" s="2"/>
      <c r="M128" s="5" t="s">
        <v>2</v>
      </c>
      <c r="N128" s="5" t="s">
        <v>2</v>
      </c>
      <c r="O128" s="5" t="s">
        <v>2</v>
      </c>
      <c r="P128" s="19" t="s">
        <v>2</v>
      </c>
      <c r="Q128" s="20" t="s">
        <v>2</v>
      </c>
    </row>
    <row r="129" spans="2:17" x14ac:dyDescent="0.3">
      <c r="B129" s="7" t="s">
        <v>426</v>
      </c>
      <c r="C129" s="1" t="s">
        <v>426</v>
      </c>
      <c r="D129" s="6" t="s">
        <v>426</v>
      </c>
      <c r="E129" s="1" t="s">
        <v>426</v>
      </c>
      <c r="F129" s="1" t="s">
        <v>426</v>
      </c>
      <c r="G129" s="1" t="s">
        <v>426</v>
      </c>
      <c r="H129" s="1" t="s">
        <v>426</v>
      </c>
      <c r="I129" s="1" t="s">
        <v>426</v>
      </c>
      <c r="J129" s="1" t="s">
        <v>426</v>
      </c>
      <c r="K129" s="1" t="s">
        <v>426</v>
      </c>
      <c r="L129" s="1" t="s">
        <v>426</v>
      </c>
      <c r="M129" s="1" t="s">
        <v>426</v>
      </c>
      <c r="N129" s="1" t="s">
        <v>426</v>
      </c>
      <c r="O129" s="1" t="s">
        <v>426</v>
      </c>
      <c r="P129" s="1" t="s">
        <v>426</v>
      </c>
      <c r="Q129" s="1" t="s">
        <v>426</v>
      </c>
    </row>
    <row r="130" spans="2:17" ht="42" x14ac:dyDescent="0.3">
      <c r="B130" s="16" t="s">
        <v>343</v>
      </c>
      <c r="C130" s="21" t="s">
        <v>548</v>
      </c>
      <c r="D130" s="14"/>
      <c r="E130" s="2"/>
      <c r="F130" s="2"/>
      <c r="G130" s="2"/>
      <c r="H130" s="2"/>
      <c r="I130" s="3">
        <f>SUM(GMICNC_22A_SCDPT3!SCDPT3_592BEGINNG_7:GMICNC_22A_SCDPT3!SCDPT3_592ENDINGG_7)</f>
        <v>0</v>
      </c>
      <c r="J130" s="2"/>
      <c r="K130" s="3">
        <f>SUM(GMICNC_22A_SCDPT3!SCDPT3_592BEGINNG_9:GMICNC_22A_SCDPT3!SCDPT3_592ENDINGG_9)</f>
        <v>0</v>
      </c>
      <c r="L130" s="2"/>
      <c r="M130" s="2"/>
      <c r="N130" s="2"/>
      <c r="O130" s="2"/>
      <c r="P130" s="2"/>
      <c r="Q130" s="2"/>
    </row>
    <row r="131" spans="2:17" ht="28" x14ac:dyDescent="0.3">
      <c r="B131" s="16" t="s">
        <v>593</v>
      </c>
      <c r="C131" s="21" t="s">
        <v>391</v>
      </c>
      <c r="D131" s="14"/>
      <c r="E131" s="2"/>
      <c r="F131" s="2"/>
      <c r="G131" s="2"/>
      <c r="H131" s="2"/>
      <c r="I131" s="3">
        <f>GMICNC_22A_SCDPT3!SCDPT3_5019999999_7+GMICNC_22A_SCDPT3!SCDPT3_5029999999_7+GMICNC_22A_SCDPT3!SCDPT3_5319999999_7+GMICNC_22A_SCDPT3!SCDPT3_5329999999_7+GMICNC_22A_SCDPT3!SCDPT3_5519999999_7+GMICNC_22A_SCDPT3!SCDPT3_5529999999_7+GMICNC_22A_SCDPT3!SCDPT3_5719999999_7+GMICNC_22A_SCDPT3!SCDPT3_5729999999_7+GMICNC_22A_SCDPT3!SCDPT3_5819999999_7+GMICNC_22A_SCDPT3!SCDPT3_5919999999_7+GMICNC_22A_SCDPT3!SCDPT3_5929999999_7</f>
        <v>0</v>
      </c>
      <c r="J131" s="2"/>
      <c r="K131" s="3">
        <f>GMICNC_22A_SCDPT3!SCDPT3_5019999999_9+GMICNC_22A_SCDPT3!SCDPT3_5029999999_9+GMICNC_22A_SCDPT3!SCDPT3_5319999999_9+GMICNC_22A_SCDPT3!SCDPT3_5329999999_9+GMICNC_22A_SCDPT3!SCDPT3_5519999999_9+GMICNC_22A_SCDPT3!SCDPT3_5529999999_9+GMICNC_22A_SCDPT3!SCDPT3_5719999999_9+GMICNC_22A_SCDPT3!SCDPT3_5729999999_9+GMICNC_22A_SCDPT3!SCDPT3_5819999999_9+GMICNC_22A_SCDPT3!SCDPT3_5919999999_9+GMICNC_22A_SCDPT3!SCDPT3_5929999999_9</f>
        <v>0</v>
      </c>
      <c r="L131" s="2"/>
      <c r="M131" s="2"/>
      <c r="N131" s="2"/>
      <c r="O131" s="2"/>
      <c r="P131" s="2"/>
      <c r="Q131" s="2"/>
    </row>
    <row r="132" spans="2:17" ht="28" x14ac:dyDescent="0.3">
      <c r="B132" s="16" t="s">
        <v>81</v>
      </c>
      <c r="C132" s="21" t="s">
        <v>39</v>
      </c>
      <c r="D132" s="14"/>
      <c r="E132" s="2"/>
      <c r="F132" s="2"/>
      <c r="G132" s="2"/>
      <c r="H132" s="2"/>
      <c r="I132" s="31">
        <v>0</v>
      </c>
      <c r="J132" s="2"/>
      <c r="K132" s="31">
        <v>0</v>
      </c>
      <c r="L132" s="2"/>
      <c r="M132" s="2"/>
      <c r="N132" s="2"/>
      <c r="O132" s="2"/>
      <c r="P132" s="2"/>
      <c r="Q132" s="2"/>
    </row>
    <row r="133" spans="2:17" x14ac:dyDescent="0.3">
      <c r="B133" s="16" t="s">
        <v>253</v>
      </c>
      <c r="C133" s="21" t="s">
        <v>643</v>
      </c>
      <c r="D133" s="14"/>
      <c r="E133" s="2"/>
      <c r="F133" s="2"/>
      <c r="G133" s="2"/>
      <c r="H133" s="2"/>
      <c r="I133" s="3">
        <f>GMICNC_22A_SCDPT3!SCDPT3_5989999997_7+GMICNC_22A_SCDPT3!SCDPT3_5989999998_7</f>
        <v>0</v>
      </c>
      <c r="J133" s="2"/>
      <c r="K133" s="3">
        <f>GMICNC_22A_SCDPT3!SCDPT3_5989999997_9+GMICNC_22A_SCDPT3!SCDPT3_5989999998_9</f>
        <v>0</v>
      </c>
      <c r="L133" s="2"/>
      <c r="M133" s="2"/>
      <c r="N133" s="2"/>
      <c r="O133" s="2"/>
      <c r="P133" s="2"/>
      <c r="Q133" s="2"/>
    </row>
    <row r="134" spans="2:17" ht="28" x14ac:dyDescent="0.3">
      <c r="B134" s="16" t="s">
        <v>118</v>
      </c>
      <c r="C134" s="21" t="s">
        <v>184</v>
      </c>
      <c r="D134" s="14"/>
      <c r="E134" s="2"/>
      <c r="F134" s="2"/>
      <c r="G134" s="2"/>
      <c r="H134" s="2"/>
      <c r="I134" s="3">
        <f>GMICNC_22A_SCDPT3!SCDPT3_4509999999_7+GMICNC_22A_SCDPT3!SCDPT3_5989999999_7</f>
        <v>0</v>
      </c>
      <c r="J134" s="2"/>
      <c r="K134" s="3">
        <f>GMICNC_22A_SCDPT3!SCDPT3_4509999999_9+GMICNC_22A_SCDPT3!SCDPT3_5989999999_9</f>
        <v>0</v>
      </c>
      <c r="L134" s="2"/>
      <c r="M134" s="2"/>
      <c r="N134" s="2"/>
      <c r="O134" s="2"/>
      <c r="P134" s="2"/>
      <c r="Q134" s="2"/>
    </row>
    <row r="135" spans="2:17" x14ac:dyDescent="0.3">
      <c r="B135" s="53" t="s">
        <v>185</v>
      </c>
      <c r="C135" s="55" t="s">
        <v>82</v>
      </c>
      <c r="D135" s="59"/>
      <c r="E135" s="23"/>
      <c r="F135" s="23"/>
      <c r="G135" s="23"/>
      <c r="H135" s="23"/>
      <c r="I135" s="27">
        <f>GMICNC_22A_SCDPT3!SCDPT3_2509999999_7+GMICNC_22A_SCDPT3!SCDPT3_4509999999_7+GMICNC_22A_SCDPT3!SCDPT3_5989999999_7</f>
        <v>6319687</v>
      </c>
      <c r="J135" s="23"/>
      <c r="K135" s="27">
        <f>GMICNC_22A_SCDPT3!SCDPT3_2509999999_9+GMICNC_22A_SCDPT3!SCDPT3_4509999999_9+GMICNC_22A_SCDPT3!SCDPT3_5989999999_9</f>
        <v>6395</v>
      </c>
      <c r="L135" s="23"/>
      <c r="M135" s="23"/>
      <c r="N135" s="23"/>
      <c r="O135" s="23"/>
      <c r="P135" s="23"/>
      <c r="Q135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&amp;CSCDPT3SCDPT3</oddHeader>
    <oddFooter>&amp;LWing Application : &amp;R SaveAs(3/3/2023-8:28 AM)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AC123"/>
  <sheetViews>
    <sheetView workbookViewId="0"/>
  </sheetViews>
  <sheetFormatPr defaultRowHeight="14" x14ac:dyDescent="0.3"/>
  <cols>
    <col min="1" max="1" width="1.75" customWidth="1"/>
    <col min="2" max="2" width="12.75" customWidth="1"/>
    <col min="3" max="4" width="25.75" customWidth="1"/>
    <col min="5" max="5" width="59.75" customWidth="1"/>
    <col min="6" max="6" width="10.75" customWidth="1"/>
    <col min="7" max="7" width="17.75" customWidth="1"/>
    <col min="8" max="8" width="12.75" customWidth="1"/>
    <col min="9" max="22" width="14.75" customWidth="1"/>
    <col min="23" max="25" width="10.75" customWidth="1"/>
    <col min="26" max="27" width="25.75" customWidth="1"/>
    <col min="28" max="28" width="10.75" customWidth="1"/>
    <col min="29" max="29" width="25.75" customWidth="1"/>
  </cols>
  <sheetData>
    <row r="1" spans="2:29" x14ac:dyDescent="0.3">
      <c r="C1" s="38" t="s">
        <v>255</v>
      </c>
      <c r="D1" s="38" t="s">
        <v>189</v>
      </c>
      <c r="E1" s="38" t="s">
        <v>257</v>
      </c>
      <c r="F1" s="38" t="s">
        <v>41</v>
      </c>
    </row>
    <row r="2" spans="2:29" x14ac:dyDescent="0.3">
      <c r="B2" s="52"/>
      <c r="C2" s="45" t="str">
        <f>GMICNC_22A_SCDPT1!Wings_Company_ID</f>
        <v>GMIC-NC</v>
      </c>
      <c r="D2" s="45" t="str">
        <f>GMICNC_22A_SCDPT1!Wings_Statement_ID</f>
        <v>22A</v>
      </c>
      <c r="E2" s="44" t="s">
        <v>125</v>
      </c>
      <c r="F2" s="44" t="s">
        <v>126</v>
      </c>
      <c r="W2" s="69"/>
    </row>
    <row r="3" spans="2:29" ht="40" customHeight="1" x14ac:dyDescent="0.3">
      <c r="B3" s="49" t="s">
        <v>647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2:29" ht="40" customHeight="1" x14ac:dyDescent="0.4">
      <c r="B4" s="54" t="s">
        <v>549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2:29" x14ac:dyDescent="0.3">
      <c r="B5" s="50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</row>
    <row r="6" spans="2:29" ht="46.5" x14ac:dyDescent="0.3">
      <c r="B6" s="56"/>
      <c r="C6" s="11" t="s">
        <v>595</v>
      </c>
      <c r="D6" s="11" t="s">
        <v>302</v>
      </c>
      <c r="E6" s="11" t="s">
        <v>518</v>
      </c>
      <c r="F6" s="11" t="s">
        <v>348</v>
      </c>
      <c r="G6" s="11" t="s">
        <v>644</v>
      </c>
      <c r="H6" s="11" t="s">
        <v>292</v>
      </c>
      <c r="I6" s="11" t="s">
        <v>349</v>
      </c>
      <c r="J6" s="11" t="s">
        <v>260</v>
      </c>
      <c r="K6" s="11" t="s">
        <v>224</v>
      </c>
      <c r="L6" s="11" t="s">
        <v>421</v>
      </c>
      <c r="M6" s="11" t="s">
        <v>131</v>
      </c>
      <c r="N6" s="11" t="s">
        <v>395</v>
      </c>
      <c r="O6" s="11" t="s">
        <v>425</v>
      </c>
      <c r="P6" s="11" t="s">
        <v>298</v>
      </c>
      <c r="Q6" s="11" t="s">
        <v>83</v>
      </c>
      <c r="R6" s="11" t="s">
        <v>422</v>
      </c>
      <c r="S6" s="11" t="s">
        <v>476</v>
      </c>
      <c r="T6" s="11" t="s">
        <v>127</v>
      </c>
      <c r="U6" s="11" t="s">
        <v>128</v>
      </c>
      <c r="V6" s="11" t="s">
        <v>514</v>
      </c>
      <c r="W6" s="11" t="s">
        <v>133</v>
      </c>
      <c r="X6" s="11" t="s">
        <v>87</v>
      </c>
      <c r="Y6" s="11" t="s">
        <v>520</v>
      </c>
      <c r="Z6" s="11" t="s">
        <v>477</v>
      </c>
      <c r="AA6" s="11" t="s">
        <v>88</v>
      </c>
      <c r="AB6" s="11" t="s">
        <v>398</v>
      </c>
      <c r="AC6" s="11" t="s">
        <v>190</v>
      </c>
    </row>
    <row r="7" spans="2:29" x14ac:dyDescent="0.3">
      <c r="B7" s="7" t="s">
        <v>426</v>
      </c>
      <c r="C7" s="1" t="s">
        <v>426</v>
      </c>
      <c r="D7" s="6" t="s">
        <v>426</v>
      </c>
      <c r="E7" s="1" t="s">
        <v>426</v>
      </c>
      <c r="F7" s="1" t="s">
        <v>426</v>
      </c>
      <c r="G7" s="1" t="s">
        <v>426</v>
      </c>
      <c r="H7" s="1" t="s">
        <v>426</v>
      </c>
      <c r="I7" s="1" t="s">
        <v>426</v>
      </c>
      <c r="J7" s="1" t="s">
        <v>426</v>
      </c>
      <c r="K7" s="1" t="s">
        <v>426</v>
      </c>
      <c r="L7" s="1" t="s">
        <v>426</v>
      </c>
      <c r="M7" s="1" t="s">
        <v>426</v>
      </c>
      <c r="N7" s="1" t="s">
        <v>426</v>
      </c>
      <c r="O7" s="1" t="s">
        <v>426</v>
      </c>
      <c r="P7" s="1" t="s">
        <v>426</v>
      </c>
      <c r="Q7" s="1" t="s">
        <v>426</v>
      </c>
      <c r="R7" s="1" t="s">
        <v>426</v>
      </c>
      <c r="S7" s="1" t="s">
        <v>426</v>
      </c>
      <c r="T7" s="1" t="s">
        <v>426</v>
      </c>
      <c r="U7" s="1" t="s">
        <v>426</v>
      </c>
      <c r="V7" s="1" t="s">
        <v>426</v>
      </c>
      <c r="W7" s="1" t="s">
        <v>426</v>
      </c>
      <c r="X7" s="1" t="s">
        <v>426</v>
      </c>
      <c r="Y7" s="1" t="s">
        <v>426</v>
      </c>
      <c r="Z7" s="1" t="s">
        <v>426</v>
      </c>
      <c r="AA7" s="1" t="s">
        <v>426</v>
      </c>
      <c r="AB7" s="1" t="s">
        <v>426</v>
      </c>
      <c r="AC7" s="1" t="s">
        <v>426</v>
      </c>
    </row>
    <row r="8" spans="2:29" x14ac:dyDescent="0.3">
      <c r="B8" s="18" t="s">
        <v>508</v>
      </c>
      <c r="C8" s="51" t="s">
        <v>186</v>
      </c>
      <c r="D8" s="15" t="s">
        <v>402</v>
      </c>
      <c r="E8" s="17" t="s">
        <v>2</v>
      </c>
      <c r="F8" s="40">
        <v>44773</v>
      </c>
      <c r="G8" s="5" t="s">
        <v>129</v>
      </c>
      <c r="H8" s="2"/>
      <c r="I8" s="4">
        <v>2000000</v>
      </c>
      <c r="J8" s="4">
        <v>2000000</v>
      </c>
      <c r="K8" s="4">
        <v>2009453</v>
      </c>
      <c r="L8" s="4">
        <v>2001157</v>
      </c>
      <c r="M8" s="4">
        <v>0</v>
      </c>
      <c r="N8" s="4">
        <v>-1157</v>
      </c>
      <c r="O8" s="4">
        <v>0</v>
      </c>
      <c r="P8" s="3">
        <f>GMICNC_22A_SCDPT4!SCDPT4_0100000001_11+GMICNC_22A_SCDPT4!SCDPT4_0100000001_12-GMICNC_22A_SCDPT4!SCDPT4_0100000001_13</f>
        <v>-1157</v>
      </c>
      <c r="Q8" s="4">
        <v>0</v>
      </c>
      <c r="R8" s="4">
        <v>2000000</v>
      </c>
      <c r="S8" s="4">
        <v>0</v>
      </c>
      <c r="T8" s="4">
        <v>0</v>
      </c>
      <c r="U8" s="3">
        <f>GMICNC_22A_SCDPT4!SCDPT4_0100000001_17+GMICNC_22A_SCDPT4!SCDPT4_0100000001_18</f>
        <v>0</v>
      </c>
      <c r="V8" s="4">
        <v>37500</v>
      </c>
      <c r="W8" s="40">
        <v>44773</v>
      </c>
      <c r="X8" s="2"/>
      <c r="Y8" s="5" t="s">
        <v>2</v>
      </c>
      <c r="Z8" s="5" t="s">
        <v>599</v>
      </c>
      <c r="AA8" s="5" t="s">
        <v>553</v>
      </c>
      <c r="AB8" s="19" t="s">
        <v>2</v>
      </c>
      <c r="AC8" s="20" t="s">
        <v>651</v>
      </c>
    </row>
    <row r="9" spans="2:29" x14ac:dyDescent="0.3">
      <c r="B9" s="7" t="s">
        <v>426</v>
      </c>
      <c r="C9" s="1" t="s">
        <v>426</v>
      </c>
      <c r="D9" s="6" t="s">
        <v>426</v>
      </c>
      <c r="E9" s="1" t="s">
        <v>426</v>
      </c>
      <c r="F9" s="1" t="s">
        <v>426</v>
      </c>
      <c r="G9" s="1" t="s">
        <v>426</v>
      </c>
      <c r="H9" s="1" t="s">
        <v>426</v>
      </c>
      <c r="I9" s="1" t="s">
        <v>426</v>
      </c>
      <c r="J9" s="1" t="s">
        <v>426</v>
      </c>
      <c r="K9" s="1" t="s">
        <v>426</v>
      </c>
      <c r="L9" s="1" t="s">
        <v>426</v>
      </c>
      <c r="M9" s="1" t="s">
        <v>426</v>
      </c>
      <c r="N9" s="1" t="s">
        <v>426</v>
      </c>
      <c r="O9" s="1" t="s">
        <v>426</v>
      </c>
      <c r="P9" s="1" t="s">
        <v>426</v>
      </c>
      <c r="Q9" s="1" t="s">
        <v>426</v>
      </c>
      <c r="R9" s="1" t="s">
        <v>426</v>
      </c>
      <c r="S9" s="1" t="s">
        <v>426</v>
      </c>
      <c r="T9" s="1" t="s">
        <v>426</v>
      </c>
      <c r="U9" s="1" t="s">
        <v>426</v>
      </c>
      <c r="V9" s="1" t="s">
        <v>426</v>
      </c>
      <c r="W9" s="1" t="s">
        <v>426</v>
      </c>
      <c r="X9" s="1" t="s">
        <v>426</v>
      </c>
      <c r="Y9" s="1" t="s">
        <v>426</v>
      </c>
      <c r="Z9" s="1" t="s">
        <v>426</v>
      </c>
      <c r="AA9" s="1" t="s">
        <v>426</v>
      </c>
      <c r="AB9" s="1" t="s">
        <v>426</v>
      </c>
      <c r="AC9" s="1" t="s">
        <v>426</v>
      </c>
    </row>
    <row r="10" spans="2:29" ht="28" x14ac:dyDescent="0.3">
      <c r="B10" s="16" t="s">
        <v>429</v>
      </c>
      <c r="C10" s="21" t="s">
        <v>467</v>
      </c>
      <c r="D10" s="14"/>
      <c r="E10" s="2"/>
      <c r="F10" s="32"/>
      <c r="G10" s="2"/>
      <c r="H10" s="2"/>
      <c r="I10" s="3">
        <f>SUM(GMICNC_22A_SCDPT4!SCDPT4_010BEGINNG_7:GMICNC_22A_SCDPT4!SCDPT4_010ENDINGG_7)</f>
        <v>2000000</v>
      </c>
      <c r="J10" s="3">
        <f>SUM(GMICNC_22A_SCDPT4!SCDPT4_010BEGINNG_8:GMICNC_22A_SCDPT4!SCDPT4_010ENDINGG_8)</f>
        <v>2000000</v>
      </c>
      <c r="K10" s="3">
        <f>SUM(GMICNC_22A_SCDPT4!SCDPT4_010BEGINNG_9:GMICNC_22A_SCDPT4!SCDPT4_010ENDINGG_9)</f>
        <v>2009453</v>
      </c>
      <c r="L10" s="3">
        <f>SUM(GMICNC_22A_SCDPT4!SCDPT4_010BEGINNG_10:GMICNC_22A_SCDPT4!SCDPT4_010ENDINGG_10)</f>
        <v>2001157</v>
      </c>
      <c r="M10" s="3">
        <f>SUM(GMICNC_22A_SCDPT4!SCDPT4_010BEGINNG_11:GMICNC_22A_SCDPT4!SCDPT4_010ENDINGG_11)</f>
        <v>0</v>
      </c>
      <c r="N10" s="3">
        <f>SUM(GMICNC_22A_SCDPT4!SCDPT4_010BEGINNG_12:GMICNC_22A_SCDPT4!SCDPT4_010ENDINGG_12)</f>
        <v>-1157</v>
      </c>
      <c r="O10" s="3">
        <f>SUM(GMICNC_22A_SCDPT4!SCDPT4_010BEGINNG_13:GMICNC_22A_SCDPT4!SCDPT4_010ENDINGG_13)</f>
        <v>0</v>
      </c>
      <c r="P10" s="3">
        <f>SUM(GMICNC_22A_SCDPT4!SCDPT4_010BEGINNG_14:GMICNC_22A_SCDPT4!SCDPT4_010ENDINGG_14)</f>
        <v>-1157</v>
      </c>
      <c r="Q10" s="3">
        <f>SUM(GMICNC_22A_SCDPT4!SCDPT4_010BEGINNG_15:GMICNC_22A_SCDPT4!SCDPT4_010ENDINGG_15)</f>
        <v>0</v>
      </c>
      <c r="R10" s="3">
        <f>SUM(GMICNC_22A_SCDPT4!SCDPT4_010BEGINNG_16:GMICNC_22A_SCDPT4!SCDPT4_010ENDINGG_16)</f>
        <v>2000000</v>
      </c>
      <c r="S10" s="3">
        <f>SUM(GMICNC_22A_SCDPT4!SCDPT4_010BEGINNG_17:GMICNC_22A_SCDPT4!SCDPT4_010ENDINGG_17)</f>
        <v>0</v>
      </c>
      <c r="T10" s="3">
        <f>SUM(GMICNC_22A_SCDPT4!SCDPT4_010BEGINNG_18:GMICNC_22A_SCDPT4!SCDPT4_010ENDINGG_18)</f>
        <v>0</v>
      </c>
      <c r="U10" s="3">
        <f>SUM(GMICNC_22A_SCDPT4!SCDPT4_010BEGINNG_19:GMICNC_22A_SCDPT4!SCDPT4_010ENDINGG_19)</f>
        <v>0</v>
      </c>
      <c r="V10" s="3">
        <f>SUM(GMICNC_22A_SCDPT4!SCDPT4_010BEGINNG_20:GMICNC_22A_SCDPT4!SCDPT4_010ENDINGG_20)</f>
        <v>37500</v>
      </c>
      <c r="W10" s="32"/>
      <c r="X10" s="2"/>
      <c r="Y10" s="2"/>
      <c r="Z10" s="2"/>
      <c r="AA10" s="2"/>
      <c r="AB10" s="2"/>
      <c r="AC10" s="2"/>
    </row>
    <row r="11" spans="2:29" x14ac:dyDescent="0.3">
      <c r="B11" s="7" t="s">
        <v>426</v>
      </c>
      <c r="C11" s="1" t="s">
        <v>426</v>
      </c>
      <c r="D11" s="6" t="s">
        <v>426</v>
      </c>
      <c r="E11" s="1" t="s">
        <v>426</v>
      </c>
      <c r="F11" s="1" t="s">
        <v>426</v>
      </c>
      <c r="G11" s="1" t="s">
        <v>426</v>
      </c>
      <c r="H11" s="1" t="s">
        <v>426</v>
      </c>
      <c r="I11" s="1" t="s">
        <v>426</v>
      </c>
      <c r="J11" s="1" t="s">
        <v>426</v>
      </c>
      <c r="K11" s="1" t="s">
        <v>426</v>
      </c>
      <c r="L11" s="1" t="s">
        <v>426</v>
      </c>
      <c r="M11" s="1" t="s">
        <v>426</v>
      </c>
      <c r="N11" s="1" t="s">
        <v>426</v>
      </c>
      <c r="O11" s="1" t="s">
        <v>426</v>
      </c>
      <c r="P11" s="1" t="s">
        <v>426</v>
      </c>
      <c r="Q11" s="1" t="s">
        <v>426</v>
      </c>
      <c r="R11" s="1" t="s">
        <v>426</v>
      </c>
      <c r="S11" s="1" t="s">
        <v>426</v>
      </c>
      <c r="T11" s="1" t="s">
        <v>426</v>
      </c>
      <c r="U11" s="1" t="s">
        <v>426</v>
      </c>
      <c r="V11" s="1" t="s">
        <v>426</v>
      </c>
      <c r="W11" s="1" t="s">
        <v>426</v>
      </c>
      <c r="X11" s="1" t="s">
        <v>426</v>
      </c>
      <c r="Y11" s="1" t="s">
        <v>426</v>
      </c>
      <c r="Z11" s="1" t="s">
        <v>426</v>
      </c>
      <c r="AA11" s="1" t="s">
        <v>426</v>
      </c>
      <c r="AB11" s="1" t="s">
        <v>426</v>
      </c>
      <c r="AC11" s="1" t="s">
        <v>426</v>
      </c>
    </row>
    <row r="12" spans="2:29" x14ac:dyDescent="0.3">
      <c r="B12" s="18" t="s">
        <v>420</v>
      </c>
      <c r="C12" s="22" t="s">
        <v>603</v>
      </c>
      <c r="D12" s="15" t="s">
        <v>2</v>
      </c>
      <c r="E12" s="17" t="s">
        <v>2</v>
      </c>
      <c r="F12" s="39"/>
      <c r="G12" s="5" t="s">
        <v>2</v>
      </c>
      <c r="H12" s="2"/>
      <c r="I12" s="4"/>
      <c r="J12" s="4"/>
      <c r="K12" s="4"/>
      <c r="L12" s="4"/>
      <c r="M12" s="4"/>
      <c r="N12" s="4"/>
      <c r="O12" s="4"/>
      <c r="P12" s="12"/>
      <c r="Q12" s="4"/>
      <c r="R12" s="4"/>
      <c r="S12" s="4"/>
      <c r="T12" s="4"/>
      <c r="U12" s="12"/>
      <c r="V12" s="4"/>
      <c r="W12" s="39"/>
      <c r="X12" s="2"/>
      <c r="Y12" s="5" t="s">
        <v>2</v>
      </c>
      <c r="Z12" s="5" t="s">
        <v>2</v>
      </c>
      <c r="AA12" s="5" t="s">
        <v>2</v>
      </c>
      <c r="AB12" s="19" t="s">
        <v>2</v>
      </c>
      <c r="AC12" s="20" t="s">
        <v>2</v>
      </c>
    </row>
    <row r="13" spans="2:29" x14ac:dyDescent="0.3">
      <c r="B13" s="7" t="s">
        <v>426</v>
      </c>
      <c r="C13" s="1" t="s">
        <v>426</v>
      </c>
      <c r="D13" s="6" t="s">
        <v>426</v>
      </c>
      <c r="E13" s="1" t="s">
        <v>426</v>
      </c>
      <c r="F13" s="24" t="s">
        <v>426</v>
      </c>
      <c r="G13" s="1" t="s">
        <v>426</v>
      </c>
      <c r="H13" s="1" t="s">
        <v>426</v>
      </c>
      <c r="I13" s="1" t="s">
        <v>426</v>
      </c>
      <c r="J13" s="1" t="s">
        <v>426</v>
      </c>
      <c r="K13" s="1" t="s">
        <v>426</v>
      </c>
      <c r="L13" s="1" t="s">
        <v>426</v>
      </c>
      <c r="M13" s="1" t="s">
        <v>426</v>
      </c>
      <c r="N13" s="1" t="s">
        <v>426</v>
      </c>
      <c r="O13" s="1" t="s">
        <v>426</v>
      </c>
      <c r="P13" s="1" t="s">
        <v>426</v>
      </c>
      <c r="Q13" s="1" t="s">
        <v>426</v>
      </c>
      <c r="R13" s="1" t="s">
        <v>426</v>
      </c>
      <c r="S13" s="1" t="s">
        <v>426</v>
      </c>
      <c r="T13" s="1" t="s">
        <v>426</v>
      </c>
      <c r="U13" s="1" t="s">
        <v>426</v>
      </c>
      <c r="V13" s="1" t="s">
        <v>426</v>
      </c>
      <c r="W13" s="24" t="s">
        <v>426</v>
      </c>
      <c r="X13" s="1" t="s">
        <v>426</v>
      </c>
      <c r="Y13" s="1" t="s">
        <v>426</v>
      </c>
      <c r="Z13" s="1" t="s">
        <v>426</v>
      </c>
      <c r="AA13" s="1" t="s">
        <v>426</v>
      </c>
      <c r="AB13" s="1" t="s">
        <v>426</v>
      </c>
      <c r="AC13" s="1" t="s">
        <v>426</v>
      </c>
    </row>
    <row r="14" spans="2:29" ht="28" x14ac:dyDescent="0.3">
      <c r="B14" s="16" t="s">
        <v>525</v>
      </c>
      <c r="C14" s="21" t="s">
        <v>344</v>
      </c>
      <c r="D14" s="14"/>
      <c r="E14" s="2"/>
      <c r="F14" s="32"/>
      <c r="G14" s="2"/>
      <c r="H14" s="2"/>
      <c r="I14" s="3">
        <f>SUM(GMICNC_22A_SCDPT4!SCDPT4_030BEGINNG_7:GMICNC_22A_SCDPT4!SCDPT4_030ENDINGG_7)</f>
        <v>0</v>
      </c>
      <c r="J14" s="3">
        <f>SUM(GMICNC_22A_SCDPT4!SCDPT4_030BEGINNG_8:GMICNC_22A_SCDPT4!SCDPT4_030ENDINGG_8)</f>
        <v>0</v>
      </c>
      <c r="K14" s="3">
        <f>SUM(GMICNC_22A_SCDPT4!SCDPT4_030BEGINNG_9:GMICNC_22A_SCDPT4!SCDPT4_030ENDINGG_9)</f>
        <v>0</v>
      </c>
      <c r="L14" s="3">
        <f>SUM(GMICNC_22A_SCDPT4!SCDPT4_030BEGINNG_10:GMICNC_22A_SCDPT4!SCDPT4_030ENDINGG_10)</f>
        <v>0</v>
      </c>
      <c r="M14" s="3">
        <f>SUM(GMICNC_22A_SCDPT4!SCDPT4_030BEGINNG_11:GMICNC_22A_SCDPT4!SCDPT4_030ENDINGG_11)</f>
        <v>0</v>
      </c>
      <c r="N14" s="3">
        <f>SUM(GMICNC_22A_SCDPT4!SCDPT4_030BEGINNG_12:GMICNC_22A_SCDPT4!SCDPT4_030ENDINGG_12)</f>
        <v>0</v>
      </c>
      <c r="O14" s="3">
        <f>SUM(GMICNC_22A_SCDPT4!SCDPT4_030BEGINNG_13:GMICNC_22A_SCDPT4!SCDPT4_030ENDINGG_13)</f>
        <v>0</v>
      </c>
      <c r="P14" s="3">
        <f>SUM(GMICNC_22A_SCDPT4!SCDPT4_030BEGINNG_14:GMICNC_22A_SCDPT4!SCDPT4_030ENDINGG_14)</f>
        <v>0</v>
      </c>
      <c r="Q14" s="3">
        <f>SUM(GMICNC_22A_SCDPT4!SCDPT4_030BEGINNG_15:GMICNC_22A_SCDPT4!SCDPT4_030ENDINGG_15)</f>
        <v>0</v>
      </c>
      <c r="R14" s="3">
        <f>SUM(GMICNC_22A_SCDPT4!SCDPT4_030BEGINNG_16:GMICNC_22A_SCDPT4!SCDPT4_030ENDINGG_16)</f>
        <v>0</v>
      </c>
      <c r="S14" s="3">
        <f>SUM(GMICNC_22A_SCDPT4!SCDPT4_030BEGINNG_17:GMICNC_22A_SCDPT4!SCDPT4_030ENDINGG_17)</f>
        <v>0</v>
      </c>
      <c r="T14" s="3">
        <f>SUM(GMICNC_22A_SCDPT4!SCDPT4_030BEGINNG_18:GMICNC_22A_SCDPT4!SCDPT4_030ENDINGG_18)</f>
        <v>0</v>
      </c>
      <c r="U14" s="3">
        <f>SUM(GMICNC_22A_SCDPT4!SCDPT4_030BEGINNG_19:GMICNC_22A_SCDPT4!SCDPT4_030ENDINGG_19)</f>
        <v>0</v>
      </c>
      <c r="V14" s="3">
        <f>SUM(GMICNC_22A_SCDPT4!SCDPT4_030BEGINNG_20:GMICNC_22A_SCDPT4!SCDPT4_030ENDINGG_20)</f>
        <v>0</v>
      </c>
      <c r="W14" s="32"/>
      <c r="X14" s="2"/>
      <c r="Y14" s="2"/>
      <c r="Z14" s="2"/>
      <c r="AA14" s="2"/>
      <c r="AB14" s="2"/>
      <c r="AC14" s="2"/>
    </row>
    <row r="15" spans="2:29" x14ac:dyDescent="0.3">
      <c r="B15" s="7" t="s">
        <v>426</v>
      </c>
      <c r="C15" s="1" t="s">
        <v>426</v>
      </c>
      <c r="D15" s="6" t="s">
        <v>426</v>
      </c>
      <c r="E15" s="1" t="s">
        <v>426</v>
      </c>
      <c r="F15" s="1" t="s">
        <v>426</v>
      </c>
      <c r="G15" s="1" t="s">
        <v>426</v>
      </c>
      <c r="H15" s="1" t="s">
        <v>426</v>
      </c>
      <c r="I15" s="1" t="s">
        <v>426</v>
      </c>
      <c r="J15" s="1" t="s">
        <v>426</v>
      </c>
      <c r="K15" s="1" t="s">
        <v>426</v>
      </c>
      <c r="L15" s="1" t="s">
        <v>426</v>
      </c>
      <c r="M15" s="1" t="s">
        <v>426</v>
      </c>
      <c r="N15" s="1" t="s">
        <v>426</v>
      </c>
      <c r="O15" s="1" t="s">
        <v>426</v>
      </c>
      <c r="P15" s="1" t="s">
        <v>426</v>
      </c>
      <c r="Q15" s="1" t="s">
        <v>426</v>
      </c>
      <c r="R15" s="1" t="s">
        <v>426</v>
      </c>
      <c r="S15" s="1" t="s">
        <v>426</v>
      </c>
      <c r="T15" s="1" t="s">
        <v>426</v>
      </c>
      <c r="U15" s="1" t="s">
        <v>426</v>
      </c>
      <c r="V15" s="1" t="s">
        <v>426</v>
      </c>
      <c r="W15" s="1" t="s">
        <v>426</v>
      </c>
      <c r="X15" s="1" t="s">
        <v>426</v>
      </c>
      <c r="Y15" s="1" t="s">
        <v>426</v>
      </c>
      <c r="Z15" s="1" t="s">
        <v>426</v>
      </c>
      <c r="AA15" s="1" t="s">
        <v>426</v>
      </c>
      <c r="AB15" s="1" t="s">
        <v>426</v>
      </c>
      <c r="AC15" s="1" t="s">
        <v>426</v>
      </c>
    </row>
    <row r="16" spans="2:29" x14ac:dyDescent="0.3">
      <c r="B16" s="18" t="s">
        <v>509</v>
      </c>
      <c r="C16" s="22" t="s">
        <v>603</v>
      </c>
      <c r="D16" s="15" t="s">
        <v>2</v>
      </c>
      <c r="E16" s="17" t="s">
        <v>2</v>
      </c>
      <c r="F16" s="8"/>
      <c r="G16" s="5" t="s">
        <v>2</v>
      </c>
      <c r="H16" s="2"/>
      <c r="I16" s="4"/>
      <c r="J16" s="4"/>
      <c r="K16" s="4"/>
      <c r="L16" s="4"/>
      <c r="M16" s="4"/>
      <c r="N16" s="4"/>
      <c r="O16" s="4"/>
      <c r="P16" s="12"/>
      <c r="Q16" s="4"/>
      <c r="R16" s="4"/>
      <c r="S16" s="4"/>
      <c r="T16" s="4"/>
      <c r="U16" s="12"/>
      <c r="V16" s="4"/>
      <c r="W16" s="8"/>
      <c r="X16" s="42" t="s">
        <v>2</v>
      </c>
      <c r="Y16" s="5" t="s">
        <v>2</v>
      </c>
      <c r="Z16" s="5" t="s">
        <v>2</v>
      </c>
      <c r="AA16" s="5" t="s">
        <v>2</v>
      </c>
      <c r="AB16" s="19" t="s">
        <v>2</v>
      </c>
      <c r="AC16" s="20" t="s">
        <v>2</v>
      </c>
    </row>
    <row r="17" spans="2:29" x14ac:dyDescent="0.3">
      <c r="B17" s="7" t="s">
        <v>426</v>
      </c>
      <c r="C17" s="1" t="s">
        <v>426</v>
      </c>
      <c r="D17" s="6" t="s">
        <v>426</v>
      </c>
      <c r="E17" s="1" t="s">
        <v>426</v>
      </c>
      <c r="F17" s="1" t="s">
        <v>426</v>
      </c>
      <c r="G17" s="1" t="s">
        <v>426</v>
      </c>
      <c r="H17" s="1" t="s">
        <v>426</v>
      </c>
      <c r="I17" s="1" t="s">
        <v>426</v>
      </c>
      <c r="J17" s="1" t="s">
        <v>426</v>
      </c>
      <c r="K17" s="1" t="s">
        <v>426</v>
      </c>
      <c r="L17" s="1" t="s">
        <v>426</v>
      </c>
      <c r="M17" s="1" t="s">
        <v>426</v>
      </c>
      <c r="N17" s="1" t="s">
        <v>426</v>
      </c>
      <c r="O17" s="1" t="s">
        <v>426</v>
      </c>
      <c r="P17" s="1" t="s">
        <v>426</v>
      </c>
      <c r="Q17" s="1" t="s">
        <v>426</v>
      </c>
      <c r="R17" s="1" t="s">
        <v>426</v>
      </c>
      <c r="S17" s="1" t="s">
        <v>426</v>
      </c>
      <c r="T17" s="1" t="s">
        <v>426</v>
      </c>
      <c r="U17" s="1" t="s">
        <v>426</v>
      </c>
      <c r="V17" s="1" t="s">
        <v>426</v>
      </c>
      <c r="W17" s="1" t="s">
        <v>426</v>
      </c>
      <c r="X17" s="1" t="s">
        <v>426</v>
      </c>
      <c r="Y17" s="1" t="s">
        <v>426</v>
      </c>
      <c r="Z17" s="1" t="s">
        <v>426</v>
      </c>
      <c r="AA17" s="1" t="s">
        <v>426</v>
      </c>
      <c r="AB17" s="1" t="s">
        <v>426</v>
      </c>
      <c r="AC17" s="1" t="s">
        <v>426</v>
      </c>
    </row>
    <row r="18" spans="2:29" ht="28" x14ac:dyDescent="0.3">
      <c r="B18" s="16" t="s">
        <v>605</v>
      </c>
      <c r="C18" s="21" t="s">
        <v>345</v>
      </c>
      <c r="D18" s="14"/>
      <c r="E18" s="2"/>
      <c r="F18" s="2"/>
      <c r="G18" s="2"/>
      <c r="H18" s="2"/>
      <c r="I18" s="3">
        <f>SUM(GMICNC_22A_SCDPT4!SCDPT4_050BEGINNG_7:GMICNC_22A_SCDPT4!SCDPT4_050ENDINGG_7)</f>
        <v>0</v>
      </c>
      <c r="J18" s="3">
        <f>SUM(GMICNC_22A_SCDPT4!SCDPT4_050BEGINNG_8:GMICNC_22A_SCDPT4!SCDPT4_050ENDINGG_8)</f>
        <v>0</v>
      </c>
      <c r="K18" s="3">
        <f>SUM(GMICNC_22A_SCDPT4!SCDPT4_050BEGINNG_9:GMICNC_22A_SCDPT4!SCDPT4_050ENDINGG_9)</f>
        <v>0</v>
      </c>
      <c r="L18" s="3">
        <f>SUM(GMICNC_22A_SCDPT4!SCDPT4_050BEGINNG_10:GMICNC_22A_SCDPT4!SCDPT4_050ENDINGG_10)</f>
        <v>0</v>
      </c>
      <c r="M18" s="3">
        <f>SUM(GMICNC_22A_SCDPT4!SCDPT4_050BEGINNG_11:GMICNC_22A_SCDPT4!SCDPT4_050ENDINGG_11)</f>
        <v>0</v>
      </c>
      <c r="N18" s="3">
        <f>SUM(GMICNC_22A_SCDPT4!SCDPT4_050BEGINNG_12:GMICNC_22A_SCDPT4!SCDPT4_050ENDINGG_12)</f>
        <v>0</v>
      </c>
      <c r="O18" s="3">
        <f>SUM(GMICNC_22A_SCDPT4!SCDPT4_050BEGINNG_13:GMICNC_22A_SCDPT4!SCDPT4_050ENDINGG_13)</f>
        <v>0</v>
      </c>
      <c r="P18" s="3">
        <f>SUM(GMICNC_22A_SCDPT4!SCDPT4_050BEGINNG_14:GMICNC_22A_SCDPT4!SCDPT4_050ENDINGG_14)</f>
        <v>0</v>
      </c>
      <c r="Q18" s="3">
        <f>SUM(GMICNC_22A_SCDPT4!SCDPT4_050BEGINNG_15:GMICNC_22A_SCDPT4!SCDPT4_050ENDINGG_15)</f>
        <v>0</v>
      </c>
      <c r="R18" s="3">
        <f>SUM(GMICNC_22A_SCDPT4!SCDPT4_050BEGINNG_16:GMICNC_22A_SCDPT4!SCDPT4_050ENDINGG_16)</f>
        <v>0</v>
      </c>
      <c r="S18" s="3">
        <f>SUM(GMICNC_22A_SCDPT4!SCDPT4_050BEGINNG_17:GMICNC_22A_SCDPT4!SCDPT4_050ENDINGG_17)</f>
        <v>0</v>
      </c>
      <c r="T18" s="3">
        <f>SUM(GMICNC_22A_SCDPT4!SCDPT4_050BEGINNG_18:GMICNC_22A_SCDPT4!SCDPT4_050ENDINGG_18)</f>
        <v>0</v>
      </c>
      <c r="U18" s="3">
        <f>SUM(GMICNC_22A_SCDPT4!SCDPT4_050BEGINNG_19:GMICNC_22A_SCDPT4!SCDPT4_050ENDINGG_19)</f>
        <v>0</v>
      </c>
      <c r="V18" s="3">
        <f>SUM(GMICNC_22A_SCDPT4!SCDPT4_050BEGINNG_20:GMICNC_22A_SCDPT4!SCDPT4_050ENDINGG_20)</f>
        <v>0</v>
      </c>
      <c r="W18" s="2"/>
      <c r="X18" s="2"/>
      <c r="Y18" s="2"/>
      <c r="Z18" s="2"/>
      <c r="AA18" s="2"/>
      <c r="AB18" s="2"/>
      <c r="AC18" s="2"/>
    </row>
    <row r="19" spans="2:29" x14ac:dyDescent="0.3">
      <c r="B19" s="7" t="s">
        <v>426</v>
      </c>
      <c r="C19" s="1" t="s">
        <v>426</v>
      </c>
      <c r="D19" s="6" t="s">
        <v>426</v>
      </c>
      <c r="E19" s="1" t="s">
        <v>426</v>
      </c>
      <c r="F19" s="1" t="s">
        <v>426</v>
      </c>
      <c r="G19" s="1" t="s">
        <v>426</v>
      </c>
      <c r="H19" s="1" t="s">
        <v>426</v>
      </c>
      <c r="I19" s="1" t="s">
        <v>426</v>
      </c>
      <c r="J19" s="1" t="s">
        <v>426</v>
      </c>
      <c r="K19" s="1" t="s">
        <v>426</v>
      </c>
      <c r="L19" s="1" t="s">
        <v>426</v>
      </c>
      <c r="M19" s="1" t="s">
        <v>426</v>
      </c>
      <c r="N19" s="1" t="s">
        <v>426</v>
      </c>
      <c r="O19" s="1" t="s">
        <v>426</v>
      </c>
      <c r="P19" s="1" t="s">
        <v>426</v>
      </c>
      <c r="Q19" s="1" t="s">
        <v>426</v>
      </c>
      <c r="R19" s="1" t="s">
        <v>426</v>
      </c>
      <c r="S19" s="1" t="s">
        <v>426</v>
      </c>
      <c r="T19" s="1" t="s">
        <v>426</v>
      </c>
      <c r="U19" s="1" t="s">
        <v>426</v>
      </c>
      <c r="V19" s="1" t="s">
        <v>426</v>
      </c>
      <c r="W19" s="1" t="s">
        <v>426</v>
      </c>
      <c r="X19" s="1" t="s">
        <v>426</v>
      </c>
      <c r="Y19" s="1" t="s">
        <v>426</v>
      </c>
      <c r="Z19" s="1" t="s">
        <v>426</v>
      </c>
      <c r="AA19" s="1" t="s">
        <v>426</v>
      </c>
      <c r="AB19" s="1" t="s">
        <v>426</v>
      </c>
      <c r="AC19" s="1" t="s">
        <v>426</v>
      </c>
    </row>
    <row r="20" spans="2:29" x14ac:dyDescent="0.3">
      <c r="B20" s="18" t="s">
        <v>591</v>
      </c>
      <c r="C20" s="22" t="s">
        <v>603</v>
      </c>
      <c r="D20" s="15" t="s">
        <v>2</v>
      </c>
      <c r="E20" s="17" t="s">
        <v>2</v>
      </c>
      <c r="F20" s="8"/>
      <c r="G20" s="5" t="s">
        <v>2</v>
      </c>
      <c r="H20" s="2"/>
      <c r="I20" s="4"/>
      <c r="J20" s="4"/>
      <c r="K20" s="4"/>
      <c r="L20" s="4"/>
      <c r="M20" s="4"/>
      <c r="N20" s="4"/>
      <c r="O20" s="4"/>
      <c r="P20" s="12"/>
      <c r="Q20" s="4"/>
      <c r="R20" s="4"/>
      <c r="S20" s="4"/>
      <c r="T20" s="4"/>
      <c r="U20" s="12"/>
      <c r="V20" s="4"/>
      <c r="W20" s="8"/>
      <c r="X20" s="42" t="s">
        <v>2</v>
      </c>
      <c r="Y20" s="5" t="s">
        <v>2</v>
      </c>
      <c r="Z20" s="5" t="s">
        <v>2</v>
      </c>
      <c r="AA20" s="5" t="s">
        <v>2</v>
      </c>
      <c r="AB20" s="19" t="s">
        <v>2</v>
      </c>
      <c r="AC20" s="20" t="s">
        <v>2</v>
      </c>
    </row>
    <row r="21" spans="2:29" x14ac:dyDescent="0.3">
      <c r="B21" s="7" t="s">
        <v>426</v>
      </c>
      <c r="C21" s="1" t="s">
        <v>426</v>
      </c>
      <c r="D21" s="6" t="s">
        <v>426</v>
      </c>
      <c r="E21" s="1" t="s">
        <v>426</v>
      </c>
      <c r="F21" s="1" t="s">
        <v>426</v>
      </c>
      <c r="G21" s="1" t="s">
        <v>426</v>
      </c>
      <c r="H21" s="1" t="s">
        <v>426</v>
      </c>
      <c r="I21" s="1" t="s">
        <v>426</v>
      </c>
      <c r="J21" s="1" t="s">
        <v>426</v>
      </c>
      <c r="K21" s="1" t="s">
        <v>426</v>
      </c>
      <c r="L21" s="1" t="s">
        <v>426</v>
      </c>
      <c r="M21" s="1" t="s">
        <v>426</v>
      </c>
      <c r="N21" s="1" t="s">
        <v>426</v>
      </c>
      <c r="O21" s="1" t="s">
        <v>426</v>
      </c>
      <c r="P21" s="1" t="s">
        <v>426</v>
      </c>
      <c r="Q21" s="1" t="s">
        <v>426</v>
      </c>
      <c r="R21" s="1" t="s">
        <v>426</v>
      </c>
      <c r="S21" s="1" t="s">
        <v>426</v>
      </c>
      <c r="T21" s="1" t="s">
        <v>426</v>
      </c>
      <c r="U21" s="1" t="s">
        <v>426</v>
      </c>
      <c r="V21" s="1" t="s">
        <v>426</v>
      </c>
      <c r="W21" s="1" t="s">
        <v>426</v>
      </c>
      <c r="X21" s="1" t="s">
        <v>426</v>
      </c>
      <c r="Y21" s="1" t="s">
        <v>426</v>
      </c>
      <c r="Z21" s="1" t="s">
        <v>426</v>
      </c>
      <c r="AA21" s="1" t="s">
        <v>426</v>
      </c>
      <c r="AB21" s="1" t="s">
        <v>426</v>
      </c>
      <c r="AC21" s="1" t="s">
        <v>426</v>
      </c>
    </row>
    <row r="22" spans="2:29" ht="56" x14ac:dyDescent="0.3">
      <c r="B22" s="16" t="s">
        <v>9</v>
      </c>
      <c r="C22" s="21" t="s">
        <v>510</v>
      </c>
      <c r="D22" s="14"/>
      <c r="E22" s="2"/>
      <c r="F22" s="2"/>
      <c r="G22" s="2"/>
      <c r="H22" s="2"/>
      <c r="I22" s="3">
        <f>SUM(GMICNC_22A_SCDPT4!SCDPT4_070BEGINNG_7:GMICNC_22A_SCDPT4!SCDPT4_070ENDINGG_7)</f>
        <v>0</v>
      </c>
      <c r="J22" s="3">
        <f>SUM(GMICNC_22A_SCDPT4!SCDPT4_070BEGINNG_8:GMICNC_22A_SCDPT4!SCDPT4_070ENDINGG_8)</f>
        <v>0</v>
      </c>
      <c r="K22" s="3">
        <f>SUM(GMICNC_22A_SCDPT4!SCDPT4_070BEGINNG_9:GMICNC_22A_SCDPT4!SCDPT4_070ENDINGG_9)</f>
        <v>0</v>
      </c>
      <c r="L22" s="3">
        <f>SUM(GMICNC_22A_SCDPT4!SCDPT4_070BEGINNG_10:GMICNC_22A_SCDPT4!SCDPT4_070ENDINGG_10)</f>
        <v>0</v>
      </c>
      <c r="M22" s="3">
        <f>SUM(GMICNC_22A_SCDPT4!SCDPT4_070BEGINNG_11:GMICNC_22A_SCDPT4!SCDPT4_070ENDINGG_11)</f>
        <v>0</v>
      </c>
      <c r="N22" s="3">
        <f>SUM(GMICNC_22A_SCDPT4!SCDPT4_070BEGINNG_12:GMICNC_22A_SCDPT4!SCDPT4_070ENDINGG_12)</f>
        <v>0</v>
      </c>
      <c r="O22" s="3">
        <f>SUM(GMICNC_22A_SCDPT4!SCDPT4_070BEGINNG_13:GMICNC_22A_SCDPT4!SCDPT4_070ENDINGG_13)</f>
        <v>0</v>
      </c>
      <c r="P22" s="3">
        <f>SUM(GMICNC_22A_SCDPT4!SCDPT4_070BEGINNG_14:GMICNC_22A_SCDPT4!SCDPT4_070ENDINGG_14)</f>
        <v>0</v>
      </c>
      <c r="Q22" s="3">
        <f>SUM(GMICNC_22A_SCDPT4!SCDPT4_070BEGINNG_15:GMICNC_22A_SCDPT4!SCDPT4_070ENDINGG_15)</f>
        <v>0</v>
      </c>
      <c r="R22" s="3">
        <f>SUM(GMICNC_22A_SCDPT4!SCDPT4_070BEGINNG_16:GMICNC_22A_SCDPT4!SCDPT4_070ENDINGG_16)</f>
        <v>0</v>
      </c>
      <c r="S22" s="3">
        <f>SUM(GMICNC_22A_SCDPT4!SCDPT4_070BEGINNG_17:GMICNC_22A_SCDPT4!SCDPT4_070ENDINGG_17)</f>
        <v>0</v>
      </c>
      <c r="T22" s="3">
        <f>SUM(GMICNC_22A_SCDPT4!SCDPT4_070BEGINNG_18:GMICNC_22A_SCDPT4!SCDPT4_070ENDINGG_18)</f>
        <v>0</v>
      </c>
      <c r="U22" s="3">
        <f>SUM(GMICNC_22A_SCDPT4!SCDPT4_070BEGINNG_19:GMICNC_22A_SCDPT4!SCDPT4_070ENDINGG_19)</f>
        <v>0</v>
      </c>
      <c r="V22" s="3">
        <f>SUM(GMICNC_22A_SCDPT4!SCDPT4_070BEGINNG_20:GMICNC_22A_SCDPT4!SCDPT4_070ENDINGG_20)</f>
        <v>0</v>
      </c>
      <c r="W22" s="2"/>
      <c r="X22" s="2"/>
      <c r="Y22" s="2"/>
      <c r="Z22" s="2"/>
      <c r="AA22" s="2"/>
      <c r="AB22" s="2"/>
      <c r="AC22" s="2"/>
    </row>
    <row r="23" spans="2:29" x14ac:dyDescent="0.3">
      <c r="B23" s="7" t="s">
        <v>426</v>
      </c>
      <c r="C23" s="1" t="s">
        <v>426</v>
      </c>
      <c r="D23" s="6" t="s">
        <v>426</v>
      </c>
      <c r="E23" s="1" t="s">
        <v>426</v>
      </c>
      <c r="F23" s="1" t="s">
        <v>426</v>
      </c>
      <c r="G23" s="1" t="s">
        <v>426</v>
      </c>
      <c r="H23" s="1" t="s">
        <v>426</v>
      </c>
      <c r="I23" s="1" t="s">
        <v>426</v>
      </c>
      <c r="J23" s="1" t="s">
        <v>426</v>
      </c>
      <c r="K23" s="1" t="s">
        <v>426</v>
      </c>
      <c r="L23" s="1" t="s">
        <v>426</v>
      </c>
      <c r="M23" s="1" t="s">
        <v>426</v>
      </c>
      <c r="N23" s="1" t="s">
        <v>426</v>
      </c>
      <c r="O23" s="1" t="s">
        <v>426</v>
      </c>
      <c r="P23" s="1" t="s">
        <v>426</v>
      </c>
      <c r="Q23" s="1" t="s">
        <v>426</v>
      </c>
      <c r="R23" s="1" t="s">
        <v>426</v>
      </c>
      <c r="S23" s="1" t="s">
        <v>426</v>
      </c>
      <c r="T23" s="1" t="s">
        <v>426</v>
      </c>
      <c r="U23" s="1" t="s">
        <v>426</v>
      </c>
      <c r="V23" s="1" t="s">
        <v>426</v>
      </c>
      <c r="W23" s="1" t="s">
        <v>426</v>
      </c>
      <c r="X23" s="1" t="s">
        <v>426</v>
      </c>
      <c r="Y23" s="1" t="s">
        <v>426</v>
      </c>
      <c r="Z23" s="1" t="s">
        <v>426</v>
      </c>
      <c r="AA23" s="1" t="s">
        <v>426</v>
      </c>
      <c r="AB23" s="1" t="s">
        <v>426</v>
      </c>
      <c r="AC23" s="1" t="s">
        <v>426</v>
      </c>
    </row>
    <row r="24" spans="2:29" x14ac:dyDescent="0.3">
      <c r="B24" s="18" t="s">
        <v>187</v>
      </c>
      <c r="C24" s="51" t="s">
        <v>188</v>
      </c>
      <c r="D24" s="15" t="s">
        <v>594</v>
      </c>
      <c r="E24" s="17" t="s">
        <v>2</v>
      </c>
      <c r="F24" s="40">
        <v>44666</v>
      </c>
      <c r="G24" s="5" t="s">
        <v>129</v>
      </c>
      <c r="H24" s="2"/>
      <c r="I24" s="4">
        <v>700000</v>
      </c>
      <c r="J24" s="4">
        <v>700000</v>
      </c>
      <c r="K24" s="4">
        <v>700000</v>
      </c>
      <c r="L24" s="4">
        <v>700000</v>
      </c>
      <c r="M24" s="4">
        <v>0</v>
      </c>
      <c r="N24" s="4">
        <v>0</v>
      </c>
      <c r="O24" s="4">
        <v>0</v>
      </c>
      <c r="P24" s="3">
        <f>GMICNC_22A_SCDPT4!SCDPT4_0900000001_11+GMICNC_22A_SCDPT4!SCDPT4_0900000001_12-GMICNC_22A_SCDPT4!SCDPT4_0900000001_13</f>
        <v>0</v>
      </c>
      <c r="Q24" s="4">
        <v>0</v>
      </c>
      <c r="R24" s="4">
        <v>700000</v>
      </c>
      <c r="S24" s="4">
        <v>0</v>
      </c>
      <c r="T24" s="4">
        <v>0</v>
      </c>
      <c r="U24" s="3">
        <f>GMICNC_22A_SCDPT4!SCDPT4_0900000001_17+GMICNC_22A_SCDPT4!SCDPT4_0900000001_18</f>
        <v>0</v>
      </c>
      <c r="V24" s="4">
        <v>11295</v>
      </c>
      <c r="W24" s="40">
        <v>44666</v>
      </c>
      <c r="X24" s="42" t="s">
        <v>392</v>
      </c>
      <c r="Y24" s="5" t="s">
        <v>2</v>
      </c>
      <c r="Z24" s="5" t="s">
        <v>350</v>
      </c>
      <c r="AA24" s="5" t="s">
        <v>515</v>
      </c>
      <c r="AB24" s="19" t="s">
        <v>2</v>
      </c>
      <c r="AC24" s="20" t="s">
        <v>651</v>
      </c>
    </row>
    <row r="25" spans="2:29" x14ac:dyDescent="0.3">
      <c r="B25" s="7" t="s">
        <v>426</v>
      </c>
      <c r="C25" s="1" t="s">
        <v>426</v>
      </c>
      <c r="D25" s="6" t="s">
        <v>426</v>
      </c>
      <c r="E25" s="1" t="s">
        <v>426</v>
      </c>
      <c r="F25" s="1" t="s">
        <v>426</v>
      </c>
      <c r="G25" s="1" t="s">
        <v>426</v>
      </c>
      <c r="H25" s="1" t="s">
        <v>426</v>
      </c>
      <c r="I25" s="1" t="s">
        <v>426</v>
      </c>
      <c r="J25" s="1" t="s">
        <v>426</v>
      </c>
      <c r="K25" s="1" t="s">
        <v>426</v>
      </c>
      <c r="L25" s="1" t="s">
        <v>426</v>
      </c>
      <c r="M25" s="1" t="s">
        <v>426</v>
      </c>
      <c r="N25" s="1" t="s">
        <v>426</v>
      </c>
      <c r="O25" s="1" t="s">
        <v>426</v>
      </c>
      <c r="P25" s="1" t="s">
        <v>426</v>
      </c>
      <c r="Q25" s="1" t="s">
        <v>426</v>
      </c>
      <c r="R25" s="1" t="s">
        <v>426</v>
      </c>
      <c r="S25" s="1" t="s">
        <v>426</v>
      </c>
      <c r="T25" s="1" t="s">
        <v>426</v>
      </c>
      <c r="U25" s="1" t="s">
        <v>426</v>
      </c>
      <c r="V25" s="1" t="s">
        <v>426</v>
      </c>
      <c r="W25" s="1" t="s">
        <v>426</v>
      </c>
      <c r="X25" s="1" t="s">
        <v>426</v>
      </c>
      <c r="Y25" s="1" t="s">
        <v>426</v>
      </c>
      <c r="Z25" s="1" t="s">
        <v>426</v>
      </c>
      <c r="AA25" s="1" t="s">
        <v>426</v>
      </c>
      <c r="AB25" s="1" t="s">
        <v>426</v>
      </c>
      <c r="AC25" s="1" t="s">
        <v>426</v>
      </c>
    </row>
    <row r="26" spans="2:29" ht="28" x14ac:dyDescent="0.3">
      <c r="B26" s="16" t="s">
        <v>95</v>
      </c>
      <c r="C26" s="21" t="s">
        <v>119</v>
      </c>
      <c r="D26" s="14"/>
      <c r="E26" s="2"/>
      <c r="F26" s="2"/>
      <c r="G26" s="2"/>
      <c r="H26" s="2"/>
      <c r="I26" s="3">
        <f>SUM(GMICNC_22A_SCDPT4!SCDPT4_090BEGINNG_7:GMICNC_22A_SCDPT4!SCDPT4_090ENDINGG_7)</f>
        <v>700000</v>
      </c>
      <c r="J26" s="3">
        <f>SUM(GMICNC_22A_SCDPT4!SCDPT4_090BEGINNG_8:GMICNC_22A_SCDPT4!SCDPT4_090ENDINGG_8)</f>
        <v>700000</v>
      </c>
      <c r="K26" s="3">
        <f>SUM(GMICNC_22A_SCDPT4!SCDPT4_090BEGINNG_9:GMICNC_22A_SCDPT4!SCDPT4_090ENDINGG_9)</f>
        <v>700000</v>
      </c>
      <c r="L26" s="3">
        <f>SUM(GMICNC_22A_SCDPT4!SCDPT4_090BEGINNG_10:GMICNC_22A_SCDPT4!SCDPT4_090ENDINGG_10)</f>
        <v>700000</v>
      </c>
      <c r="M26" s="3">
        <f>SUM(GMICNC_22A_SCDPT4!SCDPT4_090BEGINNG_11:GMICNC_22A_SCDPT4!SCDPT4_090ENDINGG_11)</f>
        <v>0</v>
      </c>
      <c r="N26" s="3">
        <f>SUM(GMICNC_22A_SCDPT4!SCDPT4_090BEGINNG_12:GMICNC_22A_SCDPT4!SCDPT4_090ENDINGG_12)</f>
        <v>0</v>
      </c>
      <c r="O26" s="3">
        <f>SUM(GMICNC_22A_SCDPT4!SCDPT4_090BEGINNG_13:GMICNC_22A_SCDPT4!SCDPT4_090ENDINGG_13)</f>
        <v>0</v>
      </c>
      <c r="P26" s="3">
        <f>SUM(GMICNC_22A_SCDPT4!SCDPT4_090BEGINNG_14:GMICNC_22A_SCDPT4!SCDPT4_090ENDINGG_14)</f>
        <v>0</v>
      </c>
      <c r="Q26" s="3">
        <f>SUM(GMICNC_22A_SCDPT4!SCDPT4_090BEGINNG_15:GMICNC_22A_SCDPT4!SCDPT4_090ENDINGG_15)</f>
        <v>0</v>
      </c>
      <c r="R26" s="3">
        <f>SUM(GMICNC_22A_SCDPT4!SCDPT4_090BEGINNG_16:GMICNC_22A_SCDPT4!SCDPT4_090ENDINGG_16)</f>
        <v>700000</v>
      </c>
      <c r="S26" s="3">
        <f>SUM(GMICNC_22A_SCDPT4!SCDPT4_090BEGINNG_17:GMICNC_22A_SCDPT4!SCDPT4_090ENDINGG_17)</f>
        <v>0</v>
      </c>
      <c r="T26" s="3">
        <f>SUM(GMICNC_22A_SCDPT4!SCDPT4_090BEGINNG_18:GMICNC_22A_SCDPT4!SCDPT4_090ENDINGG_18)</f>
        <v>0</v>
      </c>
      <c r="U26" s="3">
        <f>SUM(GMICNC_22A_SCDPT4!SCDPT4_090BEGINNG_19:GMICNC_22A_SCDPT4!SCDPT4_090ENDINGG_19)</f>
        <v>0</v>
      </c>
      <c r="V26" s="3">
        <f>SUM(GMICNC_22A_SCDPT4!SCDPT4_090BEGINNG_20:GMICNC_22A_SCDPT4!SCDPT4_090ENDINGG_20)</f>
        <v>11295</v>
      </c>
      <c r="W26" s="2"/>
      <c r="X26" s="2"/>
      <c r="Y26" s="2"/>
      <c r="Z26" s="2"/>
      <c r="AA26" s="2"/>
      <c r="AB26" s="2"/>
      <c r="AC26" s="2"/>
    </row>
    <row r="27" spans="2:29" x14ac:dyDescent="0.3">
      <c r="B27" s="7" t="s">
        <v>426</v>
      </c>
      <c r="C27" s="1" t="s">
        <v>426</v>
      </c>
      <c r="D27" s="6" t="s">
        <v>426</v>
      </c>
      <c r="E27" s="1" t="s">
        <v>426</v>
      </c>
      <c r="F27" s="1" t="s">
        <v>426</v>
      </c>
      <c r="G27" s="1" t="s">
        <v>426</v>
      </c>
      <c r="H27" s="1" t="s">
        <v>426</v>
      </c>
      <c r="I27" s="1" t="s">
        <v>426</v>
      </c>
      <c r="J27" s="1" t="s">
        <v>426</v>
      </c>
      <c r="K27" s="1" t="s">
        <v>426</v>
      </c>
      <c r="L27" s="1" t="s">
        <v>426</v>
      </c>
      <c r="M27" s="1" t="s">
        <v>426</v>
      </c>
      <c r="N27" s="1" t="s">
        <v>426</v>
      </c>
      <c r="O27" s="1" t="s">
        <v>426</v>
      </c>
      <c r="P27" s="1" t="s">
        <v>426</v>
      </c>
      <c r="Q27" s="1" t="s">
        <v>426</v>
      </c>
      <c r="R27" s="1" t="s">
        <v>426</v>
      </c>
      <c r="S27" s="1" t="s">
        <v>426</v>
      </c>
      <c r="T27" s="1" t="s">
        <v>426</v>
      </c>
      <c r="U27" s="1" t="s">
        <v>426</v>
      </c>
      <c r="V27" s="1" t="s">
        <v>426</v>
      </c>
      <c r="W27" s="1" t="s">
        <v>426</v>
      </c>
      <c r="X27" s="1" t="s">
        <v>426</v>
      </c>
      <c r="Y27" s="1" t="s">
        <v>426</v>
      </c>
      <c r="Z27" s="1" t="s">
        <v>426</v>
      </c>
      <c r="AA27" s="1" t="s">
        <v>426</v>
      </c>
      <c r="AB27" s="1" t="s">
        <v>426</v>
      </c>
      <c r="AC27" s="1" t="s">
        <v>426</v>
      </c>
    </row>
    <row r="28" spans="2:29" x14ac:dyDescent="0.3">
      <c r="B28" s="18" t="s">
        <v>468</v>
      </c>
      <c r="C28" s="51" t="s">
        <v>550</v>
      </c>
      <c r="D28" s="15" t="s">
        <v>393</v>
      </c>
      <c r="E28" s="17" t="s">
        <v>2</v>
      </c>
      <c r="F28" s="40">
        <v>44743</v>
      </c>
      <c r="G28" s="5" t="s">
        <v>129</v>
      </c>
      <c r="H28" s="2"/>
      <c r="I28" s="4">
        <v>700000</v>
      </c>
      <c r="J28" s="4">
        <v>700000</v>
      </c>
      <c r="K28" s="4">
        <v>697606</v>
      </c>
      <c r="L28" s="4">
        <v>699736</v>
      </c>
      <c r="M28" s="4">
        <v>0</v>
      </c>
      <c r="N28" s="4">
        <v>264</v>
      </c>
      <c r="O28" s="4">
        <v>0</v>
      </c>
      <c r="P28" s="3">
        <f>GMICNC_22A_SCDPT4!SCDPT4_1100000001_11+GMICNC_22A_SCDPT4!SCDPT4_1100000001_12-GMICNC_22A_SCDPT4!SCDPT4_1100000001_13</f>
        <v>264</v>
      </c>
      <c r="Q28" s="4">
        <v>0</v>
      </c>
      <c r="R28" s="4">
        <v>700000</v>
      </c>
      <c r="S28" s="4">
        <v>0</v>
      </c>
      <c r="T28" s="4">
        <v>0</v>
      </c>
      <c r="U28" s="3">
        <f>GMICNC_22A_SCDPT4!SCDPT4_1100000001_17+GMICNC_22A_SCDPT4!SCDPT4_1100000001_18</f>
        <v>0</v>
      </c>
      <c r="V28" s="4">
        <v>20883</v>
      </c>
      <c r="W28" s="40">
        <v>44743</v>
      </c>
      <c r="X28" s="2"/>
      <c r="Y28" s="5" t="s">
        <v>2</v>
      </c>
      <c r="Z28" s="5" t="s">
        <v>645</v>
      </c>
      <c r="AA28" s="5" t="s">
        <v>152</v>
      </c>
      <c r="AB28" s="19" t="s">
        <v>2</v>
      </c>
      <c r="AC28" s="20" t="s">
        <v>651</v>
      </c>
    </row>
    <row r="29" spans="2:29" x14ac:dyDescent="0.3">
      <c r="B29" s="18" t="s">
        <v>637</v>
      </c>
      <c r="C29" s="51" t="s">
        <v>623</v>
      </c>
      <c r="D29" s="15" t="s">
        <v>58</v>
      </c>
      <c r="E29" s="60" t="s">
        <v>2</v>
      </c>
      <c r="F29" s="40">
        <v>44920</v>
      </c>
      <c r="G29" s="5" t="s">
        <v>423</v>
      </c>
      <c r="H29" s="2"/>
      <c r="I29" s="4">
        <v>166439</v>
      </c>
      <c r="J29" s="4">
        <v>166439</v>
      </c>
      <c r="K29" s="4">
        <v>166413</v>
      </c>
      <c r="L29" s="4">
        <v>166419</v>
      </c>
      <c r="M29" s="4">
        <v>0</v>
      </c>
      <c r="N29" s="4">
        <v>21</v>
      </c>
      <c r="O29" s="4">
        <v>0</v>
      </c>
      <c r="P29" s="12">
        <v>21</v>
      </c>
      <c r="Q29" s="4">
        <v>0</v>
      </c>
      <c r="R29" s="4">
        <v>166439</v>
      </c>
      <c r="S29" s="4">
        <v>0</v>
      </c>
      <c r="T29" s="4">
        <v>0</v>
      </c>
      <c r="U29" s="12">
        <v>0</v>
      </c>
      <c r="V29" s="4">
        <v>1954</v>
      </c>
      <c r="W29" s="40">
        <v>48785</v>
      </c>
      <c r="X29" s="2"/>
      <c r="Y29" s="5" t="s">
        <v>2</v>
      </c>
      <c r="Z29" s="5" t="s">
        <v>624</v>
      </c>
      <c r="AA29" s="5" t="s">
        <v>152</v>
      </c>
      <c r="AB29" s="19" t="s">
        <v>2</v>
      </c>
      <c r="AC29" s="61" t="s">
        <v>651</v>
      </c>
    </row>
    <row r="30" spans="2:29" x14ac:dyDescent="0.3">
      <c r="B30" s="18" t="s">
        <v>120</v>
      </c>
      <c r="C30" s="51" t="s">
        <v>351</v>
      </c>
      <c r="D30" s="15" t="s">
        <v>352</v>
      </c>
      <c r="E30" s="60" t="s">
        <v>196</v>
      </c>
      <c r="F30" s="40">
        <v>44700</v>
      </c>
      <c r="G30" s="5" t="s">
        <v>683</v>
      </c>
      <c r="H30" s="2"/>
      <c r="I30" s="4">
        <v>349923</v>
      </c>
      <c r="J30" s="4">
        <v>350000</v>
      </c>
      <c r="K30" s="4">
        <v>349874</v>
      </c>
      <c r="L30" s="4">
        <v>349916</v>
      </c>
      <c r="M30" s="4">
        <v>0</v>
      </c>
      <c r="N30" s="4">
        <v>6</v>
      </c>
      <c r="O30" s="4">
        <v>0</v>
      </c>
      <c r="P30" s="12">
        <v>6</v>
      </c>
      <c r="Q30" s="4">
        <v>0</v>
      </c>
      <c r="R30" s="4">
        <v>349922</v>
      </c>
      <c r="S30" s="4">
        <v>0</v>
      </c>
      <c r="T30" s="4">
        <v>0</v>
      </c>
      <c r="U30" s="12">
        <v>0</v>
      </c>
      <c r="V30" s="4">
        <v>5689</v>
      </c>
      <c r="W30" s="40">
        <v>46191</v>
      </c>
      <c r="X30" s="2"/>
      <c r="Y30" s="5" t="s">
        <v>2</v>
      </c>
      <c r="Z30" s="5" t="s">
        <v>452</v>
      </c>
      <c r="AA30" s="5" t="s">
        <v>152</v>
      </c>
      <c r="AB30" s="19" t="s">
        <v>2</v>
      </c>
      <c r="AC30" s="61" t="s">
        <v>651</v>
      </c>
    </row>
    <row r="31" spans="2:29" x14ac:dyDescent="0.3">
      <c r="B31" s="7" t="s">
        <v>426</v>
      </c>
      <c r="C31" s="1" t="s">
        <v>426</v>
      </c>
      <c r="D31" s="6" t="s">
        <v>426</v>
      </c>
      <c r="E31" s="1" t="s">
        <v>426</v>
      </c>
      <c r="F31" s="1" t="s">
        <v>426</v>
      </c>
      <c r="G31" s="1" t="s">
        <v>426</v>
      </c>
      <c r="H31" s="1" t="s">
        <v>426</v>
      </c>
      <c r="I31" s="1" t="s">
        <v>426</v>
      </c>
      <c r="J31" s="1" t="s">
        <v>426</v>
      </c>
      <c r="K31" s="1" t="s">
        <v>426</v>
      </c>
      <c r="L31" s="1" t="s">
        <v>426</v>
      </c>
      <c r="M31" s="1" t="s">
        <v>426</v>
      </c>
      <c r="N31" s="1" t="s">
        <v>426</v>
      </c>
      <c r="O31" s="1" t="s">
        <v>426</v>
      </c>
      <c r="P31" s="1" t="s">
        <v>426</v>
      </c>
      <c r="Q31" s="1" t="s">
        <v>426</v>
      </c>
      <c r="R31" s="1" t="s">
        <v>426</v>
      </c>
      <c r="S31" s="1" t="s">
        <v>426</v>
      </c>
      <c r="T31" s="1" t="s">
        <v>426</v>
      </c>
      <c r="U31" s="1" t="s">
        <v>426</v>
      </c>
      <c r="V31" s="1" t="s">
        <v>426</v>
      </c>
      <c r="W31" s="1" t="s">
        <v>426</v>
      </c>
      <c r="X31" s="1" t="s">
        <v>426</v>
      </c>
      <c r="Y31" s="1" t="s">
        <v>426</v>
      </c>
      <c r="Z31" s="1" t="s">
        <v>426</v>
      </c>
      <c r="AA31" s="1" t="s">
        <v>426</v>
      </c>
      <c r="AB31" s="1" t="s">
        <v>426</v>
      </c>
      <c r="AC31" s="1" t="s">
        <v>426</v>
      </c>
    </row>
    <row r="32" spans="2:29" ht="42" x14ac:dyDescent="0.3">
      <c r="B32" s="16" t="s">
        <v>412</v>
      </c>
      <c r="C32" s="21" t="s">
        <v>78</v>
      </c>
      <c r="D32" s="14"/>
      <c r="E32" s="2"/>
      <c r="F32" s="2"/>
      <c r="G32" s="2"/>
      <c r="H32" s="2"/>
      <c r="I32" s="3">
        <f>SUM(GMICNC_22A_SCDPT4!SCDPT4_110BEGINNG_7:GMICNC_22A_SCDPT4!SCDPT4_110ENDINGG_7)</f>
        <v>1216362</v>
      </c>
      <c r="J32" s="3">
        <f>SUM(GMICNC_22A_SCDPT4!SCDPT4_110BEGINNG_8:GMICNC_22A_SCDPT4!SCDPT4_110ENDINGG_8)</f>
        <v>1216439</v>
      </c>
      <c r="K32" s="3">
        <f>SUM(GMICNC_22A_SCDPT4!SCDPT4_110BEGINNG_9:GMICNC_22A_SCDPT4!SCDPT4_110ENDINGG_9)</f>
        <v>1213893</v>
      </c>
      <c r="L32" s="3">
        <f>SUM(GMICNC_22A_SCDPT4!SCDPT4_110BEGINNG_10:GMICNC_22A_SCDPT4!SCDPT4_110ENDINGG_10)</f>
        <v>1216071</v>
      </c>
      <c r="M32" s="3">
        <f>SUM(GMICNC_22A_SCDPT4!SCDPT4_110BEGINNG_11:GMICNC_22A_SCDPT4!SCDPT4_110ENDINGG_11)</f>
        <v>0</v>
      </c>
      <c r="N32" s="3">
        <f>SUM(GMICNC_22A_SCDPT4!SCDPT4_110BEGINNG_12:GMICNC_22A_SCDPT4!SCDPT4_110ENDINGG_12)</f>
        <v>291</v>
      </c>
      <c r="O32" s="3">
        <f>SUM(GMICNC_22A_SCDPT4!SCDPT4_110BEGINNG_13:GMICNC_22A_SCDPT4!SCDPT4_110ENDINGG_13)</f>
        <v>0</v>
      </c>
      <c r="P32" s="3">
        <f>SUM(GMICNC_22A_SCDPT4!SCDPT4_110BEGINNG_14:GMICNC_22A_SCDPT4!SCDPT4_110ENDINGG_14)</f>
        <v>291</v>
      </c>
      <c r="Q32" s="3">
        <f>SUM(GMICNC_22A_SCDPT4!SCDPT4_110BEGINNG_15:GMICNC_22A_SCDPT4!SCDPT4_110ENDINGG_15)</f>
        <v>0</v>
      </c>
      <c r="R32" s="3">
        <f>SUM(GMICNC_22A_SCDPT4!SCDPT4_110BEGINNG_16:GMICNC_22A_SCDPT4!SCDPT4_110ENDINGG_16)</f>
        <v>1216361</v>
      </c>
      <c r="S32" s="3">
        <f>SUM(GMICNC_22A_SCDPT4!SCDPT4_110BEGINNG_17:GMICNC_22A_SCDPT4!SCDPT4_110ENDINGG_17)</f>
        <v>0</v>
      </c>
      <c r="T32" s="3">
        <f>SUM(GMICNC_22A_SCDPT4!SCDPT4_110BEGINNG_18:GMICNC_22A_SCDPT4!SCDPT4_110ENDINGG_18)</f>
        <v>0</v>
      </c>
      <c r="U32" s="3">
        <f>SUM(GMICNC_22A_SCDPT4!SCDPT4_110BEGINNG_19:GMICNC_22A_SCDPT4!SCDPT4_110ENDINGG_19)</f>
        <v>0</v>
      </c>
      <c r="V32" s="3">
        <f>SUM(GMICNC_22A_SCDPT4!SCDPT4_110BEGINNG_20:GMICNC_22A_SCDPT4!SCDPT4_110ENDINGG_20)</f>
        <v>28526</v>
      </c>
      <c r="W32" s="2"/>
      <c r="X32" s="2"/>
      <c r="Y32" s="2"/>
      <c r="Z32" s="2"/>
      <c r="AA32" s="2"/>
      <c r="AB32" s="2"/>
      <c r="AC32" s="2"/>
    </row>
    <row r="33" spans="2:29" x14ac:dyDescent="0.3">
      <c r="B33" s="7" t="s">
        <v>426</v>
      </c>
      <c r="C33" s="1" t="s">
        <v>426</v>
      </c>
      <c r="D33" s="6" t="s">
        <v>426</v>
      </c>
      <c r="E33" s="1" t="s">
        <v>426</v>
      </c>
      <c r="F33" s="1" t="s">
        <v>426</v>
      </c>
      <c r="G33" s="1" t="s">
        <v>426</v>
      </c>
      <c r="H33" s="1" t="s">
        <v>426</v>
      </c>
      <c r="I33" s="1" t="s">
        <v>426</v>
      </c>
      <c r="J33" s="1" t="s">
        <v>426</v>
      </c>
      <c r="K33" s="1" t="s">
        <v>426</v>
      </c>
      <c r="L33" s="1" t="s">
        <v>426</v>
      </c>
      <c r="M33" s="1" t="s">
        <v>426</v>
      </c>
      <c r="N33" s="1" t="s">
        <v>426</v>
      </c>
      <c r="O33" s="1" t="s">
        <v>426</v>
      </c>
      <c r="P33" s="1" t="s">
        <v>426</v>
      </c>
      <c r="Q33" s="1" t="s">
        <v>426</v>
      </c>
      <c r="R33" s="1" t="s">
        <v>426</v>
      </c>
      <c r="S33" s="1" t="s">
        <v>426</v>
      </c>
      <c r="T33" s="1" t="s">
        <v>426</v>
      </c>
      <c r="U33" s="1" t="s">
        <v>426</v>
      </c>
      <c r="V33" s="1" t="s">
        <v>426</v>
      </c>
      <c r="W33" s="1" t="s">
        <v>426</v>
      </c>
      <c r="X33" s="1" t="s">
        <v>426</v>
      </c>
      <c r="Y33" s="1" t="s">
        <v>426</v>
      </c>
      <c r="Z33" s="1" t="s">
        <v>426</v>
      </c>
      <c r="AA33" s="1" t="s">
        <v>426</v>
      </c>
      <c r="AB33" s="1" t="s">
        <v>426</v>
      </c>
      <c r="AC33" s="1" t="s">
        <v>426</v>
      </c>
    </row>
    <row r="34" spans="2:29" x14ac:dyDescent="0.3">
      <c r="B34" s="18" t="s">
        <v>388</v>
      </c>
      <c r="C34" s="22" t="s">
        <v>603</v>
      </c>
      <c r="D34" s="15" t="s">
        <v>2</v>
      </c>
      <c r="E34" s="17" t="s">
        <v>2</v>
      </c>
      <c r="F34" s="8"/>
      <c r="G34" s="5" t="s">
        <v>2</v>
      </c>
      <c r="H34" s="2"/>
      <c r="I34" s="4"/>
      <c r="J34" s="4"/>
      <c r="K34" s="4"/>
      <c r="L34" s="4"/>
      <c r="M34" s="4"/>
      <c r="N34" s="4"/>
      <c r="O34" s="4"/>
      <c r="P34" s="12"/>
      <c r="Q34" s="4"/>
      <c r="R34" s="4"/>
      <c r="S34" s="4"/>
      <c r="T34" s="4"/>
      <c r="U34" s="12"/>
      <c r="V34" s="4"/>
      <c r="W34" s="8"/>
      <c r="X34" s="2"/>
      <c r="Y34" s="5" t="s">
        <v>2</v>
      </c>
      <c r="Z34" s="5" t="s">
        <v>2</v>
      </c>
      <c r="AA34" s="5" t="s">
        <v>2</v>
      </c>
      <c r="AB34" s="19" t="s">
        <v>2</v>
      </c>
      <c r="AC34" s="20" t="s">
        <v>2</v>
      </c>
    </row>
    <row r="35" spans="2:29" x14ac:dyDescent="0.3">
      <c r="B35" s="7" t="s">
        <v>426</v>
      </c>
      <c r="C35" s="1" t="s">
        <v>426</v>
      </c>
      <c r="D35" s="6" t="s">
        <v>426</v>
      </c>
      <c r="E35" s="1" t="s">
        <v>426</v>
      </c>
      <c r="F35" s="1" t="s">
        <v>426</v>
      </c>
      <c r="G35" s="1" t="s">
        <v>426</v>
      </c>
      <c r="H35" s="1" t="s">
        <v>426</v>
      </c>
      <c r="I35" s="1" t="s">
        <v>426</v>
      </c>
      <c r="J35" s="1" t="s">
        <v>426</v>
      </c>
      <c r="K35" s="1" t="s">
        <v>426</v>
      </c>
      <c r="L35" s="1" t="s">
        <v>426</v>
      </c>
      <c r="M35" s="1" t="s">
        <v>426</v>
      </c>
      <c r="N35" s="1" t="s">
        <v>426</v>
      </c>
      <c r="O35" s="1" t="s">
        <v>426</v>
      </c>
      <c r="P35" s="1" t="s">
        <v>426</v>
      </c>
      <c r="Q35" s="1" t="s">
        <v>426</v>
      </c>
      <c r="R35" s="1" t="s">
        <v>426</v>
      </c>
      <c r="S35" s="1" t="s">
        <v>426</v>
      </c>
      <c r="T35" s="1" t="s">
        <v>426</v>
      </c>
      <c r="U35" s="1" t="s">
        <v>426</v>
      </c>
      <c r="V35" s="1" t="s">
        <v>426</v>
      </c>
      <c r="W35" s="1" t="s">
        <v>426</v>
      </c>
      <c r="X35" s="1" t="s">
        <v>426</v>
      </c>
      <c r="Y35" s="1" t="s">
        <v>426</v>
      </c>
      <c r="Z35" s="1" t="s">
        <v>426</v>
      </c>
      <c r="AA35" s="1" t="s">
        <v>426</v>
      </c>
      <c r="AB35" s="1" t="s">
        <v>426</v>
      </c>
      <c r="AC35" s="1" t="s">
        <v>426</v>
      </c>
    </row>
    <row r="36" spans="2:29" ht="28" x14ac:dyDescent="0.3">
      <c r="B36" s="16" t="s">
        <v>501</v>
      </c>
      <c r="C36" s="21" t="s">
        <v>79</v>
      </c>
      <c r="D36" s="14"/>
      <c r="E36" s="2"/>
      <c r="F36" s="2"/>
      <c r="G36" s="2"/>
      <c r="H36" s="2"/>
      <c r="I36" s="3">
        <f>SUM(GMICNC_22A_SCDPT4!SCDPT4_130BEGINNG_7:GMICNC_22A_SCDPT4!SCDPT4_130ENDINGG_7)</f>
        <v>0</v>
      </c>
      <c r="J36" s="3">
        <f>SUM(GMICNC_22A_SCDPT4!SCDPT4_130BEGINNG_8:GMICNC_22A_SCDPT4!SCDPT4_130ENDINGG_8)</f>
        <v>0</v>
      </c>
      <c r="K36" s="3">
        <f>SUM(GMICNC_22A_SCDPT4!SCDPT4_130BEGINNG_9:GMICNC_22A_SCDPT4!SCDPT4_130ENDINGG_9)</f>
        <v>0</v>
      </c>
      <c r="L36" s="3">
        <f>SUM(GMICNC_22A_SCDPT4!SCDPT4_130BEGINNG_10:GMICNC_22A_SCDPT4!SCDPT4_130ENDINGG_10)</f>
        <v>0</v>
      </c>
      <c r="M36" s="3">
        <f>SUM(GMICNC_22A_SCDPT4!SCDPT4_130BEGINNG_11:GMICNC_22A_SCDPT4!SCDPT4_130ENDINGG_11)</f>
        <v>0</v>
      </c>
      <c r="N36" s="3">
        <f>SUM(GMICNC_22A_SCDPT4!SCDPT4_130BEGINNG_12:GMICNC_22A_SCDPT4!SCDPT4_130ENDINGG_12)</f>
        <v>0</v>
      </c>
      <c r="O36" s="3">
        <f>SUM(GMICNC_22A_SCDPT4!SCDPT4_130BEGINNG_13:GMICNC_22A_SCDPT4!SCDPT4_130ENDINGG_13)</f>
        <v>0</v>
      </c>
      <c r="P36" s="3">
        <f>SUM(GMICNC_22A_SCDPT4!SCDPT4_130BEGINNG_14:GMICNC_22A_SCDPT4!SCDPT4_130ENDINGG_14)</f>
        <v>0</v>
      </c>
      <c r="Q36" s="3">
        <f>SUM(GMICNC_22A_SCDPT4!SCDPT4_130BEGINNG_15:GMICNC_22A_SCDPT4!SCDPT4_130ENDINGG_15)</f>
        <v>0</v>
      </c>
      <c r="R36" s="3">
        <f>SUM(GMICNC_22A_SCDPT4!SCDPT4_130BEGINNG_16:GMICNC_22A_SCDPT4!SCDPT4_130ENDINGG_16)</f>
        <v>0</v>
      </c>
      <c r="S36" s="3">
        <f>SUM(GMICNC_22A_SCDPT4!SCDPT4_130BEGINNG_17:GMICNC_22A_SCDPT4!SCDPT4_130ENDINGG_17)</f>
        <v>0</v>
      </c>
      <c r="T36" s="3">
        <f>SUM(GMICNC_22A_SCDPT4!SCDPT4_130BEGINNG_18:GMICNC_22A_SCDPT4!SCDPT4_130ENDINGG_18)</f>
        <v>0</v>
      </c>
      <c r="U36" s="3">
        <f>SUM(GMICNC_22A_SCDPT4!SCDPT4_130BEGINNG_19:GMICNC_22A_SCDPT4!SCDPT4_130ENDINGG_19)</f>
        <v>0</v>
      </c>
      <c r="V36" s="3">
        <f>SUM(GMICNC_22A_SCDPT4!SCDPT4_130BEGINNG_20:GMICNC_22A_SCDPT4!SCDPT4_130ENDINGG_20)</f>
        <v>0</v>
      </c>
      <c r="W36" s="2"/>
      <c r="X36" s="2"/>
      <c r="Y36" s="2"/>
      <c r="Z36" s="2"/>
      <c r="AA36" s="2"/>
      <c r="AB36" s="2"/>
      <c r="AC36" s="2"/>
    </row>
    <row r="37" spans="2:29" x14ac:dyDescent="0.3">
      <c r="B37" s="7" t="s">
        <v>426</v>
      </c>
      <c r="C37" s="1" t="s">
        <v>426</v>
      </c>
      <c r="D37" s="6" t="s">
        <v>426</v>
      </c>
      <c r="E37" s="1" t="s">
        <v>426</v>
      </c>
      <c r="F37" s="1" t="s">
        <v>426</v>
      </c>
      <c r="G37" s="1" t="s">
        <v>426</v>
      </c>
      <c r="H37" s="1" t="s">
        <v>426</v>
      </c>
      <c r="I37" s="1" t="s">
        <v>426</v>
      </c>
      <c r="J37" s="1" t="s">
        <v>426</v>
      </c>
      <c r="K37" s="1" t="s">
        <v>426</v>
      </c>
      <c r="L37" s="1" t="s">
        <v>426</v>
      </c>
      <c r="M37" s="1" t="s">
        <v>426</v>
      </c>
      <c r="N37" s="1" t="s">
        <v>426</v>
      </c>
      <c r="O37" s="1" t="s">
        <v>426</v>
      </c>
      <c r="P37" s="1" t="s">
        <v>426</v>
      </c>
      <c r="Q37" s="1" t="s">
        <v>426</v>
      </c>
      <c r="R37" s="1" t="s">
        <v>426</v>
      </c>
      <c r="S37" s="1" t="s">
        <v>426</v>
      </c>
      <c r="T37" s="1" t="s">
        <v>426</v>
      </c>
      <c r="U37" s="1" t="s">
        <v>426</v>
      </c>
      <c r="V37" s="1" t="s">
        <v>426</v>
      </c>
      <c r="W37" s="1" t="s">
        <v>426</v>
      </c>
      <c r="X37" s="1" t="s">
        <v>426</v>
      </c>
      <c r="Y37" s="1" t="s">
        <v>426</v>
      </c>
      <c r="Z37" s="1" t="s">
        <v>426</v>
      </c>
      <c r="AA37" s="1" t="s">
        <v>426</v>
      </c>
      <c r="AB37" s="1" t="s">
        <v>426</v>
      </c>
      <c r="AC37" s="1" t="s">
        <v>426</v>
      </c>
    </row>
    <row r="38" spans="2:29" x14ac:dyDescent="0.3">
      <c r="B38" s="18" t="s">
        <v>472</v>
      </c>
      <c r="C38" s="22" t="s">
        <v>603</v>
      </c>
      <c r="D38" s="15" t="s">
        <v>2</v>
      </c>
      <c r="E38" s="17" t="s">
        <v>2</v>
      </c>
      <c r="F38" s="8"/>
      <c r="G38" s="5" t="s">
        <v>2</v>
      </c>
      <c r="H38" s="2"/>
      <c r="I38" s="4"/>
      <c r="J38" s="4"/>
      <c r="K38" s="4"/>
      <c r="L38" s="4"/>
      <c r="M38" s="4"/>
      <c r="N38" s="4"/>
      <c r="O38" s="4"/>
      <c r="P38" s="12"/>
      <c r="Q38" s="4"/>
      <c r="R38" s="4"/>
      <c r="S38" s="4"/>
      <c r="T38" s="4"/>
      <c r="U38" s="12"/>
      <c r="V38" s="4"/>
      <c r="W38" s="8"/>
      <c r="X38" s="2"/>
      <c r="Y38" s="5" t="s">
        <v>2</v>
      </c>
      <c r="Z38" s="5" t="s">
        <v>2</v>
      </c>
      <c r="AA38" s="5" t="s">
        <v>2</v>
      </c>
      <c r="AB38" s="19" t="s">
        <v>2</v>
      </c>
      <c r="AC38" s="20" t="s">
        <v>2</v>
      </c>
    </row>
    <row r="39" spans="2:29" x14ac:dyDescent="0.3">
      <c r="B39" s="7" t="s">
        <v>426</v>
      </c>
      <c r="C39" s="1" t="s">
        <v>426</v>
      </c>
      <c r="D39" s="6" t="s">
        <v>426</v>
      </c>
      <c r="E39" s="1" t="s">
        <v>426</v>
      </c>
      <c r="F39" s="1" t="s">
        <v>426</v>
      </c>
      <c r="G39" s="1" t="s">
        <v>426</v>
      </c>
      <c r="H39" s="1" t="s">
        <v>426</v>
      </c>
      <c r="I39" s="1" t="s">
        <v>426</v>
      </c>
      <c r="J39" s="1" t="s">
        <v>426</v>
      </c>
      <c r="K39" s="1" t="s">
        <v>426</v>
      </c>
      <c r="L39" s="1" t="s">
        <v>426</v>
      </c>
      <c r="M39" s="1" t="s">
        <v>426</v>
      </c>
      <c r="N39" s="1" t="s">
        <v>426</v>
      </c>
      <c r="O39" s="1" t="s">
        <v>426</v>
      </c>
      <c r="P39" s="1" t="s">
        <v>426</v>
      </c>
      <c r="Q39" s="1" t="s">
        <v>426</v>
      </c>
      <c r="R39" s="1" t="s">
        <v>426</v>
      </c>
      <c r="S39" s="1" t="s">
        <v>426</v>
      </c>
      <c r="T39" s="1" t="s">
        <v>426</v>
      </c>
      <c r="U39" s="1" t="s">
        <v>426</v>
      </c>
      <c r="V39" s="1" t="s">
        <v>426</v>
      </c>
      <c r="W39" s="1" t="s">
        <v>426</v>
      </c>
      <c r="X39" s="1" t="s">
        <v>426</v>
      </c>
      <c r="Y39" s="1" t="s">
        <v>426</v>
      </c>
      <c r="Z39" s="1" t="s">
        <v>426</v>
      </c>
      <c r="AA39" s="1" t="s">
        <v>426</v>
      </c>
      <c r="AB39" s="1" t="s">
        <v>426</v>
      </c>
      <c r="AC39" s="1" t="s">
        <v>426</v>
      </c>
    </row>
    <row r="40" spans="2:29" ht="28" x14ac:dyDescent="0.3">
      <c r="B40" s="16" t="s">
        <v>580</v>
      </c>
      <c r="C40" s="21" t="s">
        <v>182</v>
      </c>
      <c r="D40" s="14"/>
      <c r="E40" s="2"/>
      <c r="F40" s="2"/>
      <c r="G40" s="2"/>
      <c r="H40" s="2"/>
      <c r="I40" s="3">
        <f>SUM(GMICNC_22A_SCDPT4!SCDPT4_150BEGINNG_7:GMICNC_22A_SCDPT4!SCDPT4_150ENDINGG_7)</f>
        <v>0</v>
      </c>
      <c r="J40" s="3">
        <f>SUM(GMICNC_22A_SCDPT4!SCDPT4_150BEGINNG_8:GMICNC_22A_SCDPT4!SCDPT4_150ENDINGG_8)</f>
        <v>0</v>
      </c>
      <c r="K40" s="3">
        <f>SUM(GMICNC_22A_SCDPT4!SCDPT4_150BEGINNG_9:GMICNC_22A_SCDPT4!SCDPT4_150ENDINGG_9)</f>
        <v>0</v>
      </c>
      <c r="L40" s="3">
        <f>SUM(GMICNC_22A_SCDPT4!SCDPT4_150BEGINNG_10:GMICNC_22A_SCDPT4!SCDPT4_150ENDINGG_10)</f>
        <v>0</v>
      </c>
      <c r="M40" s="3">
        <f>SUM(GMICNC_22A_SCDPT4!SCDPT4_150BEGINNG_11:GMICNC_22A_SCDPT4!SCDPT4_150ENDINGG_11)</f>
        <v>0</v>
      </c>
      <c r="N40" s="3">
        <f>SUM(GMICNC_22A_SCDPT4!SCDPT4_150BEGINNG_12:GMICNC_22A_SCDPT4!SCDPT4_150ENDINGG_12)</f>
        <v>0</v>
      </c>
      <c r="O40" s="3">
        <f>SUM(GMICNC_22A_SCDPT4!SCDPT4_150BEGINNG_13:GMICNC_22A_SCDPT4!SCDPT4_150ENDINGG_13)</f>
        <v>0</v>
      </c>
      <c r="P40" s="3">
        <f>SUM(GMICNC_22A_SCDPT4!SCDPT4_150BEGINNG_14:GMICNC_22A_SCDPT4!SCDPT4_150ENDINGG_14)</f>
        <v>0</v>
      </c>
      <c r="Q40" s="3">
        <f>SUM(GMICNC_22A_SCDPT4!SCDPT4_150BEGINNG_15:GMICNC_22A_SCDPT4!SCDPT4_150ENDINGG_15)</f>
        <v>0</v>
      </c>
      <c r="R40" s="3">
        <f>SUM(GMICNC_22A_SCDPT4!SCDPT4_150BEGINNG_16:GMICNC_22A_SCDPT4!SCDPT4_150ENDINGG_16)</f>
        <v>0</v>
      </c>
      <c r="S40" s="3">
        <f>SUM(GMICNC_22A_SCDPT4!SCDPT4_150BEGINNG_17:GMICNC_22A_SCDPT4!SCDPT4_150ENDINGG_17)</f>
        <v>0</v>
      </c>
      <c r="T40" s="3">
        <f>SUM(GMICNC_22A_SCDPT4!SCDPT4_150BEGINNG_18:GMICNC_22A_SCDPT4!SCDPT4_150ENDINGG_18)</f>
        <v>0</v>
      </c>
      <c r="U40" s="3">
        <f>SUM(GMICNC_22A_SCDPT4!SCDPT4_150BEGINNG_19:GMICNC_22A_SCDPT4!SCDPT4_150ENDINGG_19)</f>
        <v>0</v>
      </c>
      <c r="V40" s="3">
        <f>SUM(GMICNC_22A_SCDPT4!SCDPT4_150BEGINNG_20:GMICNC_22A_SCDPT4!SCDPT4_150ENDINGG_20)</f>
        <v>0</v>
      </c>
      <c r="W40" s="2"/>
      <c r="X40" s="2"/>
      <c r="Y40" s="2"/>
      <c r="Z40" s="2"/>
      <c r="AA40" s="2"/>
      <c r="AB40" s="2"/>
      <c r="AC40" s="2"/>
    </row>
    <row r="41" spans="2:29" x14ac:dyDescent="0.3">
      <c r="B41" s="7" t="s">
        <v>426</v>
      </c>
      <c r="C41" s="1" t="s">
        <v>426</v>
      </c>
      <c r="D41" s="6" t="s">
        <v>426</v>
      </c>
      <c r="E41" s="1" t="s">
        <v>426</v>
      </c>
      <c r="F41" s="1" t="s">
        <v>426</v>
      </c>
      <c r="G41" s="1" t="s">
        <v>426</v>
      </c>
      <c r="H41" s="1" t="s">
        <v>426</v>
      </c>
      <c r="I41" s="1" t="s">
        <v>426</v>
      </c>
      <c r="J41" s="1" t="s">
        <v>426</v>
      </c>
      <c r="K41" s="1" t="s">
        <v>426</v>
      </c>
      <c r="L41" s="1" t="s">
        <v>426</v>
      </c>
      <c r="M41" s="1" t="s">
        <v>426</v>
      </c>
      <c r="N41" s="1" t="s">
        <v>426</v>
      </c>
      <c r="O41" s="1" t="s">
        <v>426</v>
      </c>
      <c r="P41" s="1" t="s">
        <v>426</v>
      </c>
      <c r="Q41" s="1" t="s">
        <v>426</v>
      </c>
      <c r="R41" s="1" t="s">
        <v>426</v>
      </c>
      <c r="S41" s="1" t="s">
        <v>426</v>
      </c>
      <c r="T41" s="1" t="s">
        <v>426</v>
      </c>
      <c r="U41" s="1" t="s">
        <v>426</v>
      </c>
      <c r="V41" s="1" t="s">
        <v>426</v>
      </c>
      <c r="W41" s="1" t="s">
        <v>426</v>
      </c>
      <c r="X41" s="1" t="s">
        <v>426</v>
      </c>
      <c r="Y41" s="1" t="s">
        <v>426</v>
      </c>
      <c r="Z41" s="1" t="s">
        <v>426</v>
      </c>
      <c r="AA41" s="1" t="s">
        <v>426</v>
      </c>
      <c r="AB41" s="1" t="s">
        <v>426</v>
      </c>
      <c r="AC41" s="1" t="s">
        <v>426</v>
      </c>
    </row>
    <row r="42" spans="2:29" x14ac:dyDescent="0.3">
      <c r="B42" s="18" t="s">
        <v>377</v>
      </c>
      <c r="C42" s="22" t="s">
        <v>603</v>
      </c>
      <c r="D42" s="15" t="s">
        <v>2</v>
      </c>
      <c r="E42" s="17" t="s">
        <v>2</v>
      </c>
      <c r="F42" s="8"/>
      <c r="G42" s="5" t="s">
        <v>2</v>
      </c>
      <c r="H42" s="25"/>
      <c r="I42" s="4"/>
      <c r="J42" s="4"/>
      <c r="K42" s="4"/>
      <c r="L42" s="4"/>
      <c r="M42" s="4"/>
      <c r="N42" s="4"/>
      <c r="O42" s="4"/>
      <c r="P42" s="12"/>
      <c r="Q42" s="4"/>
      <c r="R42" s="4"/>
      <c r="S42" s="4"/>
      <c r="T42" s="4"/>
      <c r="U42" s="12"/>
      <c r="V42" s="4"/>
      <c r="W42" s="2"/>
      <c r="X42" s="2"/>
      <c r="Y42" s="5" t="s">
        <v>2</v>
      </c>
      <c r="Z42" s="5" t="s">
        <v>2</v>
      </c>
      <c r="AA42" s="5" t="s">
        <v>2</v>
      </c>
      <c r="AB42" s="19" t="s">
        <v>2</v>
      </c>
      <c r="AC42" s="20" t="s">
        <v>2</v>
      </c>
    </row>
    <row r="43" spans="2:29" x14ac:dyDescent="0.3">
      <c r="B43" s="7" t="s">
        <v>426</v>
      </c>
      <c r="C43" s="1" t="s">
        <v>426</v>
      </c>
      <c r="D43" s="6" t="s">
        <v>426</v>
      </c>
      <c r="E43" s="1" t="s">
        <v>426</v>
      </c>
      <c r="F43" s="1" t="s">
        <v>426</v>
      </c>
      <c r="G43" s="1" t="s">
        <v>426</v>
      </c>
      <c r="H43" s="1" t="s">
        <v>426</v>
      </c>
      <c r="I43" s="1" t="s">
        <v>426</v>
      </c>
      <c r="J43" s="1" t="s">
        <v>426</v>
      </c>
      <c r="K43" s="1" t="s">
        <v>426</v>
      </c>
      <c r="L43" s="1" t="s">
        <v>426</v>
      </c>
      <c r="M43" s="1" t="s">
        <v>426</v>
      </c>
      <c r="N43" s="1" t="s">
        <v>426</v>
      </c>
      <c r="O43" s="1" t="s">
        <v>426</v>
      </c>
      <c r="P43" s="1" t="s">
        <v>426</v>
      </c>
      <c r="Q43" s="1" t="s">
        <v>426</v>
      </c>
      <c r="R43" s="1" t="s">
        <v>426</v>
      </c>
      <c r="S43" s="1" t="s">
        <v>426</v>
      </c>
      <c r="T43" s="1" t="s">
        <v>426</v>
      </c>
      <c r="U43" s="1" t="s">
        <v>426</v>
      </c>
      <c r="V43" s="1" t="s">
        <v>426</v>
      </c>
      <c r="W43" s="1" t="s">
        <v>426</v>
      </c>
      <c r="X43" s="1" t="s">
        <v>426</v>
      </c>
      <c r="Y43" s="1" t="s">
        <v>426</v>
      </c>
      <c r="Z43" s="1" t="s">
        <v>426</v>
      </c>
      <c r="AA43" s="1" t="s">
        <v>426</v>
      </c>
      <c r="AB43" s="1" t="s">
        <v>426</v>
      </c>
      <c r="AC43" s="1" t="s">
        <v>426</v>
      </c>
    </row>
    <row r="44" spans="2:29" ht="28" x14ac:dyDescent="0.3">
      <c r="B44" s="16" t="s">
        <v>503</v>
      </c>
      <c r="C44" s="21" t="s">
        <v>592</v>
      </c>
      <c r="D44" s="14"/>
      <c r="E44" s="2"/>
      <c r="F44" s="2"/>
      <c r="G44" s="2"/>
      <c r="H44" s="2"/>
      <c r="I44" s="3">
        <f>SUM(GMICNC_22A_SCDPT4!SCDPT4_161BEGINNG_7:GMICNC_22A_SCDPT4!SCDPT4_161ENDINGG_7)</f>
        <v>0</v>
      </c>
      <c r="J44" s="3">
        <f>SUM(GMICNC_22A_SCDPT4!SCDPT4_161BEGINNG_8:GMICNC_22A_SCDPT4!SCDPT4_161ENDINGG_8)</f>
        <v>0</v>
      </c>
      <c r="K44" s="3">
        <f>SUM(GMICNC_22A_SCDPT4!SCDPT4_161BEGINNG_9:GMICNC_22A_SCDPT4!SCDPT4_161ENDINGG_9)</f>
        <v>0</v>
      </c>
      <c r="L44" s="3">
        <f>SUM(GMICNC_22A_SCDPT4!SCDPT4_161BEGINNG_10:GMICNC_22A_SCDPT4!SCDPT4_161ENDINGG_10)</f>
        <v>0</v>
      </c>
      <c r="M44" s="3">
        <f>SUM(GMICNC_22A_SCDPT4!SCDPT4_161BEGINNG_11:GMICNC_22A_SCDPT4!SCDPT4_161ENDINGG_11)</f>
        <v>0</v>
      </c>
      <c r="N44" s="3">
        <f>SUM(GMICNC_22A_SCDPT4!SCDPT4_161BEGINNG_12:GMICNC_22A_SCDPT4!SCDPT4_161ENDINGG_12)</f>
        <v>0</v>
      </c>
      <c r="O44" s="3">
        <f>SUM(GMICNC_22A_SCDPT4!SCDPT4_161BEGINNG_13:GMICNC_22A_SCDPT4!SCDPT4_161ENDINGG_13)</f>
        <v>0</v>
      </c>
      <c r="P44" s="3">
        <f>SUM(GMICNC_22A_SCDPT4!SCDPT4_161BEGINNG_14:GMICNC_22A_SCDPT4!SCDPT4_161ENDINGG_14)</f>
        <v>0</v>
      </c>
      <c r="Q44" s="3">
        <f>SUM(GMICNC_22A_SCDPT4!SCDPT4_161BEGINNG_15:GMICNC_22A_SCDPT4!SCDPT4_161ENDINGG_15)</f>
        <v>0</v>
      </c>
      <c r="R44" s="3">
        <f>SUM(GMICNC_22A_SCDPT4!SCDPT4_161BEGINNG_16:GMICNC_22A_SCDPT4!SCDPT4_161ENDINGG_16)</f>
        <v>0</v>
      </c>
      <c r="S44" s="3">
        <f>SUM(GMICNC_22A_SCDPT4!SCDPT4_161BEGINNG_17:GMICNC_22A_SCDPT4!SCDPT4_161ENDINGG_17)</f>
        <v>0</v>
      </c>
      <c r="T44" s="3">
        <f>SUM(GMICNC_22A_SCDPT4!SCDPT4_161BEGINNG_18:GMICNC_22A_SCDPT4!SCDPT4_161ENDINGG_18)</f>
        <v>0</v>
      </c>
      <c r="U44" s="3">
        <f>SUM(GMICNC_22A_SCDPT4!SCDPT4_161BEGINNG_19:GMICNC_22A_SCDPT4!SCDPT4_161ENDINGG_19)</f>
        <v>0</v>
      </c>
      <c r="V44" s="3">
        <f>SUM(GMICNC_22A_SCDPT4!SCDPT4_161BEGINNG_20:GMICNC_22A_SCDPT4!SCDPT4_161ENDINGG_20)</f>
        <v>0</v>
      </c>
      <c r="W44" s="2"/>
      <c r="X44" s="2"/>
      <c r="Y44" s="2"/>
      <c r="Z44" s="2"/>
      <c r="AA44" s="2"/>
      <c r="AB44" s="2"/>
      <c r="AC44" s="2"/>
    </row>
    <row r="45" spans="2:29" x14ac:dyDescent="0.3">
      <c r="B45" s="7" t="s">
        <v>426</v>
      </c>
      <c r="C45" s="1" t="s">
        <v>426</v>
      </c>
      <c r="D45" s="6" t="s">
        <v>426</v>
      </c>
      <c r="E45" s="1" t="s">
        <v>426</v>
      </c>
      <c r="F45" s="1" t="s">
        <v>426</v>
      </c>
      <c r="G45" s="1" t="s">
        <v>426</v>
      </c>
      <c r="H45" s="1" t="s">
        <v>426</v>
      </c>
      <c r="I45" s="1" t="s">
        <v>426</v>
      </c>
      <c r="J45" s="1" t="s">
        <v>426</v>
      </c>
      <c r="K45" s="1" t="s">
        <v>426</v>
      </c>
      <c r="L45" s="1" t="s">
        <v>426</v>
      </c>
      <c r="M45" s="1" t="s">
        <v>426</v>
      </c>
      <c r="N45" s="1" t="s">
        <v>426</v>
      </c>
      <c r="O45" s="1" t="s">
        <v>426</v>
      </c>
      <c r="P45" s="1" t="s">
        <v>426</v>
      </c>
      <c r="Q45" s="1" t="s">
        <v>426</v>
      </c>
      <c r="R45" s="1" t="s">
        <v>426</v>
      </c>
      <c r="S45" s="1" t="s">
        <v>426</v>
      </c>
      <c r="T45" s="1" t="s">
        <v>426</v>
      </c>
      <c r="U45" s="1" t="s">
        <v>426</v>
      </c>
      <c r="V45" s="1" t="s">
        <v>426</v>
      </c>
      <c r="W45" s="1" t="s">
        <v>426</v>
      </c>
      <c r="X45" s="1" t="s">
        <v>426</v>
      </c>
      <c r="Y45" s="1" t="s">
        <v>426</v>
      </c>
      <c r="Z45" s="1" t="s">
        <v>426</v>
      </c>
      <c r="AA45" s="1" t="s">
        <v>426</v>
      </c>
      <c r="AB45" s="1" t="s">
        <v>426</v>
      </c>
      <c r="AC45" s="1" t="s">
        <v>426</v>
      </c>
    </row>
    <row r="46" spans="2:29" x14ac:dyDescent="0.3">
      <c r="B46" s="18" t="s">
        <v>640</v>
      </c>
      <c r="C46" s="22" t="s">
        <v>603</v>
      </c>
      <c r="D46" s="15" t="s">
        <v>2</v>
      </c>
      <c r="E46" s="17" t="s">
        <v>2</v>
      </c>
      <c r="F46" s="8"/>
      <c r="G46" s="5" t="s">
        <v>2</v>
      </c>
      <c r="H46" s="2"/>
      <c r="I46" s="4"/>
      <c r="J46" s="4"/>
      <c r="K46" s="4"/>
      <c r="L46" s="4"/>
      <c r="M46" s="4"/>
      <c r="N46" s="4"/>
      <c r="O46" s="4"/>
      <c r="P46" s="12"/>
      <c r="Q46" s="4"/>
      <c r="R46" s="4"/>
      <c r="S46" s="4"/>
      <c r="T46" s="4"/>
      <c r="U46" s="12"/>
      <c r="V46" s="4"/>
      <c r="W46" s="8"/>
      <c r="X46" s="2"/>
      <c r="Y46" s="5" t="s">
        <v>2</v>
      </c>
      <c r="Z46" s="5" t="s">
        <v>2</v>
      </c>
      <c r="AA46" s="5" t="s">
        <v>2</v>
      </c>
      <c r="AB46" s="19" t="s">
        <v>2</v>
      </c>
      <c r="AC46" s="20" t="s">
        <v>2</v>
      </c>
    </row>
    <row r="47" spans="2:29" x14ac:dyDescent="0.3">
      <c r="B47" s="7" t="s">
        <v>426</v>
      </c>
      <c r="C47" s="1" t="s">
        <v>426</v>
      </c>
      <c r="D47" s="6" t="s">
        <v>426</v>
      </c>
      <c r="E47" s="1" t="s">
        <v>426</v>
      </c>
      <c r="F47" s="1" t="s">
        <v>426</v>
      </c>
      <c r="G47" s="1" t="s">
        <v>426</v>
      </c>
      <c r="H47" s="1" t="s">
        <v>426</v>
      </c>
      <c r="I47" s="1" t="s">
        <v>426</v>
      </c>
      <c r="J47" s="1" t="s">
        <v>426</v>
      </c>
      <c r="K47" s="1" t="s">
        <v>426</v>
      </c>
      <c r="L47" s="1" t="s">
        <v>426</v>
      </c>
      <c r="M47" s="1" t="s">
        <v>426</v>
      </c>
      <c r="N47" s="1" t="s">
        <v>426</v>
      </c>
      <c r="O47" s="1" t="s">
        <v>426</v>
      </c>
      <c r="P47" s="1" t="s">
        <v>426</v>
      </c>
      <c r="Q47" s="1" t="s">
        <v>426</v>
      </c>
      <c r="R47" s="1" t="s">
        <v>426</v>
      </c>
      <c r="S47" s="1" t="s">
        <v>426</v>
      </c>
      <c r="T47" s="1" t="s">
        <v>426</v>
      </c>
      <c r="U47" s="1" t="s">
        <v>426</v>
      </c>
      <c r="V47" s="1" t="s">
        <v>426</v>
      </c>
      <c r="W47" s="1" t="s">
        <v>426</v>
      </c>
      <c r="X47" s="1" t="s">
        <v>426</v>
      </c>
      <c r="Y47" s="1" t="s">
        <v>426</v>
      </c>
      <c r="Z47" s="1" t="s">
        <v>426</v>
      </c>
      <c r="AA47" s="1" t="s">
        <v>426</v>
      </c>
      <c r="AB47" s="1" t="s">
        <v>426</v>
      </c>
      <c r="AC47" s="1" t="s">
        <v>426</v>
      </c>
    </row>
    <row r="48" spans="2:29" ht="28" x14ac:dyDescent="0.3">
      <c r="B48" s="16" t="s">
        <v>64</v>
      </c>
      <c r="C48" s="21" t="s">
        <v>169</v>
      </c>
      <c r="D48" s="14"/>
      <c r="E48" s="2"/>
      <c r="F48" s="2"/>
      <c r="G48" s="2"/>
      <c r="H48" s="2"/>
      <c r="I48" s="3">
        <f>SUM(GMICNC_22A_SCDPT4!SCDPT4_190BEGINNG_7:GMICNC_22A_SCDPT4!SCDPT4_190ENDINGG_7)</f>
        <v>0</v>
      </c>
      <c r="J48" s="3">
        <f>SUM(GMICNC_22A_SCDPT4!SCDPT4_190BEGINNG_8:GMICNC_22A_SCDPT4!SCDPT4_190ENDINGG_8)</f>
        <v>0</v>
      </c>
      <c r="K48" s="3">
        <f>SUM(GMICNC_22A_SCDPT4!SCDPT4_190BEGINNG_9:GMICNC_22A_SCDPT4!SCDPT4_190ENDINGG_9)</f>
        <v>0</v>
      </c>
      <c r="L48" s="3">
        <f>SUM(GMICNC_22A_SCDPT4!SCDPT4_190BEGINNG_10:GMICNC_22A_SCDPT4!SCDPT4_190ENDINGG_10)</f>
        <v>0</v>
      </c>
      <c r="M48" s="3">
        <f>SUM(GMICNC_22A_SCDPT4!SCDPT4_190BEGINNG_11:GMICNC_22A_SCDPT4!SCDPT4_190ENDINGG_11)</f>
        <v>0</v>
      </c>
      <c r="N48" s="3">
        <f>SUM(GMICNC_22A_SCDPT4!SCDPT4_190BEGINNG_12:GMICNC_22A_SCDPT4!SCDPT4_190ENDINGG_12)</f>
        <v>0</v>
      </c>
      <c r="O48" s="3">
        <f>SUM(GMICNC_22A_SCDPT4!SCDPT4_190BEGINNG_13:GMICNC_22A_SCDPT4!SCDPT4_190ENDINGG_13)</f>
        <v>0</v>
      </c>
      <c r="P48" s="3">
        <f>SUM(GMICNC_22A_SCDPT4!SCDPT4_190BEGINNG_14:GMICNC_22A_SCDPT4!SCDPT4_190ENDINGG_14)</f>
        <v>0</v>
      </c>
      <c r="Q48" s="3">
        <f>SUM(GMICNC_22A_SCDPT4!SCDPT4_190BEGINNG_15:GMICNC_22A_SCDPT4!SCDPT4_190ENDINGG_15)</f>
        <v>0</v>
      </c>
      <c r="R48" s="3">
        <f>SUM(GMICNC_22A_SCDPT4!SCDPT4_190BEGINNG_16:GMICNC_22A_SCDPT4!SCDPT4_190ENDINGG_16)</f>
        <v>0</v>
      </c>
      <c r="S48" s="3">
        <f>SUM(GMICNC_22A_SCDPT4!SCDPT4_190BEGINNG_17:GMICNC_22A_SCDPT4!SCDPT4_190ENDINGG_17)</f>
        <v>0</v>
      </c>
      <c r="T48" s="3">
        <f>SUM(GMICNC_22A_SCDPT4!SCDPT4_190BEGINNG_18:GMICNC_22A_SCDPT4!SCDPT4_190ENDINGG_18)</f>
        <v>0</v>
      </c>
      <c r="U48" s="3">
        <f>SUM(GMICNC_22A_SCDPT4!SCDPT4_190BEGINNG_19:GMICNC_22A_SCDPT4!SCDPT4_190ENDINGG_19)</f>
        <v>0</v>
      </c>
      <c r="V48" s="3">
        <f>SUM(GMICNC_22A_SCDPT4!SCDPT4_190BEGINNG_20:GMICNC_22A_SCDPT4!SCDPT4_190ENDINGG_20)</f>
        <v>0</v>
      </c>
      <c r="W48" s="2"/>
      <c r="X48" s="2"/>
      <c r="Y48" s="2"/>
      <c r="Z48" s="2"/>
      <c r="AA48" s="2"/>
      <c r="AB48" s="2"/>
      <c r="AC48" s="2"/>
    </row>
    <row r="49" spans="2:29" x14ac:dyDescent="0.3">
      <c r="B49" s="7" t="s">
        <v>426</v>
      </c>
      <c r="C49" s="1" t="s">
        <v>426</v>
      </c>
      <c r="D49" s="6" t="s">
        <v>426</v>
      </c>
      <c r="E49" s="1" t="s">
        <v>426</v>
      </c>
      <c r="F49" s="1" t="s">
        <v>426</v>
      </c>
      <c r="G49" s="1" t="s">
        <v>426</v>
      </c>
      <c r="H49" s="1" t="s">
        <v>426</v>
      </c>
      <c r="I49" s="1" t="s">
        <v>426</v>
      </c>
      <c r="J49" s="1" t="s">
        <v>426</v>
      </c>
      <c r="K49" s="1" t="s">
        <v>426</v>
      </c>
      <c r="L49" s="1" t="s">
        <v>426</v>
      </c>
      <c r="M49" s="1" t="s">
        <v>426</v>
      </c>
      <c r="N49" s="1" t="s">
        <v>426</v>
      </c>
      <c r="O49" s="1" t="s">
        <v>426</v>
      </c>
      <c r="P49" s="1" t="s">
        <v>426</v>
      </c>
      <c r="Q49" s="1" t="s">
        <v>426</v>
      </c>
      <c r="R49" s="1" t="s">
        <v>426</v>
      </c>
      <c r="S49" s="1" t="s">
        <v>426</v>
      </c>
      <c r="T49" s="1" t="s">
        <v>426</v>
      </c>
      <c r="U49" s="1" t="s">
        <v>426</v>
      </c>
      <c r="V49" s="1" t="s">
        <v>426</v>
      </c>
      <c r="W49" s="1" t="s">
        <v>426</v>
      </c>
      <c r="X49" s="1" t="s">
        <v>426</v>
      </c>
      <c r="Y49" s="1" t="s">
        <v>426</v>
      </c>
      <c r="Z49" s="1" t="s">
        <v>426</v>
      </c>
      <c r="AA49" s="1" t="s">
        <v>426</v>
      </c>
      <c r="AB49" s="1" t="s">
        <v>426</v>
      </c>
      <c r="AC49" s="1" t="s">
        <v>426</v>
      </c>
    </row>
    <row r="50" spans="2:29" x14ac:dyDescent="0.3">
      <c r="B50" s="18" t="s">
        <v>65</v>
      </c>
      <c r="C50" s="22" t="s">
        <v>603</v>
      </c>
      <c r="D50" s="15" t="s">
        <v>2</v>
      </c>
      <c r="E50" s="17" t="s">
        <v>2</v>
      </c>
      <c r="F50" s="8"/>
      <c r="G50" s="5" t="s">
        <v>2</v>
      </c>
      <c r="H50" s="2"/>
      <c r="I50" s="4"/>
      <c r="J50" s="4"/>
      <c r="K50" s="4"/>
      <c r="L50" s="4"/>
      <c r="M50" s="4"/>
      <c r="N50" s="4"/>
      <c r="O50" s="4"/>
      <c r="P50" s="12"/>
      <c r="Q50" s="4"/>
      <c r="R50" s="4"/>
      <c r="S50" s="4"/>
      <c r="T50" s="4"/>
      <c r="U50" s="12"/>
      <c r="V50" s="4"/>
      <c r="W50" s="8"/>
      <c r="X50" s="2"/>
      <c r="Y50" s="5" t="s">
        <v>2</v>
      </c>
      <c r="Z50" s="5" t="s">
        <v>2</v>
      </c>
      <c r="AA50" s="5" t="s">
        <v>2</v>
      </c>
      <c r="AB50" s="19" t="s">
        <v>2</v>
      </c>
      <c r="AC50" s="20" t="s">
        <v>2</v>
      </c>
    </row>
    <row r="51" spans="2:29" x14ac:dyDescent="0.3">
      <c r="B51" s="7" t="s">
        <v>426</v>
      </c>
      <c r="C51" s="1" t="s">
        <v>426</v>
      </c>
      <c r="D51" s="6" t="s">
        <v>426</v>
      </c>
      <c r="E51" s="1" t="s">
        <v>426</v>
      </c>
      <c r="F51" s="1" t="s">
        <v>426</v>
      </c>
      <c r="G51" s="1" t="s">
        <v>426</v>
      </c>
      <c r="H51" s="1" t="s">
        <v>426</v>
      </c>
      <c r="I51" s="1" t="s">
        <v>426</v>
      </c>
      <c r="J51" s="1" t="s">
        <v>426</v>
      </c>
      <c r="K51" s="1" t="s">
        <v>426</v>
      </c>
      <c r="L51" s="1" t="s">
        <v>426</v>
      </c>
      <c r="M51" s="1" t="s">
        <v>426</v>
      </c>
      <c r="N51" s="1" t="s">
        <v>426</v>
      </c>
      <c r="O51" s="1" t="s">
        <v>426</v>
      </c>
      <c r="P51" s="1" t="s">
        <v>426</v>
      </c>
      <c r="Q51" s="1" t="s">
        <v>426</v>
      </c>
      <c r="R51" s="1" t="s">
        <v>426</v>
      </c>
      <c r="S51" s="1" t="s">
        <v>426</v>
      </c>
      <c r="T51" s="1" t="s">
        <v>426</v>
      </c>
      <c r="U51" s="1" t="s">
        <v>426</v>
      </c>
      <c r="V51" s="1" t="s">
        <v>426</v>
      </c>
      <c r="W51" s="1" t="s">
        <v>426</v>
      </c>
      <c r="X51" s="1" t="s">
        <v>426</v>
      </c>
      <c r="Y51" s="1" t="s">
        <v>426</v>
      </c>
      <c r="Z51" s="1" t="s">
        <v>426</v>
      </c>
      <c r="AA51" s="1" t="s">
        <v>426</v>
      </c>
      <c r="AB51" s="1" t="s">
        <v>426</v>
      </c>
      <c r="AC51" s="1" t="s">
        <v>426</v>
      </c>
    </row>
    <row r="52" spans="2:29" ht="28" x14ac:dyDescent="0.3">
      <c r="B52" s="16" t="s">
        <v>209</v>
      </c>
      <c r="C52" s="21" t="s">
        <v>111</v>
      </c>
      <c r="D52" s="14"/>
      <c r="E52" s="2"/>
      <c r="F52" s="2"/>
      <c r="G52" s="2"/>
      <c r="H52" s="2"/>
      <c r="I52" s="3">
        <f>SUM(GMICNC_22A_SCDPT4!SCDPT4_201BEGINNG_7:GMICNC_22A_SCDPT4!SCDPT4_201ENDINGG_7)</f>
        <v>0</v>
      </c>
      <c r="J52" s="3">
        <f>SUM(GMICNC_22A_SCDPT4!SCDPT4_201BEGINNG_8:GMICNC_22A_SCDPT4!SCDPT4_201ENDINGG_8)</f>
        <v>0</v>
      </c>
      <c r="K52" s="3">
        <f>SUM(GMICNC_22A_SCDPT4!SCDPT4_201BEGINNG_9:GMICNC_22A_SCDPT4!SCDPT4_201ENDINGG_9)</f>
        <v>0</v>
      </c>
      <c r="L52" s="3">
        <f>SUM(GMICNC_22A_SCDPT4!SCDPT4_201BEGINNG_10:GMICNC_22A_SCDPT4!SCDPT4_201ENDINGG_10)</f>
        <v>0</v>
      </c>
      <c r="M52" s="3">
        <f>SUM(GMICNC_22A_SCDPT4!SCDPT4_201BEGINNG_11:GMICNC_22A_SCDPT4!SCDPT4_201ENDINGG_11)</f>
        <v>0</v>
      </c>
      <c r="N52" s="3">
        <f>SUM(GMICNC_22A_SCDPT4!SCDPT4_201BEGINNG_12:GMICNC_22A_SCDPT4!SCDPT4_201ENDINGG_12)</f>
        <v>0</v>
      </c>
      <c r="O52" s="3">
        <f>SUM(GMICNC_22A_SCDPT4!SCDPT4_201BEGINNG_13:GMICNC_22A_SCDPT4!SCDPT4_201ENDINGG_13)</f>
        <v>0</v>
      </c>
      <c r="P52" s="3">
        <f>SUM(GMICNC_22A_SCDPT4!SCDPT4_201BEGINNG_14:GMICNC_22A_SCDPT4!SCDPT4_201ENDINGG_14)</f>
        <v>0</v>
      </c>
      <c r="Q52" s="3">
        <f>SUM(GMICNC_22A_SCDPT4!SCDPT4_201BEGINNG_15:GMICNC_22A_SCDPT4!SCDPT4_201ENDINGG_15)</f>
        <v>0</v>
      </c>
      <c r="R52" s="3">
        <f>SUM(GMICNC_22A_SCDPT4!SCDPT4_201BEGINNG_16:GMICNC_22A_SCDPT4!SCDPT4_201ENDINGG_16)</f>
        <v>0</v>
      </c>
      <c r="S52" s="3">
        <f>SUM(GMICNC_22A_SCDPT4!SCDPT4_201BEGINNG_17:GMICNC_22A_SCDPT4!SCDPT4_201ENDINGG_17)</f>
        <v>0</v>
      </c>
      <c r="T52" s="3">
        <f>SUM(GMICNC_22A_SCDPT4!SCDPT4_201BEGINNG_18:GMICNC_22A_SCDPT4!SCDPT4_201ENDINGG_18)</f>
        <v>0</v>
      </c>
      <c r="U52" s="3">
        <f>SUM(GMICNC_22A_SCDPT4!SCDPT4_201BEGINNG_19:GMICNC_22A_SCDPT4!SCDPT4_201ENDINGG_19)</f>
        <v>0</v>
      </c>
      <c r="V52" s="3">
        <f>SUM(GMICNC_22A_SCDPT4!SCDPT4_201BEGINNG_20:GMICNC_22A_SCDPT4!SCDPT4_201ENDINGG_20)</f>
        <v>0</v>
      </c>
      <c r="W52" s="2"/>
      <c r="X52" s="2"/>
      <c r="Y52" s="2"/>
      <c r="Z52" s="2"/>
      <c r="AA52" s="2"/>
      <c r="AB52" s="2"/>
      <c r="AC52" s="2"/>
    </row>
    <row r="53" spans="2:29" x14ac:dyDescent="0.3">
      <c r="B53" s="16" t="s">
        <v>221</v>
      </c>
      <c r="C53" s="21" t="s">
        <v>40</v>
      </c>
      <c r="D53" s="14"/>
      <c r="E53" s="2"/>
      <c r="F53" s="2"/>
      <c r="G53" s="2"/>
      <c r="H53" s="2"/>
      <c r="I53" s="3">
        <f>GMICNC_22A_SCDPT4!SCDPT4_0109999999_7+GMICNC_22A_SCDPT4!SCDPT4_0309999999_7+GMICNC_22A_SCDPT4!SCDPT4_0509999999_7+GMICNC_22A_SCDPT4!SCDPT4_0709999999_7+GMICNC_22A_SCDPT4!SCDPT4_0909999999_7+GMICNC_22A_SCDPT4!SCDPT4_1109999999_7+GMICNC_22A_SCDPT4!SCDPT4_1309999999_7+GMICNC_22A_SCDPT4!SCDPT4_1509999999_7+GMICNC_22A_SCDPT4!SCDPT4_1619999999_7+GMICNC_22A_SCDPT4!SCDPT4_1909999999_7+GMICNC_22A_SCDPT4!SCDPT4_2019999999_7</f>
        <v>3916362</v>
      </c>
      <c r="J53" s="3">
        <f>GMICNC_22A_SCDPT4!SCDPT4_0109999999_8+GMICNC_22A_SCDPT4!SCDPT4_0309999999_8+GMICNC_22A_SCDPT4!SCDPT4_0509999999_8+GMICNC_22A_SCDPT4!SCDPT4_0709999999_8+GMICNC_22A_SCDPT4!SCDPT4_0909999999_8+GMICNC_22A_SCDPT4!SCDPT4_1109999999_8+GMICNC_22A_SCDPT4!SCDPT4_1309999999_8+GMICNC_22A_SCDPT4!SCDPT4_1509999999_8+GMICNC_22A_SCDPT4!SCDPT4_1619999999_8+GMICNC_22A_SCDPT4!SCDPT4_1909999999_8+GMICNC_22A_SCDPT4!SCDPT4_2019999999_8</f>
        <v>3916439</v>
      </c>
      <c r="K53" s="3">
        <f>GMICNC_22A_SCDPT4!SCDPT4_0109999999_9+GMICNC_22A_SCDPT4!SCDPT4_0309999999_9+GMICNC_22A_SCDPT4!SCDPT4_0509999999_9+GMICNC_22A_SCDPT4!SCDPT4_0709999999_9+GMICNC_22A_SCDPT4!SCDPT4_0909999999_9+GMICNC_22A_SCDPT4!SCDPT4_1109999999_9+GMICNC_22A_SCDPT4!SCDPT4_1309999999_9+GMICNC_22A_SCDPT4!SCDPT4_1509999999_9+GMICNC_22A_SCDPT4!SCDPT4_1619999999_9+GMICNC_22A_SCDPT4!SCDPT4_1909999999_9+GMICNC_22A_SCDPT4!SCDPT4_2019999999_9</f>
        <v>3923346</v>
      </c>
      <c r="L53" s="3">
        <f>GMICNC_22A_SCDPT4!SCDPT4_0109999999_10+GMICNC_22A_SCDPT4!SCDPT4_0309999999_10+GMICNC_22A_SCDPT4!SCDPT4_0509999999_10+GMICNC_22A_SCDPT4!SCDPT4_0709999999_10+GMICNC_22A_SCDPT4!SCDPT4_0909999999_10+GMICNC_22A_SCDPT4!SCDPT4_1109999999_10+GMICNC_22A_SCDPT4!SCDPT4_1309999999_10+GMICNC_22A_SCDPT4!SCDPT4_1509999999_10+GMICNC_22A_SCDPT4!SCDPT4_1619999999_10+GMICNC_22A_SCDPT4!SCDPT4_1909999999_10+GMICNC_22A_SCDPT4!SCDPT4_2019999999_10</f>
        <v>3917228</v>
      </c>
      <c r="M53" s="3">
        <f>GMICNC_22A_SCDPT4!SCDPT4_0109999999_11+GMICNC_22A_SCDPT4!SCDPT4_0309999999_11+GMICNC_22A_SCDPT4!SCDPT4_0509999999_11+GMICNC_22A_SCDPT4!SCDPT4_0709999999_11+GMICNC_22A_SCDPT4!SCDPT4_0909999999_11+GMICNC_22A_SCDPT4!SCDPT4_1109999999_11+GMICNC_22A_SCDPT4!SCDPT4_1309999999_11+GMICNC_22A_SCDPT4!SCDPT4_1509999999_11+GMICNC_22A_SCDPT4!SCDPT4_1619999999_11+GMICNC_22A_SCDPT4!SCDPT4_1909999999_11+GMICNC_22A_SCDPT4!SCDPT4_2019999999_11</f>
        <v>0</v>
      </c>
      <c r="N53" s="3">
        <f>GMICNC_22A_SCDPT4!SCDPT4_0109999999_12+GMICNC_22A_SCDPT4!SCDPT4_0309999999_12+GMICNC_22A_SCDPT4!SCDPT4_0509999999_12+GMICNC_22A_SCDPT4!SCDPT4_0709999999_12+GMICNC_22A_SCDPT4!SCDPT4_0909999999_12+GMICNC_22A_SCDPT4!SCDPT4_1109999999_12+GMICNC_22A_SCDPT4!SCDPT4_1309999999_12+GMICNC_22A_SCDPT4!SCDPT4_1509999999_12+GMICNC_22A_SCDPT4!SCDPT4_1619999999_12+GMICNC_22A_SCDPT4!SCDPT4_1909999999_12+GMICNC_22A_SCDPT4!SCDPT4_2019999999_12</f>
        <v>-866</v>
      </c>
      <c r="O53" s="3">
        <f>GMICNC_22A_SCDPT4!SCDPT4_0109999999_13+GMICNC_22A_SCDPT4!SCDPT4_0309999999_13+GMICNC_22A_SCDPT4!SCDPT4_0509999999_13+GMICNC_22A_SCDPT4!SCDPT4_0709999999_13+GMICNC_22A_SCDPT4!SCDPT4_0909999999_13+GMICNC_22A_SCDPT4!SCDPT4_1109999999_13+GMICNC_22A_SCDPT4!SCDPT4_1309999999_13+GMICNC_22A_SCDPT4!SCDPT4_1509999999_13+GMICNC_22A_SCDPT4!SCDPT4_1619999999_13+GMICNC_22A_SCDPT4!SCDPT4_1909999999_13+GMICNC_22A_SCDPT4!SCDPT4_2019999999_13</f>
        <v>0</v>
      </c>
      <c r="P53" s="3">
        <f>GMICNC_22A_SCDPT4!SCDPT4_0109999999_14+GMICNC_22A_SCDPT4!SCDPT4_0309999999_14+GMICNC_22A_SCDPT4!SCDPT4_0509999999_14+GMICNC_22A_SCDPT4!SCDPT4_0709999999_14+GMICNC_22A_SCDPT4!SCDPT4_0909999999_14+GMICNC_22A_SCDPT4!SCDPT4_1109999999_14+GMICNC_22A_SCDPT4!SCDPT4_1309999999_14+GMICNC_22A_SCDPT4!SCDPT4_1509999999_14+GMICNC_22A_SCDPT4!SCDPT4_1619999999_14+GMICNC_22A_SCDPT4!SCDPT4_1909999999_14+GMICNC_22A_SCDPT4!SCDPT4_2019999999_14</f>
        <v>-866</v>
      </c>
      <c r="Q53" s="3">
        <f>GMICNC_22A_SCDPT4!SCDPT4_0109999999_15+GMICNC_22A_SCDPT4!SCDPT4_0309999999_15+GMICNC_22A_SCDPT4!SCDPT4_0509999999_15+GMICNC_22A_SCDPT4!SCDPT4_0709999999_15+GMICNC_22A_SCDPT4!SCDPT4_0909999999_15+GMICNC_22A_SCDPT4!SCDPT4_1109999999_15+GMICNC_22A_SCDPT4!SCDPT4_1309999999_15+GMICNC_22A_SCDPT4!SCDPT4_1509999999_15+GMICNC_22A_SCDPT4!SCDPT4_1619999999_15+GMICNC_22A_SCDPT4!SCDPT4_1909999999_15+GMICNC_22A_SCDPT4!SCDPT4_2019999999_15</f>
        <v>0</v>
      </c>
      <c r="R53" s="3">
        <f>GMICNC_22A_SCDPT4!SCDPT4_0109999999_16+GMICNC_22A_SCDPT4!SCDPT4_0309999999_16+GMICNC_22A_SCDPT4!SCDPT4_0509999999_16+GMICNC_22A_SCDPT4!SCDPT4_0709999999_16+GMICNC_22A_SCDPT4!SCDPT4_0909999999_16+GMICNC_22A_SCDPT4!SCDPT4_1109999999_16+GMICNC_22A_SCDPT4!SCDPT4_1309999999_16+GMICNC_22A_SCDPT4!SCDPT4_1509999999_16+GMICNC_22A_SCDPT4!SCDPT4_1619999999_16+GMICNC_22A_SCDPT4!SCDPT4_1909999999_16+GMICNC_22A_SCDPT4!SCDPT4_2019999999_16</f>
        <v>3916361</v>
      </c>
      <c r="S53" s="3">
        <f>GMICNC_22A_SCDPT4!SCDPT4_0109999999_17+GMICNC_22A_SCDPT4!SCDPT4_0309999999_17+GMICNC_22A_SCDPT4!SCDPT4_0509999999_17+GMICNC_22A_SCDPT4!SCDPT4_0709999999_17+GMICNC_22A_SCDPT4!SCDPT4_0909999999_17+GMICNC_22A_SCDPT4!SCDPT4_1109999999_17+GMICNC_22A_SCDPT4!SCDPT4_1309999999_17+GMICNC_22A_SCDPT4!SCDPT4_1509999999_17+GMICNC_22A_SCDPT4!SCDPT4_1619999999_17+GMICNC_22A_SCDPT4!SCDPT4_1909999999_17+GMICNC_22A_SCDPT4!SCDPT4_2019999999_17</f>
        <v>0</v>
      </c>
      <c r="T53" s="3">
        <f>GMICNC_22A_SCDPT4!SCDPT4_0109999999_18+GMICNC_22A_SCDPT4!SCDPT4_0309999999_18+GMICNC_22A_SCDPT4!SCDPT4_0509999999_18+GMICNC_22A_SCDPT4!SCDPT4_0709999999_18+GMICNC_22A_SCDPT4!SCDPT4_0909999999_18+GMICNC_22A_SCDPT4!SCDPT4_1109999999_18+GMICNC_22A_SCDPT4!SCDPT4_1309999999_18+GMICNC_22A_SCDPT4!SCDPT4_1509999999_18+GMICNC_22A_SCDPT4!SCDPT4_1619999999_18+GMICNC_22A_SCDPT4!SCDPT4_1909999999_18+GMICNC_22A_SCDPT4!SCDPT4_2019999999_18</f>
        <v>0</v>
      </c>
      <c r="U53" s="3">
        <f>GMICNC_22A_SCDPT4!SCDPT4_0109999999_19+GMICNC_22A_SCDPT4!SCDPT4_0309999999_19+GMICNC_22A_SCDPT4!SCDPT4_0509999999_19+GMICNC_22A_SCDPT4!SCDPT4_0709999999_19+GMICNC_22A_SCDPT4!SCDPT4_0909999999_19+GMICNC_22A_SCDPT4!SCDPT4_1109999999_19+GMICNC_22A_SCDPT4!SCDPT4_1309999999_19+GMICNC_22A_SCDPT4!SCDPT4_1509999999_19+GMICNC_22A_SCDPT4!SCDPT4_1619999999_19+GMICNC_22A_SCDPT4!SCDPT4_1909999999_19+GMICNC_22A_SCDPT4!SCDPT4_2019999999_19</f>
        <v>0</v>
      </c>
      <c r="V53" s="3">
        <f>GMICNC_22A_SCDPT4!SCDPT4_0109999999_20+GMICNC_22A_SCDPT4!SCDPT4_0309999999_20+GMICNC_22A_SCDPT4!SCDPT4_0509999999_20+GMICNC_22A_SCDPT4!SCDPT4_0709999999_20+GMICNC_22A_SCDPT4!SCDPT4_0909999999_20+GMICNC_22A_SCDPT4!SCDPT4_1109999999_20+GMICNC_22A_SCDPT4!SCDPT4_1309999999_20+GMICNC_22A_SCDPT4!SCDPT4_1509999999_20+GMICNC_22A_SCDPT4!SCDPT4_1619999999_20+GMICNC_22A_SCDPT4!SCDPT4_1909999999_20+GMICNC_22A_SCDPT4!SCDPT4_2019999999_20</f>
        <v>77321</v>
      </c>
      <c r="W53" s="2"/>
      <c r="X53" s="2"/>
      <c r="Y53" s="2"/>
      <c r="Z53" s="2"/>
      <c r="AA53" s="2"/>
      <c r="AB53" s="2"/>
      <c r="AC53" s="2"/>
    </row>
    <row r="54" spans="2:29" x14ac:dyDescent="0.3">
      <c r="B54" s="16" t="s">
        <v>389</v>
      </c>
      <c r="C54" s="21" t="s">
        <v>222</v>
      </c>
      <c r="D54" s="14"/>
      <c r="E54" s="2"/>
      <c r="F54" s="2"/>
      <c r="G54" s="2"/>
      <c r="H54" s="2"/>
      <c r="I54" s="31">
        <v>0</v>
      </c>
      <c r="J54" s="31">
        <v>0</v>
      </c>
      <c r="K54" s="31">
        <v>0</v>
      </c>
      <c r="L54" s="4">
        <v>0</v>
      </c>
      <c r="M54" s="31">
        <v>0</v>
      </c>
      <c r="N54" s="31">
        <v>0</v>
      </c>
      <c r="O54" s="31">
        <v>0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2"/>
      <c r="X54" s="2"/>
      <c r="Y54" s="2"/>
      <c r="Z54" s="2"/>
      <c r="AA54" s="2"/>
      <c r="AB54" s="2"/>
      <c r="AC54" s="2"/>
    </row>
    <row r="55" spans="2:29" x14ac:dyDescent="0.3">
      <c r="B55" s="16" t="s">
        <v>539</v>
      </c>
      <c r="C55" s="21" t="s">
        <v>390</v>
      </c>
      <c r="D55" s="14"/>
      <c r="E55" s="2"/>
      <c r="F55" s="2"/>
      <c r="G55" s="2"/>
      <c r="H55" s="2"/>
      <c r="I55" s="3">
        <f>GMICNC_22A_SCDPT4!SCDPT4_2509999997_7+GMICNC_22A_SCDPT4!SCDPT4_2509999998_7</f>
        <v>3916362</v>
      </c>
      <c r="J55" s="3">
        <f>GMICNC_22A_SCDPT4!SCDPT4_2509999997_8+GMICNC_22A_SCDPT4!SCDPT4_2509999998_8</f>
        <v>3916439</v>
      </c>
      <c r="K55" s="3">
        <f>GMICNC_22A_SCDPT4!SCDPT4_2509999997_9+GMICNC_22A_SCDPT4!SCDPT4_2509999998_9</f>
        <v>3923346</v>
      </c>
      <c r="L55" s="3">
        <f>GMICNC_22A_SCDPT4!SCDPT4_2509999997_10+GMICNC_22A_SCDPT4!SCDPT4_2509999998_10</f>
        <v>3917228</v>
      </c>
      <c r="M55" s="3">
        <f>GMICNC_22A_SCDPT4!SCDPT4_2509999997_11+GMICNC_22A_SCDPT4!SCDPT4_2509999998_11</f>
        <v>0</v>
      </c>
      <c r="N55" s="3">
        <f>GMICNC_22A_SCDPT4!SCDPT4_2509999997_12+GMICNC_22A_SCDPT4!SCDPT4_2509999998_12</f>
        <v>-866</v>
      </c>
      <c r="O55" s="3">
        <f>GMICNC_22A_SCDPT4!SCDPT4_2509999997_13+GMICNC_22A_SCDPT4!SCDPT4_2509999998_13</f>
        <v>0</v>
      </c>
      <c r="P55" s="3">
        <f>GMICNC_22A_SCDPT4!SCDPT4_2509999997_14+GMICNC_22A_SCDPT4!SCDPT4_2509999998_14</f>
        <v>-866</v>
      </c>
      <c r="Q55" s="3">
        <f>GMICNC_22A_SCDPT4!SCDPT4_2509999997_15+GMICNC_22A_SCDPT4!SCDPT4_2509999998_15</f>
        <v>0</v>
      </c>
      <c r="R55" s="3">
        <f>GMICNC_22A_SCDPT4!SCDPT4_2509999997_16+GMICNC_22A_SCDPT4!SCDPT4_2509999998_16</f>
        <v>3916361</v>
      </c>
      <c r="S55" s="3">
        <f>GMICNC_22A_SCDPT4!SCDPT4_2509999997_17+GMICNC_22A_SCDPT4!SCDPT4_2509999998_17</f>
        <v>0</v>
      </c>
      <c r="T55" s="3">
        <f>GMICNC_22A_SCDPT4!SCDPT4_2509999997_18+GMICNC_22A_SCDPT4!SCDPT4_2509999998_18</f>
        <v>0</v>
      </c>
      <c r="U55" s="3">
        <f>GMICNC_22A_SCDPT4!SCDPT4_2509999997_19+GMICNC_22A_SCDPT4!SCDPT4_2509999998_19</f>
        <v>0</v>
      </c>
      <c r="V55" s="3">
        <f>GMICNC_22A_SCDPT4!SCDPT4_2509999997_20+GMICNC_22A_SCDPT4!SCDPT4_2509999998_20</f>
        <v>77321</v>
      </c>
      <c r="W55" s="2"/>
      <c r="X55" s="2"/>
      <c r="Y55" s="2"/>
      <c r="Z55" s="2"/>
      <c r="AA55" s="2"/>
      <c r="AB55" s="2"/>
      <c r="AC55" s="2"/>
    </row>
    <row r="56" spans="2:29" x14ac:dyDescent="0.3">
      <c r="B56" s="7" t="s">
        <v>426</v>
      </c>
      <c r="C56" s="1" t="s">
        <v>426</v>
      </c>
      <c r="D56" s="6" t="s">
        <v>426</v>
      </c>
      <c r="E56" s="1" t="s">
        <v>426</v>
      </c>
      <c r="F56" s="1" t="s">
        <v>426</v>
      </c>
      <c r="G56" s="1" t="s">
        <v>426</v>
      </c>
      <c r="H56" s="1" t="s">
        <v>426</v>
      </c>
      <c r="I56" s="1" t="s">
        <v>426</v>
      </c>
      <c r="J56" s="1" t="s">
        <v>426</v>
      </c>
      <c r="K56" s="1" t="s">
        <v>426</v>
      </c>
      <c r="L56" s="1" t="s">
        <v>426</v>
      </c>
      <c r="M56" s="1" t="s">
        <v>426</v>
      </c>
      <c r="N56" s="1" t="s">
        <v>426</v>
      </c>
      <c r="O56" s="1" t="s">
        <v>426</v>
      </c>
      <c r="P56" s="1" t="s">
        <v>426</v>
      </c>
      <c r="Q56" s="1" t="s">
        <v>426</v>
      </c>
      <c r="R56" s="1" t="s">
        <v>426</v>
      </c>
      <c r="S56" s="1" t="s">
        <v>426</v>
      </c>
      <c r="T56" s="1" t="s">
        <v>426</v>
      </c>
      <c r="U56" s="1" t="s">
        <v>426</v>
      </c>
      <c r="V56" s="1" t="s">
        <v>426</v>
      </c>
      <c r="W56" s="1" t="s">
        <v>426</v>
      </c>
      <c r="X56" s="1" t="s">
        <v>426</v>
      </c>
      <c r="Y56" s="1" t="s">
        <v>426</v>
      </c>
      <c r="Z56" s="1" t="s">
        <v>426</v>
      </c>
      <c r="AA56" s="1" t="s">
        <v>426</v>
      </c>
      <c r="AB56" s="1" t="s">
        <v>426</v>
      </c>
      <c r="AC56" s="1" t="s">
        <v>426</v>
      </c>
    </row>
    <row r="57" spans="2:29" x14ac:dyDescent="0.3">
      <c r="B57" s="18" t="s">
        <v>632</v>
      </c>
      <c r="C57" s="22" t="s">
        <v>603</v>
      </c>
      <c r="D57" s="15" t="s">
        <v>2</v>
      </c>
      <c r="E57" s="17" t="s">
        <v>2</v>
      </c>
      <c r="F57" s="8"/>
      <c r="G57" s="5" t="s">
        <v>2</v>
      </c>
      <c r="H57" s="25"/>
      <c r="I57" s="4"/>
      <c r="J57" s="47"/>
      <c r="K57" s="4"/>
      <c r="L57" s="4"/>
      <c r="M57" s="4"/>
      <c r="N57" s="4"/>
      <c r="O57" s="4"/>
      <c r="P57" s="12"/>
      <c r="Q57" s="4"/>
      <c r="R57" s="4"/>
      <c r="S57" s="4"/>
      <c r="T57" s="4"/>
      <c r="U57" s="12"/>
      <c r="V57" s="4"/>
      <c r="W57" s="2"/>
      <c r="X57" s="2"/>
      <c r="Y57" s="5" t="s">
        <v>2</v>
      </c>
      <c r="Z57" s="5" t="s">
        <v>2</v>
      </c>
      <c r="AA57" s="5" t="s">
        <v>2</v>
      </c>
      <c r="AB57" s="19" t="s">
        <v>2</v>
      </c>
      <c r="AC57" s="20" t="s">
        <v>2</v>
      </c>
    </row>
    <row r="58" spans="2:29" x14ac:dyDescent="0.3">
      <c r="B58" s="7" t="s">
        <v>426</v>
      </c>
      <c r="C58" s="1" t="s">
        <v>426</v>
      </c>
      <c r="D58" s="6" t="s">
        <v>426</v>
      </c>
      <c r="E58" s="1" t="s">
        <v>426</v>
      </c>
      <c r="F58" s="1" t="s">
        <v>426</v>
      </c>
      <c r="G58" s="1" t="s">
        <v>426</v>
      </c>
      <c r="H58" s="1" t="s">
        <v>426</v>
      </c>
      <c r="I58" s="1" t="s">
        <v>426</v>
      </c>
      <c r="J58" s="1" t="s">
        <v>426</v>
      </c>
      <c r="K58" s="1" t="s">
        <v>426</v>
      </c>
      <c r="L58" s="1" t="s">
        <v>426</v>
      </c>
      <c r="M58" s="1" t="s">
        <v>426</v>
      </c>
      <c r="N58" s="1" t="s">
        <v>426</v>
      </c>
      <c r="O58" s="1" t="s">
        <v>426</v>
      </c>
      <c r="P58" s="1" t="s">
        <v>426</v>
      </c>
      <c r="Q58" s="1" t="s">
        <v>426</v>
      </c>
      <c r="R58" s="1" t="s">
        <v>426</v>
      </c>
      <c r="S58" s="1" t="s">
        <v>426</v>
      </c>
      <c r="T58" s="1" t="s">
        <v>426</v>
      </c>
      <c r="U58" s="1" t="s">
        <v>426</v>
      </c>
      <c r="V58" s="1" t="s">
        <v>426</v>
      </c>
      <c r="W58" s="1" t="s">
        <v>426</v>
      </c>
      <c r="X58" s="1" t="s">
        <v>426</v>
      </c>
      <c r="Y58" s="1" t="s">
        <v>426</v>
      </c>
      <c r="Z58" s="1" t="s">
        <v>426</v>
      </c>
      <c r="AA58" s="1" t="s">
        <v>426</v>
      </c>
      <c r="AB58" s="1" t="s">
        <v>426</v>
      </c>
      <c r="AC58" s="1" t="s">
        <v>426</v>
      </c>
    </row>
    <row r="59" spans="2:29" ht="56" x14ac:dyDescent="0.3">
      <c r="B59" s="16" t="s">
        <v>113</v>
      </c>
      <c r="C59" s="21" t="s">
        <v>641</v>
      </c>
      <c r="D59" s="14"/>
      <c r="E59" s="2"/>
      <c r="F59" s="2"/>
      <c r="G59" s="2"/>
      <c r="H59" s="2"/>
      <c r="I59" s="3">
        <f>SUM(GMICNC_22A_SCDPT4!SCDPT4_401BEGINNG_7:GMICNC_22A_SCDPT4!SCDPT4_401ENDINGG_7)</f>
        <v>0</v>
      </c>
      <c r="J59" s="2"/>
      <c r="K59" s="3">
        <f>SUM(GMICNC_22A_SCDPT4!SCDPT4_401BEGINNG_9:GMICNC_22A_SCDPT4!SCDPT4_401ENDINGG_9)</f>
        <v>0</v>
      </c>
      <c r="L59" s="3">
        <f>SUM(GMICNC_22A_SCDPT4!SCDPT4_401BEGINNG_10:GMICNC_22A_SCDPT4!SCDPT4_401ENDINGG_10)</f>
        <v>0</v>
      </c>
      <c r="M59" s="3">
        <f>SUM(GMICNC_22A_SCDPT4!SCDPT4_401BEGINNG_11:GMICNC_22A_SCDPT4!SCDPT4_401ENDINGG_11)</f>
        <v>0</v>
      </c>
      <c r="N59" s="3">
        <f>SUM(GMICNC_22A_SCDPT4!SCDPT4_401BEGINNG_12:GMICNC_22A_SCDPT4!SCDPT4_401ENDINGG_12)</f>
        <v>0</v>
      </c>
      <c r="O59" s="3">
        <f>SUM(GMICNC_22A_SCDPT4!SCDPT4_401BEGINNG_13:GMICNC_22A_SCDPT4!SCDPT4_401ENDINGG_13)</f>
        <v>0</v>
      </c>
      <c r="P59" s="3">
        <f>SUM(GMICNC_22A_SCDPT4!SCDPT4_401BEGINNG_14:GMICNC_22A_SCDPT4!SCDPT4_401ENDINGG_14)</f>
        <v>0</v>
      </c>
      <c r="Q59" s="3">
        <f>SUM(GMICNC_22A_SCDPT4!SCDPT4_401BEGINNG_15:GMICNC_22A_SCDPT4!SCDPT4_401ENDINGG_15)</f>
        <v>0</v>
      </c>
      <c r="R59" s="3">
        <f>SUM(GMICNC_22A_SCDPT4!SCDPT4_401BEGINNG_16:GMICNC_22A_SCDPT4!SCDPT4_401ENDINGG_16)</f>
        <v>0</v>
      </c>
      <c r="S59" s="3">
        <f>SUM(GMICNC_22A_SCDPT4!SCDPT4_401BEGINNG_17:GMICNC_22A_SCDPT4!SCDPT4_401ENDINGG_17)</f>
        <v>0</v>
      </c>
      <c r="T59" s="3">
        <f>SUM(GMICNC_22A_SCDPT4!SCDPT4_401BEGINNG_18:GMICNC_22A_SCDPT4!SCDPT4_401ENDINGG_18)</f>
        <v>0</v>
      </c>
      <c r="U59" s="3">
        <f>SUM(GMICNC_22A_SCDPT4!SCDPT4_401BEGINNG_19:GMICNC_22A_SCDPT4!SCDPT4_401ENDINGG_19)</f>
        <v>0</v>
      </c>
      <c r="V59" s="3">
        <f>SUM(GMICNC_22A_SCDPT4!SCDPT4_401BEGINNG_20:GMICNC_22A_SCDPT4!SCDPT4_401ENDINGG_20)</f>
        <v>0</v>
      </c>
      <c r="W59" s="2"/>
      <c r="X59" s="2"/>
      <c r="Y59" s="2"/>
      <c r="Z59" s="2"/>
      <c r="AA59" s="2"/>
      <c r="AB59" s="2"/>
      <c r="AC59" s="2"/>
    </row>
    <row r="60" spans="2:29" x14ac:dyDescent="0.3">
      <c r="B60" s="7" t="s">
        <v>426</v>
      </c>
      <c r="C60" s="1" t="s">
        <v>426</v>
      </c>
      <c r="D60" s="6" t="s">
        <v>426</v>
      </c>
      <c r="E60" s="1" t="s">
        <v>426</v>
      </c>
      <c r="F60" s="1" t="s">
        <v>426</v>
      </c>
      <c r="G60" s="1" t="s">
        <v>426</v>
      </c>
      <c r="H60" s="1" t="s">
        <v>426</v>
      </c>
      <c r="I60" s="1" t="s">
        <v>426</v>
      </c>
      <c r="J60" s="1" t="s">
        <v>426</v>
      </c>
      <c r="K60" s="1" t="s">
        <v>426</v>
      </c>
      <c r="L60" s="1" t="s">
        <v>426</v>
      </c>
      <c r="M60" s="1" t="s">
        <v>426</v>
      </c>
      <c r="N60" s="1" t="s">
        <v>426</v>
      </c>
      <c r="O60" s="1" t="s">
        <v>426</v>
      </c>
      <c r="P60" s="1" t="s">
        <v>426</v>
      </c>
      <c r="Q60" s="1" t="s">
        <v>426</v>
      </c>
      <c r="R60" s="1" t="s">
        <v>426</v>
      </c>
      <c r="S60" s="1" t="s">
        <v>426</v>
      </c>
      <c r="T60" s="1" t="s">
        <v>426</v>
      </c>
      <c r="U60" s="1" t="s">
        <v>426</v>
      </c>
      <c r="V60" s="1" t="s">
        <v>426</v>
      </c>
      <c r="W60" s="1" t="s">
        <v>426</v>
      </c>
      <c r="X60" s="1" t="s">
        <v>426</v>
      </c>
      <c r="Y60" s="1" t="s">
        <v>426</v>
      </c>
      <c r="Z60" s="1" t="s">
        <v>426</v>
      </c>
      <c r="AA60" s="1" t="s">
        <v>426</v>
      </c>
      <c r="AB60" s="1" t="s">
        <v>426</v>
      </c>
      <c r="AC60" s="1" t="s">
        <v>426</v>
      </c>
    </row>
    <row r="61" spans="2:29" x14ac:dyDescent="0.3">
      <c r="B61" s="18" t="s">
        <v>506</v>
      </c>
      <c r="C61" s="22" t="s">
        <v>603</v>
      </c>
      <c r="D61" s="15" t="s">
        <v>2</v>
      </c>
      <c r="E61" s="17" t="s">
        <v>2</v>
      </c>
      <c r="F61" s="8"/>
      <c r="G61" s="5" t="s">
        <v>2</v>
      </c>
      <c r="H61" s="25"/>
      <c r="I61" s="4"/>
      <c r="J61" s="47"/>
      <c r="K61" s="4"/>
      <c r="L61" s="4"/>
      <c r="M61" s="4"/>
      <c r="N61" s="4"/>
      <c r="O61" s="4"/>
      <c r="P61" s="12"/>
      <c r="Q61" s="4"/>
      <c r="R61" s="4"/>
      <c r="S61" s="4"/>
      <c r="T61" s="4"/>
      <c r="U61" s="12"/>
      <c r="V61" s="4"/>
      <c r="W61" s="2"/>
      <c r="X61" s="2"/>
      <c r="Y61" s="5" t="s">
        <v>2</v>
      </c>
      <c r="Z61" s="5" t="s">
        <v>2</v>
      </c>
      <c r="AA61" s="5" t="s">
        <v>2</v>
      </c>
      <c r="AB61" s="19" t="s">
        <v>2</v>
      </c>
      <c r="AC61" s="20" t="s">
        <v>2</v>
      </c>
    </row>
    <row r="62" spans="2:29" x14ac:dyDescent="0.3">
      <c r="B62" s="7" t="s">
        <v>426</v>
      </c>
      <c r="C62" s="1" t="s">
        <v>426</v>
      </c>
      <c r="D62" s="6" t="s">
        <v>426</v>
      </c>
      <c r="E62" s="1" t="s">
        <v>426</v>
      </c>
      <c r="F62" s="1" t="s">
        <v>426</v>
      </c>
      <c r="G62" s="1" t="s">
        <v>426</v>
      </c>
      <c r="H62" s="1" t="s">
        <v>426</v>
      </c>
      <c r="I62" s="1" t="s">
        <v>426</v>
      </c>
      <c r="J62" s="1" t="s">
        <v>426</v>
      </c>
      <c r="K62" s="1" t="s">
        <v>426</v>
      </c>
      <c r="L62" s="1" t="s">
        <v>426</v>
      </c>
      <c r="M62" s="1" t="s">
        <v>426</v>
      </c>
      <c r="N62" s="1" t="s">
        <v>426</v>
      </c>
      <c r="O62" s="1" t="s">
        <v>426</v>
      </c>
      <c r="P62" s="1" t="s">
        <v>426</v>
      </c>
      <c r="Q62" s="1" t="s">
        <v>426</v>
      </c>
      <c r="R62" s="1" t="s">
        <v>426</v>
      </c>
      <c r="S62" s="1" t="s">
        <v>426</v>
      </c>
      <c r="T62" s="1" t="s">
        <v>426</v>
      </c>
      <c r="U62" s="1" t="s">
        <v>426</v>
      </c>
      <c r="V62" s="1" t="s">
        <v>426</v>
      </c>
      <c r="W62" s="1" t="s">
        <v>426</v>
      </c>
      <c r="X62" s="1" t="s">
        <v>426</v>
      </c>
      <c r="Y62" s="1" t="s">
        <v>426</v>
      </c>
      <c r="Z62" s="1" t="s">
        <v>426</v>
      </c>
      <c r="AA62" s="1" t="s">
        <v>426</v>
      </c>
      <c r="AB62" s="1" t="s">
        <v>426</v>
      </c>
      <c r="AC62" s="1" t="s">
        <v>426</v>
      </c>
    </row>
    <row r="63" spans="2:29" ht="56" x14ac:dyDescent="0.3">
      <c r="B63" s="16" t="s">
        <v>679</v>
      </c>
      <c r="C63" s="21" t="s">
        <v>642</v>
      </c>
      <c r="D63" s="14"/>
      <c r="E63" s="2"/>
      <c r="F63" s="2"/>
      <c r="G63" s="2"/>
      <c r="H63" s="2"/>
      <c r="I63" s="3">
        <f>SUM(GMICNC_22A_SCDPT4!SCDPT4_402BEGINNG_7:GMICNC_22A_SCDPT4!SCDPT4_402ENDINGG_7)</f>
        <v>0</v>
      </c>
      <c r="J63" s="2"/>
      <c r="K63" s="3">
        <f>SUM(GMICNC_22A_SCDPT4!SCDPT4_402BEGINNG_9:GMICNC_22A_SCDPT4!SCDPT4_402ENDINGG_9)</f>
        <v>0</v>
      </c>
      <c r="L63" s="3">
        <f>SUM(GMICNC_22A_SCDPT4!SCDPT4_402BEGINNG_10:GMICNC_22A_SCDPT4!SCDPT4_402ENDINGG_10)</f>
        <v>0</v>
      </c>
      <c r="M63" s="3">
        <f>SUM(GMICNC_22A_SCDPT4!SCDPT4_402BEGINNG_11:GMICNC_22A_SCDPT4!SCDPT4_402ENDINGG_11)</f>
        <v>0</v>
      </c>
      <c r="N63" s="3">
        <f>SUM(GMICNC_22A_SCDPT4!SCDPT4_402BEGINNG_12:GMICNC_22A_SCDPT4!SCDPT4_402ENDINGG_12)</f>
        <v>0</v>
      </c>
      <c r="O63" s="3">
        <f>SUM(GMICNC_22A_SCDPT4!SCDPT4_402BEGINNG_13:GMICNC_22A_SCDPT4!SCDPT4_402ENDINGG_13)</f>
        <v>0</v>
      </c>
      <c r="P63" s="3">
        <f>SUM(GMICNC_22A_SCDPT4!SCDPT4_402BEGINNG_14:GMICNC_22A_SCDPT4!SCDPT4_402ENDINGG_14)</f>
        <v>0</v>
      </c>
      <c r="Q63" s="3">
        <f>SUM(GMICNC_22A_SCDPT4!SCDPT4_402BEGINNG_15:GMICNC_22A_SCDPT4!SCDPT4_402ENDINGG_15)</f>
        <v>0</v>
      </c>
      <c r="R63" s="3">
        <f>SUM(GMICNC_22A_SCDPT4!SCDPT4_402BEGINNG_16:GMICNC_22A_SCDPT4!SCDPT4_402ENDINGG_16)</f>
        <v>0</v>
      </c>
      <c r="S63" s="3">
        <f>SUM(GMICNC_22A_SCDPT4!SCDPT4_402BEGINNG_17:GMICNC_22A_SCDPT4!SCDPT4_402ENDINGG_17)</f>
        <v>0</v>
      </c>
      <c r="T63" s="3">
        <f>SUM(GMICNC_22A_SCDPT4!SCDPT4_402BEGINNG_18:GMICNC_22A_SCDPT4!SCDPT4_402ENDINGG_18)</f>
        <v>0</v>
      </c>
      <c r="U63" s="3">
        <f>SUM(GMICNC_22A_SCDPT4!SCDPT4_402BEGINNG_19:GMICNC_22A_SCDPT4!SCDPT4_402ENDINGG_19)</f>
        <v>0</v>
      </c>
      <c r="V63" s="3">
        <f>SUM(GMICNC_22A_SCDPT4!SCDPT4_402BEGINNG_20:GMICNC_22A_SCDPT4!SCDPT4_402ENDINGG_20)</f>
        <v>0</v>
      </c>
      <c r="W63" s="2"/>
      <c r="X63" s="2"/>
      <c r="Y63" s="2"/>
      <c r="Z63" s="2"/>
      <c r="AA63" s="2"/>
      <c r="AB63" s="2"/>
      <c r="AC63" s="2"/>
    </row>
    <row r="64" spans="2:29" x14ac:dyDescent="0.3">
      <c r="B64" s="7" t="s">
        <v>426</v>
      </c>
      <c r="C64" s="1" t="s">
        <v>426</v>
      </c>
      <c r="D64" s="6" t="s">
        <v>426</v>
      </c>
      <c r="E64" s="1" t="s">
        <v>426</v>
      </c>
      <c r="F64" s="1" t="s">
        <v>426</v>
      </c>
      <c r="G64" s="1" t="s">
        <v>426</v>
      </c>
      <c r="H64" s="1" t="s">
        <v>426</v>
      </c>
      <c r="I64" s="1" t="s">
        <v>426</v>
      </c>
      <c r="J64" s="1" t="s">
        <v>426</v>
      </c>
      <c r="K64" s="1" t="s">
        <v>426</v>
      </c>
      <c r="L64" s="1" t="s">
        <v>426</v>
      </c>
      <c r="M64" s="1" t="s">
        <v>426</v>
      </c>
      <c r="N64" s="1" t="s">
        <v>426</v>
      </c>
      <c r="O64" s="1" t="s">
        <v>426</v>
      </c>
      <c r="P64" s="1" t="s">
        <v>426</v>
      </c>
      <c r="Q64" s="1" t="s">
        <v>426</v>
      </c>
      <c r="R64" s="1" t="s">
        <v>426</v>
      </c>
      <c r="S64" s="1" t="s">
        <v>426</v>
      </c>
      <c r="T64" s="1" t="s">
        <v>426</v>
      </c>
      <c r="U64" s="1" t="s">
        <v>426</v>
      </c>
      <c r="V64" s="1" t="s">
        <v>426</v>
      </c>
      <c r="W64" s="1" t="s">
        <v>426</v>
      </c>
      <c r="X64" s="1" t="s">
        <v>426</v>
      </c>
      <c r="Y64" s="1" t="s">
        <v>426</v>
      </c>
      <c r="Z64" s="1" t="s">
        <v>426</v>
      </c>
      <c r="AA64" s="1" t="s">
        <v>426</v>
      </c>
      <c r="AB64" s="1" t="s">
        <v>426</v>
      </c>
      <c r="AC64" s="1" t="s">
        <v>426</v>
      </c>
    </row>
    <row r="65" spans="2:29" x14ac:dyDescent="0.3">
      <c r="B65" s="18" t="s">
        <v>70</v>
      </c>
      <c r="C65" s="22" t="s">
        <v>603</v>
      </c>
      <c r="D65" s="15" t="s">
        <v>2</v>
      </c>
      <c r="E65" s="17" t="s">
        <v>2</v>
      </c>
      <c r="F65" s="8"/>
      <c r="G65" s="5" t="s">
        <v>2</v>
      </c>
      <c r="H65" s="25"/>
      <c r="I65" s="4"/>
      <c r="J65" s="47"/>
      <c r="K65" s="4"/>
      <c r="L65" s="4"/>
      <c r="M65" s="4"/>
      <c r="N65" s="4"/>
      <c r="O65" s="4"/>
      <c r="P65" s="12"/>
      <c r="Q65" s="4"/>
      <c r="R65" s="4"/>
      <c r="S65" s="4"/>
      <c r="T65" s="4"/>
      <c r="U65" s="12"/>
      <c r="V65" s="4"/>
      <c r="W65" s="2"/>
      <c r="X65" s="2"/>
      <c r="Y65" s="5" t="s">
        <v>2</v>
      </c>
      <c r="Z65" s="5" t="s">
        <v>2</v>
      </c>
      <c r="AA65" s="5" t="s">
        <v>2</v>
      </c>
      <c r="AB65" s="19" t="s">
        <v>2</v>
      </c>
      <c r="AC65" s="20" t="s">
        <v>2</v>
      </c>
    </row>
    <row r="66" spans="2:29" x14ac:dyDescent="0.3">
      <c r="B66" s="7" t="s">
        <v>426</v>
      </c>
      <c r="C66" s="1" t="s">
        <v>426</v>
      </c>
      <c r="D66" s="6" t="s">
        <v>426</v>
      </c>
      <c r="E66" s="1" t="s">
        <v>426</v>
      </c>
      <c r="F66" s="1" t="s">
        <v>426</v>
      </c>
      <c r="G66" s="1" t="s">
        <v>426</v>
      </c>
      <c r="H66" s="1" t="s">
        <v>426</v>
      </c>
      <c r="I66" s="1" t="s">
        <v>426</v>
      </c>
      <c r="J66" s="1" t="s">
        <v>426</v>
      </c>
      <c r="K66" s="1" t="s">
        <v>426</v>
      </c>
      <c r="L66" s="1" t="s">
        <v>426</v>
      </c>
      <c r="M66" s="1" t="s">
        <v>426</v>
      </c>
      <c r="N66" s="1" t="s">
        <v>426</v>
      </c>
      <c r="O66" s="1" t="s">
        <v>426</v>
      </c>
      <c r="P66" s="1" t="s">
        <v>426</v>
      </c>
      <c r="Q66" s="1" t="s">
        <v>426</v>
      </c>
      <c r="R66" s="1" t="s">
        <v>426</v>
      </c>
      <c r="S66" s="1" t="s">
        <v>426</v>
      </c>
      <c r="T66" s="1" t="s">
        <v>426</v>
      </c>
      <c r="U66" s="1" t="s">
        <v>426</v>
      </c>
      <c r="V66" s="1" t="s">
        <v>426</v>
      </c>
      <c r="W66" s="1" t="s">
        <v>426</v>
      </c>
      <c r="X66" s="1" t="s">
        <v>426</v>
      </c>
      <c r="Y66" s="1" t="s">
        <v>426</v>
      </c>
      <c r="Z66" s="1" t="s">
        <v>426</v>
      </c>
      <c r="AA66" s="1" t="s">
        <v>426</v>
      </c>
      <c r="AB66" s="1" t="s">
        <v>426</v>
      </c>
      <c r="AC66" s="1" t="s">
        <v>426</v>
      </c>
    </row>
    <row r="67" spans="2:29" ht="42" x14ac:dyDescent="0.3">
      <c r="B67" s="16" t="s">
        <v>246</v>
      </c>
      <c r="C67" s="21" t="s">
        <v>473</v>
      </c>
      <c r="D67" s="14"/>
      <c r="E67" s="2"/>
      <c r="F67" s="2"/>
      <c r="G67" s="2"/>
      <c r="H67" s="2"/>
      <c r="I67" s="3">
        <f>SUM(GMICNC_22A_SCDPT4!SCDPT4_431BEGINNG_7:GMICNC_22A_SCDPT4!SCDPT4_431ENDINGG_7)</f>
        <v>0</v>
      </c>
      <c r="J67" s="2"/>
      <c r="K67" s="3">
        <f>SUM(GMICNC_22A_SCDPT4!SCDPT4_431BEGINNG_9:GMICNC_22A_SCDPT4!SCDPT4_431ENDINGG_9)</f>
        <v>0</v>
      </c>
      <c r="L67" s="3">
        <f>SUM(GMICNC_22A_SCDPT4!SCDPT4_431BEGINNG_10:GMICNC_22A_SCDPT4!SCDPT4_431ENDINGG_10)</f>
        <v>0</v>
      </c>
      <c r="M67" s="3">
        <f>SUM(GMICNC_22A_SCDPT4!SCDPT4_431BEGINNG_11:GMICNC_22A_SCDPT4!SCDPT4_431ENDINGG_11)</f>
        <v>0</v>
      </c>
      <c r="N67" s="3">
        <f>SUM(GMICNC_22A_SCDPT4!SCDPT4_431BEGINNG_12:GMICNC_22A_SCDPT4!SCDPT4_431ENDINGG_12)</f>
        <v>0</v>
      </c>
      <c r="O67" s="3">
        <f>SUM(GMICNC_22A_SCDPT4!SCDPT4_431BEGINNG_13:GMICNC_22A_SCDPT4!SCDPT4_431ENDINGG_13)</f>
        <v>0</v>
      </c>
      <c r="P67" s="3">
        <f>SUM(GMICNC_22A_SCDPT4!SCDPT4_431BEGINNG_14:GMICNC_22A_SCDPT4!SCDPT4_431ENDINGG_14)</f>
        <v>0</v>
      </c>
      <c r="Q67" s="3">
        <f>SUM(GMICNC_22A_SCDPT4!SCDPT4_431BEGINNG_15:GMICNC_22A_SCDPT4!SCDPT4_431ENDINGG_15)</f>
        <v>0</v>
      </c>
      <c r="R67" s="3">
        <f>SUM(GMICNC_22A_SCDPT4!SCDPT4_431BEGINNG_16:GMICNC_22A_SCDPT4!SCDPT4_431ENDINGG_16)</f>
        <v>0</v>
      </c>
      <c r="S67" s="3">
        <f>SUM(GMICNC_22A_SCDPT4!SCDPT4_431BEGINNG_17:GMICNC_22A_SCDPT4!SCDPT4_431ENDINGG_17)</f>
        <v>0</v>
      </c>
      <c r="T67" s="3">
        <f>SUM(GMICNC_22A_SCDPT4!SCDPT4_431BEGINNG_18:GMICNC_22A_SCDPT4!SCDPT4_431ENDINGG_18)</f>
        <v>0</v>
      </c>
      <c r="U67" s="3">
        <f>SUM(GMICNC_22A_SCDPT4!SCDPT4_431BEGINNG_19:GMICNC_22A_SCDPT4!SCDPT4_431ENDINGG_19)</f>
        <v>0</v>
      </c>
      <c r="V67" s="3">
        <f>SUM(GMICNC_22A_SCDPT4!SCDPT4_431BEGINNG_20:GMICNC_22A_SCDPT4!SCDPT4_431ENDINGG_20)</f>
        <v>0</v>
      </c>
      <c r="W67" s="2"/>
      <c r="X67" s="2"/>
      <c r="Y67" s="2"/>
      <c r="Z67" s="2"/>
      <c r="AA67" s="2"/>
      <c r="AB67" s="2"/>
      <c r="AC67" s="2"/>
    </row>
    <row r="68" spans="2:29" x14ac:dyDescent="0.3">
      <c r="B68" s="7" t="s">
        <v>426</v>
      </c>
      <c r="C68" s="1" t="s">
        <v>426</v>
      </c>
      <c r="D68" s="6" t="s">
        <v>426</v>
      </c>
      <c r="E68" s="1" t="s">
        <v>426</v>
      </c>
      <c r="F68" s="1" t="s">
        <v>426</v>
      </c>
      <c r="G68" s="1" t="s">
        <v>426</v>
      </c>
      <c r="H68" s="1" t="s">
        <v>426</v>
      </c>
      <c r="I68" s="1" t="s">
        <v>426</v>
      </c>
      <c r="J68" s="1" t="s">
        <v>426</v>
      </c>
      <c r="K68" s="1" t="s">
        <v>426</v>
      </c>
      <c r="L68" s="1" t="s">
        <v>426</v>
      </c>
      <c r="M68" s="1" t="s">
        <v>426</v>
      </c>
      <c r="N68" s="1" t="s">
        <v>426</v>
      </c>
      <c r="O68" s="1" t="s">
        <v>426</v>
      </c>
      <c r="P68" s="1" t="s">
        <v>426</v>
      </c>
      <c r="Q68" s="1" t="s">
        <v>426</v>
      </c>
      <c r="R68" s="1" t="s">
        <v>426</v>
      </c>
      <c r="S68" s="1" t="s">
        <v>426</v>
      </c>
      <c r="T68" s="1" t="s">
        <v>426</v>
      </c>
      <c r="U68" s="1" t="s">
        <v>426</v>
      </c>
      <c r="V68" s="1" t="s">
        <v>426</v>
      </c>
      <c r="W68" s="1" t="s">
        <v>426</v>
      </c>
      <c r="X68" s="1" t="s">
        <v>426</v>
      </c>
      <c r="Y68" s="1" t="s">
        <v>426</v>
      </c>
      <c r="Z68" s="1" t="s">
        <v>426</v>
      </c>
      <c r="AA68" s="1" t="s">
        <v>426</v>
      </c>
      <c r="AB68" s="1" t="s">
        <v>426</v>
      </c>
      <c r="AC68" s="1" t="s">
        <v>426</v>
      </c>
    </row>
    <row r="69" spans="2:29" x14ac:dyDescent="0.3">
      <c r="B69" s="18" t="s">
        <v>633</v>
      </c>
      <c r="C69" s="22" t="s">
        <v>603</v>
      </c>
      <c r="D69" s="15" t="s">
        <v>2</v>
      </c>
      <c r="E69" s="17" t="s">
        <v>2</v>
      </c>
      <c r="F69" s="8"/>
      <c r="G69" s="5" t="s">
        <v>2</v>
      </c>
      <c r="H69" s="25"/>
      <c r="I69" s="4"/>
      <c r="J69" s="47"/>
      <c r="K69" s="4"/>
      <c r="L69" s="4"/>
      <c r="M69" s="4"/>
      <c r="N69" s="4"/>
      <c r="O69" s="4"/>
      <c r="P69" s="12"/>
      <c r="Q69" s="4"/>
      <c r="R69" s="4"/>
      <c r="S69" s="4"/>
      <c r="T69" s="4"/>
      <c r="U69" s="12"/>
      <c r="V69" s="4"/>
      <c r="W69" s="2"/>
      <c r="X69" s="2"/>
      <c r="Y69" s="5" t="s">
        <v>2</v>
      </c>
      <c r="Z69" s="5" t="s">
        <v>2</v>
      </c>
      <c r="AA69" s="5" t="s">
        <v>2</v>
      </c>
      <c r="AB69" s="19" t="s">
        <v>2</v>
      </c>
      <c r="AC69" s="20" t="s">
        <v>2</v>
      </c>
    </row>
    <row r="70" spans="2:29" x14ac:dyDescent="0.3">
      <c r="B70" s="7" t="s">
        <v>426</v>
      </c>
      <c r="C70" s="1" t="s">
        <v>426</v>
      </c>
      <c r="D70" s="6" t="s">
        <v>426</v>
      </c>
      <c r="E70" s="1" t="s">
        <v>426</v>
      </c>
      <c r="F70" s="1" t="s">
        <v>426</v>
      </c>
      <c r="G70" s="1" t="s">
        <v>426</v>
      </c>
      <c r="H70" s="1" t="s">
        <v>426</v>
      </c>
      <c r="I70" s="1" t="s">
        <v>426</v>
      </c>
      <c r="J70" s="1" t="s">
        <v>426</v>
      </c>
      <c r="K70" s="1" t="s">
        <v>426</v>
      </c>
      <c r="L70" s="1" t="s">
        <v>426</v>
      </c>
      <c r="M70" s="1" t="s">
        <v>426</v>
      </c>
      <c r="N70" s="1" t="s">
        <v>426</v>
      </c>
      <c r="O70" s="1" t="s">
        <v>426</v>
      </c>
      <c r="P70" s="1" t="s">
        <v>426</v>
      </c>
      <c r="Q70" s="1" t="s">
        <v>426</v>
      </c>
      <c r="R70" s="1" t="s">
        <v>426</v>
      </c>
      <c r="S70" s="1" t="s">
        <v>426</v>
      </c>
      <c r="T70" s="1" t="s">
        <v>426</v>
      </c>
      <c r="U70" s="1" t="s">
        <v>426</v>
      </c>
      <c r="V70" s="1" t="s">
        <v>426</v>
      </c>
      <c r="W70" s="1" t="s">
        <v>426</v>
      </c>
      <c r="X70" s="1" t="s">
        <v>426</v>
      </c>
      <c r="Y70" s="1" t="s">
        <v>426</v>
      </c>
      <c r="Z70" s="1" t="s">
        <v>426</v>
      </c>
      <c r="AA70" s="1" t="s">
        <v>426</v>
      </c>
      <c r="AB70" s="1" t="s">
        <v>426</v>
      </c>
      <c r="AC70" s="1" t="s">
        <v>426</v>
      </c>
    </row>
    <row r="71" spans="2:29" ht="56" x14ac:dyDescent="0.3">
      <c r="B71" s="16" t="s">
        <v>114</v>
      </c>
      <c r="C71" s="21" t="s">
        <v>183</v>
      </c>
      <c r="D71" s="14"/>
      <c r="E71" s="2"/>
      <c r="F71" s="2"/>
      <c r="G71" s="2"/>
      <c r="H71" s="2"/>
      <c r="I71" s="3">
        <f>SUM(GMICNC_22A_SCDPT4!SCDPT4_432BEGINNG_7:GMICNC_22A_SCDPT4!SCDPT4_432ENDINGG_7)</f>
        <v>0</v>
      </c>
      <c r="J71" s="2"/>
      <c r="K71" s="3">
        <f>SUM(GMICNC_22A_SCDPT4!SCDPT4_432BEGINNG_9:GMICNC_22A_SCDPT4!SCDPT4_432ENDINGG_9)</f>
        <v>0</v>
      </c>
      <c r="L71" s="3">
        <f>SUM(GMICNC_22A_SCDPT4!SCDPT4_432BEGINNG_10:GMICNC_22A_SCDPT4!SCDPT4_432ENDINGG_10)</f>
        <v>0</v>
      </c>
      <c r="M71" s="3">
        <f>SUM(GMICNC_22A_SCDPT4!SCDPT4_432BEGINNG_11:GMICNC_22A_SCDPT4!SCDPT4_432ENDINGG_11)</f>
        <v>0</v>
      </c>
      <c r="N71" s="3">
        <f>SUM(GMICNC_22A_SCDPT4!SCDPT4_432BEGINNG_12:GMICNC_22A_SCDPT4!SCDPT4_432ENDINGG_12)</f>
        <v>0</v>
      </c>
      <c r="O71" s="3">
        <f>SUM(GMICNC_22A_SCDPT4!SCDPT4_432BEGINNG_13:GMICNC_22A_SCDPT4!SCDPT4_432ENDINGG_13)</f>
        <v>0</v>
      </c>
      <c r="P71" s="3">
        <f>SUM(GMICNC_22A_SCDPT4!SCDPT4_432BEGINNG_14:GMICNC_22A_SCDPT4!SCDPT4_432ENDINGG_14)</f>
        <v>0</v>
      </c>
      <c r="Q71" s="3">
        <f>SUM(GMICNC_22A_SCDPT4!SCDPT4_432BEGINNG_15:GMICNC_22A_SCDPT4!SCDPT4_432ENDINGG_15)</f>
        <v>0</v>
      </c>
      <c r="R71" s="3">
        <f>SUM(GMICNC_22A_SCDPT4!SCDPT4_432BEGINNG_16:GMICNC_22A_SCDPT4!SCDPT4_432ENDINGG_16)</f>
        <v>0</v>
      </c>
      <c r="S71" s="3">
        <f>SUM(GMICNC_22A_SCDPT4!SCDPT4_432BEGINNG_17:GMICNC_22A_SCDPT4!SCDPT4_432ENDINGG_17)</f>
        <v>0</v>
      </c>
      <c r="T71" s="3">
        <f>SUM(GMICNC_22A_SCDPT4!SCDPT4_432BEGINNG_18:GMICNC_22A_SCDPT4!SCDPT4_432ENDINGG_18)</f>
        <v>0</v>
      </c>
      <c r="U71" s="3">
        <f>SUM(GMICNC_22A_SCDPT4!SCDPT4_432BEGINNG_19:GMICNC_22A_SCDPT4!SCDPT4_432ENDINGG_19)</f>
        <v>0</v>
      </c>
      <c r="V71" s="3">
        <f>SUM(GMICNC_22A_SCDPT4!SCDPT4_432BEGINNG_20:GMICNC_22A_SCDPT4!SCDPT4_432ENDINGG_20)</f>
        <v>0</v>
      </c>
      <c r="W71" s="2"/>
      <c r="X71" s="2"/>
      <c r="Y71" s="2"/>
      <c r="Z71" s="2"/>
      <c r="AA71" s="2"/>
      <c r="AB71" s="2"/>
      <c r="AC71" s="2"/>
    </row>
    <row r="72" spans="2:29" ht="28" x14ac:dyDescent="0.3">
      <c r="B72" s="16" t="s">
        <v>124</v>
      </c>
      <c r="C72" s="21" t="s">
        <v>516</v>
      </c>
      <c r="D72" s="14"/>
      <c r="E72" s="2"/>
      <c r="F72" s="2"/>
      <c r="G72" s="2"/>
      <c r="H72" s="2"/>
      <c r="I72" s="3">
        <f>GMICNC_22A_SCDPT4!SCDPT4_4019999999_7+GMICNC_22A_SCDPT4!SCDPT4_4029999999_7+GMICNC_22A_SCDPT4!SCDPT4_4319999999_7+GMICNC_22A_SCDPT4!SCDPT4_4329999999_7</f>
        <v>0</v>
      </c>
      <c r="J72" s="2"/>
      <c r="K72" s="3">
        <f>GMICNC_22A_SCDPT4!SCDPT4_4019999999_9+GMICNC_22A_SCDPT4!SCDPT4_4029999999_9+GMICNC_22A_SCDPT4!SCDPT4_4319999999_9+GMICNC_22A_SCDPT4!SCDPT4_4329999999_9</f>
        <v>0</v>
      </c>
      <c r="L72" s="3">
        <f>GMICNC_22A_SCDPT4!SCDPT4_4019999999_10+GMICNC_22A_SCDPT4!SCDPT4_4029999999_10+GMICNC_22A_SCDPT4!SCDPT4_4319999999_10+GMICNC_22A_SCDPT4!SCDPT4_4329999999_10</f>
        <v>0</v>
      </c>
      <c r="M72" s="3">
        <f>GMICNC_22A_SCDPT4!SCDPT4_4019999999_11+GMICNC_22A_SCDPT4!SCDPT4_4029999999_11+GMICNC_22A_SCDPT4!SCDPT4_4319999999_11+GMICNC_22A_SCDPT4!SCDPT4_4329999999_11</f>
        <v>0</v>
      </c>
      <c r="N72" s="3">
        <f>GMICNC_22A_SCDPT4!SCDPT4_4019999999_12+GMICNC_22A_SCDPT4!SCDPT4_4029999999_12+GMICNC_22A_SCDPT4!SCDPT4_4319999999_12+GMICNC_22A_SCDPT4!SCDPT4_4329999999_12</f>
        <v>0</v>
      </c>
      <c r="O72" s="3">
        <f>GMICNC_22A_SCDPT4!SCDPT4_4019999999_13+GMICNC_22A_SCDPT4!SCDPT4_4029999999_13+GMICNC_22A_SCDPT4!SCDPT4_4319999999_13+GMICNC_22A_SCDPT4!SCDPT4_4329999999_13</f>
        <v>0</v>
      </c>
      <c r="P72" s="3">
        <f>GMICNC_22A_SCDPT4!SCDPT4_4019999999_14+GMICNC_22A_SCDPT4!SCDPT4_4029999999_14+GMICNC_22A_SCDPT4!SCDPT4_4319999999_14+GMICNC_22A_SCDPT4!SCDPT4_4329999999_14</f>
        <v>0</v>
      </c>
      <c r="Q72" s="3">
        <f>GMICNC_22A_SCDPT4!SCDPT4_4019999999_15+GMICNC_22A_SCDPT4!SCDPT4_4029999999_15+GMICNC_22A_SCDPT4!SCDPT4_4319999999_15+GMICNC_22A_SCDPT4!SCDPT4_4329999999_15</f>
        <v>0</v>
      </c>
      <c r="R72" s="3">
        <f>GMICNC_22A_SCDPT4!SCDPT4_4019999999_16+GMICNC_22A_SCDPT4!SCDPT4_4029999999_16+GMICNC_22A_SCDPT4!SCDPT4_4319999999_16+GMICNC_22A_SCDPT4!SCDPT4_4329999999_16</f>
        <v>0</v>
      </c>
      <c r="S72" s="3">
        <f>GMICNC_22A_SCDPT4!SCDPT4_4019999999_17+GMICNC_22A_SCDPT4!SCDPT4_4029999999_17+GMICNC_22A_SCDPT4!SCDPT4_4319999999_17+GMICNC_22A_SCDPT4!SCDPT4_4329999999_17</f>
        <v>0</v>
      </c>
      <c r="T72" s="3">
        <f>GMICNC_22A_SCDPT4!SCDPT4_4019999999_18+GMICNC_22A_SCDPT4!SCDPT4_4029999999_18+GMICNC_22A_SCDPT4!SCDPT4_4319999999_18+GMICNC_22A_SCDPT4!SCDPT4_4329999999_18</f>
        <v>0</v>
      </c>
      <c r="U72" s="3">
        <f>GMICNC_22A_SCDPT4!SCDPT4_4019999999_19+GMICNC_22A_SCDPT4!SCDPT4_4029999999_19+GMICNC_22A_SCDPT4!SCDPT4_4319999999_19+GMICNC_22A_SCDPT4!SCDPT4_4329999999_19</f>
        <v>0</v>
      </c>
      <c r="V72" s="3">
        <f>GMICNC_22A_SCDPT4!SCDPT4_4019999999_20+GMICNC_22A_SCDPT4!SCDPT4_4029999999_20+GMICNC_22A_SCDPT4!SCDPT4_4319999999_20+GMICNC_22A_SCDPT4!SCDPT4_4329999999_20</f>
        <v>0</v>
      </c>
      <c r="W72" s="2"/>
      <c r="X72" s="2"/>
      <c r="Y72" s="2"/>
      <c r="Z72" s="2"/>
      <c r="AA72" s="2"/>
      <c r="AB72" s="2"/>
      <c r="AC72" s="2"/>
    </row>
    <row r="73" spans="2:29" ht="28" x14ac:dyDescent="0.3">
      <c r="B73" s="16" t="s">
        <v>297</v>
      </c>
      <c r="C73" s="21" t="s">
        <v>684</v>
      </c>
      <c r="D73" s="14"/>
      <c r="E73" s="2"/>
      <c r="F73" s="2"/>
      <c r="G73" s="2"/>
      <c r="H73" s="2"/>
      <c r="I73" s="31">
        <v>0</v>
      </c>
      <c r="J73" s="2"/>
      <c r="K73" s="31">
        <v>0</v>
      </c>
      <c r="L73" s="4"/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  <c r="W73" s="2"/>
      <c r="X73" s="2"/>
      <c r="Y73" s="2"/>
      <c r="Z73" s="2"/>
      <c r="AA73" s="2"/>
      <c r="AB73" s="2"/>
      <c r="AC73" s="2"/>
    </row>
    <row r="74" spans="2:29" x14ac:dyDescent="0.3">
      <c r="B74" s="16" t="s">
        <v>460</v>
      </c>
      <c r="C74" s="21" t="s">
        <v>586</v>
      </c>
      <c r="D74" s="14"/>
      <c r="E74" s="2"/>
      <c r="F74" s="2"/>
      <c r="G74" s="2"/>
      <c r="H74" s="2"/>
      <c r="I74" s="3">
        <f>GMICNC_22A_SCDPT4!SCDPT4_4509999997_7+GMICNC_22A_SCDPT4!SCDPT4_4509999998_7</f>
        <v>0</v>
      </c>
      <c r="J74" s="2"/>
      <c r="K74" s="3">
        <f>GMICNC_22A_SCDPT4!SCDPT4_4509999997_9+GMICNC_22A_SCDPT4!SCDPT4_4509999998_9</f>
        <v>0</v>
      </c>
      <c r="L74" s="3">
        <f>GMICNC_22A_SCDPT4!SCDPT4_4509999997_10+GMICNC_22A_SCDPT4!SCDPT4_4509999998_10</f>
        <v>0</v>
      </c>
      <c r="M74" s="3">
        <f>GMICNC_22A_SCDPT4!SCDPT4_4509999997_11+GMICNC_22A_SCDPT4!SCDPT4_4509999998_11</f>
        <v>0</v>
      </c>
      <c r="N74" s="3">
        <f>GMICNC_22A_SCDPT4!SCDPT4_4509999997_12+GMICNC_22A_SCDPT4!SCDPT4_4509999998_12</f>
        <v>0</v>
      </c>
      <c r="O74" s="3">
        <f>GMICNC_22A_SCDPT4!SCDPT4_4509999997_13+GMICNC_22A_SCDPT4!SCDPT4_4509999998_13</f>
        <v>0</v>
      </c>
      <c r="P74" s="3">
        <f>GMICNC_22A_SCDPT4!SCDPT4_4509999997_14+GMICNC_22A_SCDPT4!SCDPT4_4509999998_14</f>
        <v>0</v>
      </c>
      <c r="Q74" s="3">
        <f>GMICNC_22A_SCDPT4!SCDPT4_4509999997_15+GMICNC_22A_SCDPT4!SCDPT4_4509999998_15</f>
        <v>0</v>
      </c>
      <c r="R74" s="3">
        <f>GMICNC_22A_SCDPT4!SCDPT4_4509999997_16+GMICNC_22A_SCDPT4!SCDPT4_4509999998_16</f>
        <v>0</v>
      </c>
      <c r="S74" s="3">
        <f>GMICNC_22A_SCDPT4!SCDPT4_4509999997_17+GMICNC_22A_SCDPT4!SCDPT4_4509999998_17</f>
        <v>0</v>
      </c>
      <c r="T74" s="3">
        <f>GMICNC_22A_SCDPT4!SCDPT4_4509999997_18+GMICNC_22A_SCDPT4!SCDPT4_4509999998_18</f>
        <v>0</v>
      </c>
      <c r="U74" s="3">
        <f>GMICNC_22A_SCDPT4!SCDPT4_4509999997_19+GMICNC_22A_SCDPT4!SCDPT4_4509999998_19</f>
        <v>0</v>
      </c>
      <c r="V74" s="3">
        <f>GMICNC_22A_SCDPT4!SCDPT4_4509999997_20+GMICNC_22A_SCDPT4!SCDPT4_4509999998_20</f>
        <v>0</v>
      </c>
      <c r="W74" s="2"/>
      <c r="X74" s="2"/>
      <c r="Y74" s="2"/>
      <c r="Z74" s="2"/>
      <c r="AA74" s="2"/>
      <c r="AB74" s="2"/>
      <c r="AC74" s="2"/>
    </row>
    <row r="75" spans="2:29" x14ac:dyDescent="0.3">
      <c r="B75" s="7" t="s">
        <v>426</v>
      </c>
      <c r="C75" s="1" t="s">
        <v>426</v>
      </c>
      <c r="D75" s="6" t="s">
        <v>426</v>
      </c>
      <c r="E75" s="1" t="s">
        <v>426</v>
      </c>
      <c r="F75" s="1" t="s">
        <v>426</v>
      </c>
      <c r="G75" s="1" t="s">
        <v>426</v>
      </c>
      <c r="H75" s="1" t="s">
        <v>426</v>
      </c>
      <c r="I75" s="1" t="s">
        <v>426</v>
      </c>
      <c r="J75" s="1" t="s">
        <v>426</v>
      </c>
      <c r="K75" s="1" t="s">
        <v>426</v>
      </c>
      <c r="L75" s="1" t="s">
        <v>426</v>
      </c>
      <c r="M75" s="1" t="s">
        <v>426</v>
      </c>
      <c r="N75" s="1" t="s">
        <v>426</v>
      </c>
      <c r="O75" s="1" t="s">
        <v>426</v>
      </c>
      <c r="P75" s="1" t="s">
        <v>426</v>
      </c>
      <c r="Q75" s="1" t="s">
        <v>426</v>
      </c>
      <c r="R75" s="1" t="s">
        <v>426</v>
      </c>
      <c r="S75" s="1" t="s">
        <v>426</v>
      </c>
      <c r="T75" s="1" t="s">
        <v>426</v>
      </c>
      <c r="U75" s="1" t="s">
        <v>426</v>
      </c>
      <c r="V75" s="1" t="s">
        <v>426</v>
      </c>
      <c r="W75" s="1" t="s">
        <v>426</v>
      </c>
      <c r="X75" s="1" t="s">
        <v>426</v>
      </c>
      <c r="Y75" s="1" t="s">
        <v>426</v>
      </c>
      <c r="Z75" s="1" t="s">
        <v>426</v>
      </c>
      <c r="AA75" s="1" t="s">
        <v>426</v>
      </c>
      <c r="AB75" s="1" t="s">
        <v>426</v>
      </c>
      <c r="AC75" s="1" t="s">
        <v>426</v>
      </c>
    </row>
    <row r="76" spans="2:29" x14ac:dyDescent="0.3">
      <c r="B76" s="18" t="s">
        <v>587</v>
      </c>
      <c r="C76" s="22" t="s">
        <v>603</v>
      </c>
      <c r="D76" s="15" t="s">
        <v>2</v>
      </c>
      <c r="E76" s="17" t="s">
        <v>2</v>
      </c>
      <c r="F76" s="8"/>
      <c r="G76" s="5" t="s">
        <v>2</v>
      </c>
      <c r="H76" s="25"/>
      <c r="I76" s="4"/>
      <c r="J76" s="2"/>
      <c r="K76" s="4"/>
      <c r="L76" s="4"/>
      <c r="M76" s="4"/>
      <c r="N76" s="4"/>
      <c r="O76" s="4"/>
      <c r="P76" s="12"/>
      <c r="Q76" s="4"/>
      <c r="R76" s="4"/>
      <c r="S76" s="4"/>
      <c r="T76" s="4"/>
      <c r="U76" s="12"/>
      <c r="V76" s="4"/>
      <c r="W76" s="2"/>
      <c r="X76" s="2"/>
      <c r="Y76" s="5" t="s">
        <v>2</v>
      </c>
      <c r="Z76" s="5" t="s">
        <v>2</v>
      </c>
      <c r="AA76" s="5" t="s">
        <v>2</v>
      </c>
      <c r="AB76" s="19" t="s">
        <v>2</v>
      </c>
      <c r="AC76" s="20" t="s">
        <v>2</v>
      </c>
    </row>
    <row r="77" spans="2:29" x14ac:dyDescent="0.3">
      <c r="B77" s="7" t="s">
        <v>426</v>
      </c>
      <c r="C77" s="1" t="s">
        <v>426</v>
      </c>
      <c r="D77" s="6" t="s">
        <v>426</v>
      </c>
      <c r="E77" s="1" t="s">
        <v>426</v>
      </c>
      <c r="F77" s="1" t="s">
        <v>426</v>
      </c>
      <c r="G77" s="1" t="s">
        <v>426</v>
      </c>
      <c r="H77" s="1" t="s">
        <v>426</v>
      </c>
      <c r="I77" s="1" t="s">
        <v>426</v>
      </c>
      <c r="J77" s="1" t="s">
        <v>426</v>
      </c>
      <c r="K77" s="1" t="s">
        <v>426</v>
      </c>
      <c r="L77" s="1" t="s">
        <v>426</v>
      </c>
      <c r="M77" s="1" t="s">
        <v>426</v>
      </c>
      <c r="N77" s="1" t="s">
        <v>426</v>
      </c>
      <c r="O77" s="1" t="s">
        <v>426</v>
      </c>
      <c r="P77" s="1" t="s">
        <v>426</v>
      </c>
      <c r="Q77" s="1" t="s">
        <v>426</v>
      </c>
      <c r="R77" s="1" t="s">
        <v>426</v>
      </c>
      <c r="S77" s="1" t="s">
        <v>426</v>
      </c>
      <c r="T77" s="1" t="s">
        <v>426</v>
      </c>
      <c r="U77" s="1" t="s">
        <v>426</v>
      </c>
      <c r="V77" s="1" t="s">
        <v>426</v>
      </c>
      <c r="W77" s="1" t="s">
        <v>426</v>
      </c>
      <c r="X77" s="1" t="s">
        <v>426</v>
      </c>
      <c r="Y77" s="1" t="s">
        <v>426</v>
      </c>
      <c r="Z77" s="1" t="s">
        <v>426</v>
      </c>
      <c r="AA77" s="1" t="s">
        <v>426</v>
      </c>
      <c r="AB77" s="1" t="s">
        <v>426</v>
      </c>
      <c r="AC77" s="1" t="s">
        <v>426</v>
      </c>
    </row>
    <row r="78" spans="2:29" ht="42" x14ac:dyDescent="0.3">
      <c r="B78" s="16" t="s">
        <v>72</v>
      </c>
      <c r="C78" s="21" t="s">
        <v>80</v>
      </c>
      <c r="D78" s="14"/>
      <c r="E78" s="2"/>
      <c r="F78" s="2"/>
      <c r="G78" s="2"/>
      <c r="H78" s="2"/>
      <c r="I78" s="3">
        <f>SUM(GMICNC_22A_SCDPT4!SCDPT4_501BEGINNG_7:GMICNC_22A_SCDPT4!SCDPT4_501ENDINGG_7)</f>
        <v>0</v>
      </c>
      <c r="J78" s="2"/>
      <c r="K78" s="3">
        <f>SUM(GMICNC_22A_SCDPT4!SCDPT4_501BEGINNG_9:GMICNC_22A_SCDPT4!SCDPT4_501ENDINGG_9)</f>
        <v>0</v>
      </c>
      <c r="L78" s="3">
        <f>SUM(GMICNC_22A_SCDPT4!SCDPT4_501BEGINNG_10:GMICNC_22A_SCDPT4!SCDPT4_501ENDINGG_10)</f>
        <v>0</v>
      </c>
      <c r="M78" s="3">
        <f>SUM(GMICNC_22A_SCDPT4!SCDPT4_501BEGINNG_11:GMICNC_22A_SCDPT4!SCDPT4_501ENDINGG_11)</f>
        <v>0</v>
      </c>
      <c r="N78" s="3">
        <f>SUM(GMICNC_22A_SCDPT4!SCDPT4_501BEGINNG_12:GMICNC_22A_SCDPT4!SCDPT4_501ENDINGG_12)</f>
        <v>0</v>
      </c>
      <c r="O78" s="3">
        <f>SUM(GMICNC_22A_SCDPT4!SCDPT4_501BEGINNG_13:GMICNC_22A_SCDPT4!SCDPT4_501ENDINGG_13)</f>
        <v>0</v>
      </c>
      <c r="P78" s="3">
        <f>SUM(GMICNC_22A_SCDPT4!SCDPT4_501BEGINNG_14:GMICNC_22A_SCDPT4!SCDPT4_501ENDINGG_14)</f>
        <v>0</v>
      </c>
      <c r="Q78" s="3">
        <f>SUM(GMICNC_22A_SCDPT4!SCDPT4_501BEGINNG_15:GMICNC_22A_SCDPT4!SCDPT4_501ENDINGG_15)</f>
        <v>0</v>
      </c>
      <c r="R78" s="3">
        <f>SUM(GMICNC_22A_SCDPT4!SCDPT4_501BEGINNG_16:GMICNC_22A_SCDPT4!SCDPT4_501ENDINGG_16)</f>
        <v>0</v>
      </c>
      <c r="S78" s="3">
        <f>SUM(GMICNC_22A_SCDPT4!SCDPT4_501BEGINNG_17:GMICNC_22A_SCDPT4!SCDPT4_501ENDINGG_17)</f>
        <v>0</v>
      </c>
      <c r="T78" s="3">
        <f>SUM(GMICNC_22A_SCDPT4!SCDPT4_501BEGINNG_18:GMICNC_22A_SCDPT4!SCDPT4_501ENDINGG_18)</f>
        <v>0</v>
      </c>
      <c r="U78" s="3">
        <f>SUM(GMICNC_22A_SCDPT4!SCDPT4_501BEGINNG_19:GMICNC_22A_SCDPT4!SCDPT4_501ENDINGG_19)</f>
        <v>0</v>
      </c>
      <c r="V78" s="3">
        <f>SUM(GMICNC_22A_SCDPT4!SCDPT4_501BEGINNG_20:GMICNC_22A_SCDPT4!SCDPT4_501ENDINGG_20)</f>
        <v>0</v>
      </c>
      <c r="W78" s="2"/>
      <c r="X78" s="2"/>
      <c r="Y78" s="2"/>
      <c r="Z78" s="2"/>
      <c r="AA78" s="2"/>
      <c r="AB78" s="2"/>
      <c r="AC78" s="2"/>
    </row>
    <row r="79" spans="2:29" x14ac:dyDescent="0.3">
      <c r="B79" s="7" t="s">
        <v>426</v>
      </c>
      <c r="C79" s="1" t="s">
        <v>426</v>
      </c>
      <c r="D79" s="6" t="s">
        <v>426</v>
      </c>
      <c r="E79" s="1" t="s">
        <v>426</v>
      </c>
      <c r="F79" s="1" t="s">
        <v>426</v>
      </c>
      <c r="G79" s="1" t="s">
        <v>426</v>
      </c>
      <c r="H79" s="1" t="s">
        <v>426</v>
      </c>
      <c r="I79" s="1" t="s">
        <v>426</v>
      </c>
      <c r="J79" s="1" t="s">
        <v>426</v>
      </c>
      <c r="K79" s="1" t="s">
        <v>426</v>
      </c>
      <c r="L79" s="1" t="s">
        <v>426</v>
      </c>
      <c r="M79" s="1" t="s">
        <v>426</v>
      </c>
      <c r="N79" s="1" t="s">
        <v>426</v>
      </c>
      <c r="O79" s="1" t="s">
        <v>426</v>
      </c>
      <c r="P79" s="1" t="s">
        <v>426</v>
      </c>
      <c r="Q79" s="1" t="s">
        <v>426</v>
      </c>
      <c r="R79" s="1" t="s">
        <v>426</v>
      </c>
      <c r="S79" s="1" t="s">
        <v>426</v>
      </c>
      <c r="T79" s="1" t="s">
        <v>426</v>
      </c>
      <c r="U79" s="1" t="s">
        <v>426</v>
      </c>
      <c r="V79" s="1" t="s">
        <v>426</v>
      </c>
      <c r="W79" s="1" t="s">
        <v>426</v>
      </c>
      <c r="X79" s="1" t="s">
        <v>426</v>
      </c>
      <c r="Y79" s="1" t="s">
        <v>426</v>
      </c>
      <c r="Z79" s="1" t="s">
        <v>426</v>
      </c>
      <c r="AA79" s="1" t="s">
        <v>426</v>
      </c>
      <c r="AB79" s="1" t="s">
        <v>426</v>
      </c>
      <c r="AC79" s="1" t="s">
        <v>426</v>
      </c>
    </row>
    <row r="80" spans="2:29" x14ac:dyDescent="0.3">
      <c r="B80" s="18" t="s">
        <v>461</v>
      </c>
      <c r="C80" s="22" t="s">
        <v>603</v>
      </c>
      <c r="D80" s="15" t="s">
        <v>2</v>
      </c>
      <c r="E80" s="17" t="s">
        <v>2</v>
      </c>
      <c r="F80" s="8"/>
      <c r="G80" s="5" t="s">
        <v>2</v>
      </c>
      <c r="H80" s="25"/>
      <c r="I80" s="4"/>
      <c r="J80" s="2"/>
      <c r="K80" s="4"/>
      <c r="L80" s="4"/>
      <c r="M80" s="4"/>
      <c r="N80" s="4"/>
      <c r="O80" s="4"/>
      <c r="P80" s="12"/>
      <c r="Q80" s="4"/>
      <c r="R80" s="4"/>
      <c r="S80" s="4"/>
      <c r="T80" s="4"/>
      <c r="U80" s="12"/>
      <c r="V80" s="4"/>
      <c r="W80" s="2"/>
      <c r="X80" s="2"/>
      <c r="Y80" s="5" t="s">
        <v>2</v>
      </c>
      <c r="Z80" s="5" t="s">
        <v>2</v>
      </c>
      <c r="AA80" s="5" t="s">
        <v>2</v>
      </c>
      <c r="AB80" s="19" t="s">
        <v>2</v>
      </c>
      <c r="AC80" s="20" t="s">
        <v>2</v>
      </c>
    </row>
    <row r="81" spans="2:29" x14ac:dyDescent="0.3">
      <c r="B81" s="7" t="s">
        <v>426</v>
      </c>
      <c r="C81" s="1" t="s">
        <v>426</v>
      </c>
      <c r="D81" s="6" t="s">
        <v>426</v>
      </c>
      <c r="E81" s="1" t="s">
        <v>426</v>
      </c>
      <c r="F81" s="1" t="s">
        <v>426</v>
      </c>
      <c r="G81" s="1" t="s">
        <v>426</v>
      </c>
      <c r="H81" s="1" t="s">
        <v>426</v>
      </c>
      <c r="I81" s="1" t="s">
        <v>426</v>
      </c>
      <c r="J81" s="1" t="s">
        <v>426</v>
      </c>
      <c r="K81" s="1" t="s">
        <v>426</v>
      </c>
      <c r="L81" s="1" t="s">
        <v>426</v>
      </c>
      <c r="M81" s="1" t="s">
        <v>426</v>
      </c>
      <c r="N81" s="1" t="s">
        <v>426</v>
      </c>
      <c r="O81" s="1" t="s">
        <v>426</v>
      </c>
      <c r="P81" s="1" t="s">
        <v>426</v>
      </c>
      <c r="Q81" s="1" t="s">
        <v>426</v>
      </c>
      <c r="R81" s="1" t="s">
        <v>426</v>
      </c>
      <c r="S81" s="1" t="s">
        <v>426</v>
      </c>
      <c r="T81" s="1" t="s">
        <v>426</v>
      </c>
      <c r="U81" s="1" t="s">
        <v>426</v>
      </c>
      <c r="V81" s="1" t="s">
        <v>426</v>
      </c>
      <c r="W81" s="1" t="s">
        <v>426</v>
      </c>
      <c r="X81" s="1" t="s">
        <v>426</v>
      </c>
      <c r="Y81" s="1" t="s">
        <v>426</v>
      </c>
      <c r="Z81" s="1" t="s">
        <v>426</v>
      </c>
      <c r="AA81" s="1" t="s">
        <v>426</v>
      </c>
      <c r="AB81" s="1" t="s">
        <v>426</v>
      </c>
      <c r="AC81" s="1" t="s">
        <v>426</v>
      </c>
    </row>
    <row r="82" spans="2:29" ht="42" x14ac:dyDescent="0.3">
      <c r="B82" s="16" t="s">
        <v>634</v>
      </c>
      <c r="C82" s="21" t="s">
        <v>474</v>
      </c>
      <c r="D82" s="14"/>
      <c r="E82" s="2"/>
      <c r="F82" s="2"/>
      <c r="G82" s="2"/>
      <c r="H82" s="2"/>
      <c r="I82" s="3">
        <f>SUM(GMICNC_22A_SCDPT4!SCDPT4_502BEGINNG_7:GMICNC_22A_SCDPT4!SCDPT4_502ENDINGG_7)</f>
        <v>0</v>
      </c>
      <c r="J82" s="2"/>
      <c r="K82" s="3">
        <f>SUM(GMICNC_22A_SCDPT4!SCDPT4_502BEGINNG_9:GMICNC_22A_SCDPT4!SCDPT4_502ENDINGG_9)</f>
        <v>0</v>
      </c>
      <c r="L82" s="3">
        <f>SUM(GMICNC_22A_SCDPT4!SCDPT4_502BEGINNG_10:GMICNC_22A_SCDPT4!SCDPT4_502ENDINGG_10)</f>
        <v>0</v>
      </c>
      <c r="M82" s="3">
        <f>SUM(GMICNC_22A_SCDPT4!SCDPT4_502BEGINNG_11:GMICNC_22A_SCDPT4!SCDPT4_502ENDINGG_11)</f>
        <v>0</v>
      </c>
      <c r="N82" s="3">
        <f>SUM(GMICNC_22A_SCDPT4!SCDPT4_502BEGINNG_12:GMICNC_22A_SCDPT4!SCDPT4_502ENDINGG_12)</f>
        <v>0</v>
      </c>
      <c r="O82" s="3">
        <f>SUM(GMICNC_22A_SCDPT4!SCDPT4_502BEGINNG_13:GMICNC_22A_SCDPT4!SCDPT4_502ENDINGG_13)</f>
        <v>0</v>
      </c>
      <c r="P82" s="3">
        <f>SUM(GMICNC_22A_SCDPT4!SCDPT4_502BEGINNG_14:GMICNC_22A_SCDPT4!SCDPT4_502ENDINGG_14)</f>
        <v>0</v>
      </c>
      <c r="Q82" s="3">
        <f>SUM(GMICNC_22A_SCDPT4!SCDPT4_502BEGINNG_15:GMICNC_22A_SCDPT4!SCDPT4_502ENDINGG_15)</f>
        <v>0</v>
      </c>
      <c r="R82" s="3">
        <f>SUM(GMICNC_22A_SCDPT4!SCDPT4_502BEGINNG_16:GMICNC_22A_SCDPT4!SCDPT4_502ENDINGG_16)</f>
        <v>0</v>
      </c>
      <c r="S82" s="3">
        <f>SUM(GMICNC_22A_SCDPT4!SCDPT4_502BEGINNG_17:GMICNC_22A_SCDPT4!SCDPT4_502ENDINGG_17)</f>
        <v>0</v>
      </c>
      <c r="T82" s="3">
        <f>SUM(GMICNC_22A_SCDPT4!SCDPT4_502BEGINNG_18:GMICNC_22A_SCDPT4!SCDPT4_502ENDINGG_18)</f>
        <v>0</v>
      </c>
      <c r="U82" s="3">
        <f>SUM(GMICNC_22A_SCDPT4!SCDPT4_502BEGINNG_19:GMICNC_22A_SCDPT4!SCDPT4_502ENDINGG_19)</f>
        <v>0</v>
      </c>
      <c r="V82" s="3">
        <f>SUM(GMICNC_22A_SCDPT4!SCDPT4_502BEGINNG_20:GMICNC_22A_SCDPT4!SCDPT4_502ENDINGG_20)</f>
        <v>0</v>
      </c>
      <c r="W82" s="2"/>
      <c r="X82" s="2"/>
      <c r="Y82" s="2"/>
      <c r="Z82" s="2"/>
      <c r="AA82" s="2"/>
      <c r="AB82" s="2"/>
      <c r="AC82" s="2"/>
    </row>
    <row r="83" spans="2:29" x14ac:dyDescent="0.3">
      <c r="B83" s="7" t="s">
        <v>426</v>
      </c>
      <c r="C83" s="1" t="s">
        <v>426</v>
      </c>
      <c r="D83" s="6" t="s">
        <v>426</v>
      </c>
      <c r="E83" s="1" t="s">
        <v>426</v>
      </c>
      <c r="F83" s="1" t="s">
        <v>426</v>
      </c>
      <c r="G83" s="1" t="s">
        <v>426</v>
      </c>
      <c r="H83" s="1" t="s">
        <v>426</v>
      </c>
      <c r="I83" s="1" t="s">
        <v>426</v>
      </c>
      <c r="J83" s="1" t="s">
        <v>426</v>
      </c>
      <c r="K83" s="1" t="s">
        <v>426</v>
      </c>
      <c r="L83" s="1" t="s">
        <v>426</v>
      </c>
      <c r="M83" s="1" t="s">
        <v>426</v>
      </c>
      <c r="N83" s="1" t="s">
        <v>426</v>
      </c>
      <c r="O83" s="1" t="s">
        <v>426</v>
      </c>
      <c r="P83" s="1" t="s">
        <v>426</v>
      </c>
      <c r="Q83" s="1" t="s">
        <v>426</v>
      </c>
      <c r="R83" s="1" t="s">
        <v>426</v>
      </c>
      <c r="S83" s="1" t="s">
        <v>426</v>
      </c>
      <c r="T83" s="1" t="s">
        <v>426</v>
      </c>
      <c r="U83" s="1" t="s">
        <v>426</v>
      </c>
      <c r="V83" s="1" t="s">
        <v>426</v>
      </c>
      <c r="W83" s="1" t="s">
        <v>426</v>
      </c>
      <c r="X83" s="1" t="s">
        <v>426</v>
      </c>
      <c r="Y83" s="1" t="s">
        <v>426</v>
      </c>
      <c r="Z83" s="1" t="s">
        <v>426</v>
      </c>
      <c r="AA83" s="1" t="s">
        <v>426</v>
      </c>
      <c r="AB83" s="1" t="s">
        <v>426</v>
      </c>
      <c r="AC83" s="1" t="s">
        <v>426</v>
      </c>
    </row>
    <row r="84" spans="2:29" x14ac:dyDescent="0.3">
      <c r="B84" s="18" t="s">
        <v>35</v>
      </c>
      <c r="C84" s="22" t="s">
        <v>603</v>
      </c>
      <c r="D84" s="15" t="s">
        <v>2</v>
      </c>
      <c r="E84" s="17" t="s">
        <v>2</v>
      </c>
      <c r="F84" s="8"/>
      <c r="G84" s="5" t="s">
        <v>2</v>
      </c>
      <c r="H84" s="25"/>
      <c r="I84" s="4"/>
      <c r="J84" s="2"/>
      <c r="K84" s="4"/>
      <c r="L84" s="4"/>
      <c r="M84" s="4"/>
      <c r="N84" s="4"/>
      <c r="O84" s="4"/>
      <c r="P84" s="12"/>
      <c r="Q84" s="4"/>
      <c r="R84" s="4"/>
      <c r="S84" s="4"/>
      <c r="T84" s="4"/>
      <c r="U84" s="12"/>
      <c r="V84" s="4"/>
      <c r="W84" s="2"/>
      <c r="X84" s="2"/>
      <c r="Y84" s="5" t="s">
        <v>2</v>
      </c>
      <c r="Z84" s="5" t="s">
        <v>2</v>
      </c>
      <c r="AA84" s="5" t="s">
        <v>2</v>
      </c>
      <c r="AB84" s="19" t="s">
        <v>2</v>
      </c>
      <c r="AC84" s="20" t="s">
        <v>2</v>
      </c>
    </row>
    <row r="85" spans="2:29" x14ac:dyDescent="0.3">
      <c r="B85" s="7" t="s">
        <v>426</v>
      </c>
      <c r="C85" s="1" t="s">
        <v>426</v>
      </c>
      <c r="D85" s="6" t="s">
        <v>426</v>
      </c>
      <c r="E85" s="1" t="s">
        <v>426</v>
      </c>
      <c r="F85" s="1" t="s">
        <v>426</v>
      </c>
      <c r="G85" s="1" t="s">
        <v>426</v>
      </c>
      <c r="H85" s="1" t="s">
        <v>426</v>
      </c>
      <c r="I85" s="1" t="s">
        <v>426</v>
      </c>
      <c r="J85" s="1" t="s">
        <v>426</v>
      </c>
      <c r="K85" s="1" t="s">
        <v>426</v>
      </c>
      <c r="L85" s="1" t="s">
        <v>426</v>
      </c>
      <c r="M85" s="1" t="s">
        <v>426</v>
      </c>
      <c r="N85" s="1" t="s">
        <v>426</v>
      </c>
      <c r="O85" s="1" t="s">
        <v>426</v>
      </c>
      <c r="P85" s="1" t="s">
        <v>426</v>
      </c>
      <c r="Q85" s="1" t="s">
        <v>426</v>
      </c>
      <c r="R85" s="1" t="s">
        <v>426</v>
      </c>
      <c r="S85" s="1" t="s">
        <v>426</v>
      </c>
      <c r="T85" s="1" t="s">
        <v>426</v>
      </c>
      <c r="U85" s="1" t="s">
        <v>426</v>
      </c>
      <c r="V85" s="1" t="s">
        <v>426</v>
      </c>
      <c r="W85" s="1" t="s">
        <v>426</v>
      </c>
      <c r="X85" s="1" t="s">
        <v>426</v>
      </c>
      <c r="Y85" s="1" t="s">
        <v>426</v>
      </c>
      <c r="Z85" s="1" t="s">
        <v>426</v>
      </c>
      <c r="AA85" s="1" t="s">
        <v>426</v>
      </c>
      <c r="AB85" s="1" t="s">
        <v>426</v>
      </c>
      <c r="AC85" s="1" t="s">
        <v>426</v>
      </c>
    </row>
    <row r="86" spans="2:29" ht="42" x14ac:dyDescent="0.3">
      <c r="B86" s="16" t="s">
        <v>215</v>
      </c>
      <c r="C86" s="21" t="s">
        <v>115</v>
      </c>
      <c r="D86" s="14"/>
      <c r="E86" s="2"/>
      <c r="F86" s="2"/>
      <c r="G86" s="2"/>
      <c r="H86" s="2"/>
      <c r="I86" s="3">
        <f>SUM(GMICNC_22A_SCDPT4!SCDPT4_531BEGINNG_7:GMICNC_22A_SCDPT4!SCDPT4_531ENDINGG_7)</f>
        <v>0</v>
      </c>
      <c r="J86" s="2"/>
      <c r="K86" s="3">
        <f>SUM(GMICNC_22A_SCDPT4!SCDPT4_531BEGINNG_9:GMICNC_22A_SCDPT4!SCDPT4_531ENDINGG_9)</f>
        <v>0</v>
      </c>
      <c r="L86" s="3">
        <f>SUM(GMICNC_22A_SCDPT4!SCDPT4_531BEGINNG_10:GMICNC_22A_SCDPT4!SCDPT4_531ENDINGG_10)</f>
        <v>0</v>
      </c>
      <c r="M86" s="3">
        <f>SUM(GMICNC_22A_SCDPT4!SCDPT4_531BEGINNG_11:GMICNC_22A_SCDPT4!SCDPT4_531ENDINGG_11)</f>
        <v>0</v>
      </c>
      <c r="N86" s="3">
        <f>SUM(GMICNC_22A_SCDPT4!SCDPT4_531BEGINNG_12:GMICNC_22A_SCDPT4!SCDPT4_531ENDINGG_12)</f>
        <v>0</v>
      </c>
      <c r="O86" s="3">
        <f>SUM(GMICNC_22A_SCDPT4!SCDPT4_531BEGINNG_13:GMICNC_22A_SCDPT4!SCDPT4_531ENDINGG_13)</f>
        <v>0</v>
      </c>
      <c r="P86" s="3">
        <f>SUM(GMICNC_22A_SCDPT4!SCDPT4_531BEGINNG_14:GMICNC_22A_SCDPT4!SCDPT4_531ENDINGG_14)</f>
        <v>0</v>
      </c>
      <c r="Q86" s="3">
        <f>SUM(GMICNC_22A_SCDPT4!SCDPT4_531BEGINNG_15:GMICNC_22A_SCDPT4!SCDPT4_531ENDINGG_15)</f>
        <v>0</v>
      </c>
      <c r="R86" s="3">
        <f>SUM(GMICNC_22A_SCDPT4!SCDPT4_531BEGINNG_16:GMICNC_22A_SCDPT4!SCDPT4_531ENDINGG_16)</f>
        <v>0</v>
      </c>
      <c r="S86" s="3">
        <f>SUM(GMICNC_22A_SCDPT4!SCDPT4_531BEGINNG_17:GMICNC_22A_SCDPT4!SCDPT4_531ENDINGG_17)</f>
        <v>0</v>
      </c>
      <c r="T86" s="3">
        <f>SUM(GMICNC_22A_SCDPT4!SCDPT4_531BEGINNG_18:GMICNC_22A_SCDPT4!SCDPT4_531ENDINGG_18)</f>
        <v>0</v>
      </c>
      <c r="U86" s="3">
        <f>SUM(GMICNC_22A_SCDPT4!SCDPT4_531BEGINNG_19:GMICNC_22A_SCDPT4!SCDPT4_531ENDINGG_19)</f>
        <v>0</v>
      </c>
      <c r="V86" s="3">
        <f>SUM(GMICNC_22A_SCDPT4!SCDPT4_531BEGINNG_20:GMICNC_22A_SCDPT4!SCDPT4_531ENDINGG_20)</f>
        <v>0</v>
      </c>
      <c r="W86" s="2"/>
      <c r="X86" s="2"/>
      <c r="Y86" s="2"/>
      <c r="Z86" s="2"/>
      <c r="AA86" s="2"/>
      <c r="AB86" s="2"/>
      <c r="AC86" s="2"/>
    </row>
    <row r="87" spans="2:29" x14ac:dyDescent="0.3">
      <c r="B87" s="7" t="s">
        <v>426</v>
      </c>
      <c r="C87" s="1" t="s">
        <v>426</v>
      </c>
      <c r="D87" s="6" t="s">
        <v>426</v>
      </c>
      <c r="E87" s="1" t="s">
        <v>426</v>
      </c>
      <c r="F87" s="1" t="s">
        <v>426</v>
      </c>
      <c r="G87" s="1" t="s">
        <v>426</v>
      </c>
      <c r="H87" s="1" t="s">
        <v>426</v>
      </c>
      <c r="I87" s="1" t="s">
        <v>426</v>
      </c>
      <c r="J87" s="1" t="s">
        <v>426</v>
      </c>
      <c r="K87" s="1" t="s">
        <v>426</v>
      </c>
      <c r="L87" s="1" t="s">
        <v>426</v>
      </c>
      <c r="M87" s="1" t="s">
        <v>426</v>
      </c>
      <c r="N87" s="1" t="s">
        <v>426</v>
      </c>
      <c r="O87" s="1" t="s">
        <v>426</v>
      </c>
      <c r="P87" s="1" t="s">
        <v>426</v>
      </c>
      <c r="Q87" s="1" t="s">
        <v>426</v>
      </c>
      <c r="R87" s="1" t="s">
        <v>426</v>
      </c>
      <c r="S87" s="1" t="s">
        <v>426</v>
      </c>
      <c r="T87" s="1" t="s">
        <v>426</v>
      </c>
      <c r="U87" s="1" t="s">
        <v>426</v>
      </c>
      <c r="V87" s="1" t="s">
        <v>426</v>
      </c>
      <c r="W87" s="1" t="s">
        <v>426</v>
      </c>
      <c r="X87" s="1" t="s">
        <v>426</v>
      </c>
      <c r="Y87" s="1" t="s">
        <v>426</v>
      </c>
      <c r="Z87" s="1" t="s">
        <v>426</v>
      </c>
      <c r="AA87" s="1" t="s">
        <v>426</v>
      </c>
      <c r="AB87" s="1" t="s">
        <v>426</v>
      </c>
      <c r="AC87" s="1" t="s">
        <v>426</v>
      </c>
    </row>
    <row r="88" spans="2:29" x14ac:dyDescent="0.3">
      <c r="B88" s="18" t="s">
        <v>588</v>
      </c>
      <c r="C88" s="22" t="s">
        <v>603</v>
      </c>
      <c r="D88" s="15" t="s">
        <v>2</v>
      </c>
      <c r="E88" s="17" t="s">
        <v>2</v>
      </c>
      <c r="F88" s="8"/>
      <c r="G88" s="5" t="s">
        <v>2</v>
      </c>
      <c r="H88" s="25"/>
      <c r="I88" s="4"/>
      <c r="J88" s="2"/>
      <c r="K88" s="4"/>
      <c r="L88" s="4"/>
      <c r="M88" s="4"/>
      <c r="N88" s="4"/>
      <c r="O88" s="4"/>
      <c r="P88" s="12"/>
      <c r="Q88" s="4"/>
      <c r="R88" s="4"/>
      <c r="S88" s="4"/>
      <c r="T88" s="4"/>
      <c r="U88" s="12"/>
      <c r="V88" s="4"/>
      <c r="W88" s="2"/>
      <c r="X88" s="2"/>
      <c r="Y88" s="5" t="s">
        <v>2</v>
      </c>
      <c r="Z88" s="5" t="s">
        <v>2</v>
      </c>
      <c r="AA88" s="5" t="s">
        <v>2</v>
      </c>
      <c r="AB88" s="19" t="s">
        <v>2</v>
      </c>
      <c r="AC88" s="20" t="s">
        <v>2</v>
      </c>
    </row>
    <row r="89" spans="2:29" x14ac:dyDescent="0.3">
      <c r="B89" s="7" t="s">
        <v>426</v>
      </c>
      <c r="C89" s="1" t="s">
        <v>426</v>
      </c>
      <c r="D89" s="6" t="s">
        <v>426</v>
      </c>
      <c r="E89" s="1" t="s">
        <v>426</v>
      </c>
      <c r="F89" s="1" t="s">
        <v>426</v>
      </c>
      <c r="G89" s="1" t="s">
        <v>426</v>
      </c>
      <c r="H89" s="1" t="s">
        <v>426</v>
      </c>
      <c r="I89" s="1" t="s">
        <v>426</v>
      </c>
      <c r="J89" s="1" t="s">
        <v>426</v>
      </c>
      <c r="K89" s="1" t="s">
        <v>426</v>
      </c>
      <c r="L89" s="1" t="s">
        <v>426</v>
      </c>
      <c r="M89" s="1" t="s">
        <v>426</v>
      </c>
      <c r="N89" s="1" t="s">
        <v>426</v>
      </c>
      <c r="O89" s="1" t="s">
        <v>426</v>
      </c>
      <c r="P89" s="1" t="s">
        <v>426</v>
      </c>
      <c r="Q89" s="1" t="s">
        <v>426</v>
      </c>
      <c r="R89" s="1" t="s">
        <v>426</v>
      </c>
      <c r="S89" s="1" t="s">
        <v>426</v>
      </c>
      <c r="T89" s="1" t="s">
        <v>426</v>
      </c>
      <c r="U89" s="1" t="s">
        <v>426</v>
      </c>
      <c r="V89" s="1" t="s">
        <v>426</v>
      </c>
      <c r="W89" s="1" t="s">
        <v>426</v>
      </c>
      <c r="X89" s="1" t="s">
        <v>426</v>
      </c>
      <c r="Y89" s="1" t="s">
        <v>426</v>
      </c>
      <c r="Z89" s="1" t="s">
        <v>426</v>
      </c>
      <c r="AA89" s="1" t="s">
        <v>426</v>
      </c>
      <c r="AB89" s="1" t="s">
        <v>426</v>
      </c>
      <c r="AC89" s="1" t="s">
        <v>426</v>
      </c>
    </row>
    <row r="90" spans="2:29" ht="42" x14ac:dyDescent="0.3">
      <c r="B90" s="16" t="s">
        <v>74</v>
      </c>
      <c r="C90" s="21" t="s">
        <v>589</v>
      </c>
      <c r="D90" s="14"/>
      <c r="E90" s="2"/>
      <c r="F90" s="2"/>
      <c r="G90" s="2"/>
      <c r="H90" s="2"/>
      <c r="I90" s="3">
        <f>SUM(GMICNC_22A_SCDPT4!SCDPT4_532BEGINNG_7:GMICNC_22A_SCDPT4!SCDPT4_532ENDINGG_7)</f>
        <v>0</v>
      </c>
      <c r="J90" s="2"/>
      <c r="K90" s="3">
        <f>SUM(GMICNC_22A_SCDPT4!SCDPT4_532BEGINNG_9:GMICNC_22A_SCDPT4!SCDPT4_532ENDINGG_9)</f>
        <v>0</v>
      </c>
      <c r="L90" s="3">
        <f>SUM(GMICNC_22A_SCDPT4!SCDPT4_532BEGINNG_10:GMICNC_22A_SCDPT4!SCDPT4_532ENDINGG_10)</f>
        <v>0</v>
      </c>
      <c r="M90" s="3">
        <f>SUM(GMICNC_22A_SCDPT4!SCDPT4_532BEGINNG_11:GMICNC_22A_SCDPT4!SCDPT4_532ENDINGG_11)</f>
        <v>0</v>
      </c>
      <c r="N90" s="3">
        <f>SUM(GMICNC_22A_SCDPT4!SCDPT4_532BEGINNG_12:GMICNC_22A_SCDPT4!SCDPT4_532ENDINGG_12)</f>
        <v>0</v>
      </c>
      <c r="O90" s="3">
        <f>SUM(GMICNC_22A_SCDPT4!SCDPT4_532BEGINNG_13:GMICNC_22A_SCDPT4!SCDPT4_532ENDINGG_13)</f>
        <v>0</v>
      </c>
      <c r="P90" s="3">
        <f>SUM(GMICNC_22A_SCDPT4!SCDPT4_532BEGINNG_14:GMICNC_22A_SCDPT4!SCDPT4_532ENDINGG_14)</f>
        <v>0</v>
      </c>
      <c r="Q90" s="3">
        <f>SUM(GMICNC_22A_SCDPT4!SCDPT4_532BEGINNG_15:GMICNC_22A_SCDPT4!SCDPT4_532ENDINGG_15)</f>
        <v>0</v>
      </c>
      <c r="R90" s="3">
        <f>SUM(GMICNC_22A_SCDPT4!SCDPT4_532BEGINNG_16:GMICNC_22A_SCDPT4!SCDPT4_532ENDINGG_16)</f>
        <v>0</v>
      </c>
      <c r="S90" s="3">
        <f>SUM(GMICNC_22A_SCDPT4!SCDPT4_532BEGINNG_17:GMICNC_22A_SCDPT4!SCDPT4_532ENDINGG_17)</f>
        <v>0</v>
      </c>
      <c r="T90" s="3">
        <f>SUM(GMICNC_22A_SCDPT4!SCDPT4_532BEGINNG_18:GMICNC_22A_SCDPT4!SCDPT4_532ENDINGG_18)</f>
        <v>0</v>
      </c>
      <c r="U90" s="3">
        <f>SUM(GMICNC_22A_SCDPT4!SCDPT4_532BEGINNG_19:GMICNC_22A_SCDPT4!SCDPT4_532ENDINGG_19)</f>
        <v>0</v>
      </c>
      <c r="V90" s="3">
        <f>SUM(GMICNC_22A_SCDPT4!SCDPT4_532BEGINNG_20:GMICNC_22A_SCDPT4!SCDPT4_532ENDINGG_20)</f>
        <v>0</v>
      </c>
      <c r="W90" s="2"/>
      <c r="X90" s="2"/>
      <c r="Y90" s="2"/>
      <c r="Z90" s="2"/>
      <c r="AA90" s="2"/>
      <c r="AB90" s="2"/>
      <c r="AC90" s="2"/>
    </row>
    <row r="91" spans="2:29" x14ac:dyDescent="0.3">
      <c r="B91" s="7" t="s">
        <v>426</v>
      </c>
      <c r="C91" s="1" t="s">
        <v>426</v>
      </c>
      <c r="D91" s="6" t="s">
        <v>426</v>
      </c>
      <c r="E91" s="1" t="s">
        <v>426</v>
      </c>
      <c r="F91" s="1" t="s">
        <v>426</v>
      </c>
      <c r="G91" s="1" t="s">
        <v>426</v>
      </c>
      <c r="H91" s="1" t="s">
        <v>426</v>
      </c>
      <c r="I91" s="1" t="s">
        <v>426</v>
      </c>
      <c r="J91" s="1" t="s">
        <v>426</v>
      </c>
      <c r="K91" s="1" t="s">
        <v>426</v>
      </c>
      <c r="L91" s="1" t="s">
        <v>426</v>
      </c>
      <c r="M91" s="1" t="s">
        <v>426</v>
      </c>
      <c r="N91" s="1" t="s">
        <v>426</v>
      </c>
      <c r="O91" s="1" t="s">
        <v>426</v>
      </c>
      <c r="P91" s="1" t="s">
        <v>426</v>
      </c>
      <c r="Q91" s="1" t="s">
        <v>426</v>
      </c>
      <c r="R91" s="1" t="s">
        <v>426</v>
      </c>
      <c r="S91" s="1" t="s">
        <v>426</v>
      </c>
      <c r="T91" s="1" t="s">
        <v>426</v>
      </c>
      <c r="U91" s="1" t="s">
        <v>426</v>
      </c>
      <c r="V91" s="1" t="s">
        <v>426</v>
      </c>
      <c r="W91" s="1" t="s">
        <v>426</v>
      </c>
      <c r="X91" s="1" t="s">
        <v>426</v>
      </c>
      <c r="Y91" s="1" t="s">
        <v>426</v>
      </c>
      <c r="Z91" s="1" t="s">
        <v>426</v>
      </c>
      <c r="AA91" s="1" t="s">
        <v>426</v>
      </c>
      <c r="AB91" s="1" t="s">
        <v>426</v>
      </c>
      <c r="AC91" s="1" t="s">
        <v>426</v>
      </c>
    </row>
    <row r="92" spans="2:29" x14ac:dyDescent="0.3">
      <c r="B92" s="18" t="s">
        <v>116</v>
      </c>
      <c r="C92" s="22" t="s">
        <v>603</v>
      </c>
      <c r="D92" s="15" t="s">
        <v>2</v>
      </c>
      <c r="E92" s="17" t="s">
        <v>2</v>
      </c>
      <c r="F92" s="8"/>
      <c r="G92" s="5" t="s">
        <v>2</v>
      </c>
      <c r="H92" s="25"/>
      <c r="I92" s="4"/>
      <c r="J92" s="2"/>
      <c r="K92" s="4"/>
      <c r="L92" s="4"/>
      <c r="M92" s="4"/>
      <c r="N92" s="4"/>
      <c r="O92" s="4"/>
      <c r="P92" s="12"/>
      <c r="Q92" s="4"/>
      <c r="R92" s="4"/>
      <c r="S92" s="4"/>
      <c r="T92" s="4"/>
      <c r="U92" s="12"/>
      <c r="V92" s="4"/>
      <c r="W92" s="2"/>
      <c r="X92" s="2"/>
      <c r="Y92" s="5" t="s">
        <v>2</v>
      </c>
      <c r="Z92" s="5" t="s">
        <v>2</v>
      </c>
      <c r="AA92" s="5" t="s">
        <v>2</v>
      </c>
      <c r="AB92" s="19" t="s">
        <v>2</v>
      </c>
      <c r="AC92" s="20" t="s">
        <v>2</v>
      </c>
    </row>
    <row r="93" spans="2:29" x14ac:dyDescent="0.3">
      <c r="B93" s="7" t="s">
        <v>426</v>
      </c>
      <c r="C93" s="1" t="s">
        <v>426</v>
      </c>
      <c r="D93" s="6" t="s">
        <v>426</v>
      </c>
      <c r="E93" s="1" t="s">
        <v>426</v>
      </c>
      <c r="F93" s="1" t="s">
        <v>426</v>
      </c>
      <c r="G93" s="1" t="s">
        <v>426</v>
      </c>
      <c r="H93" s="1" t="s">
        <v>426</v>
      </c>
      <c r="I93" s="1" t="s">
        <v>426</v>
      </c>
      <c r="J93" s="1" t="s">
        <v>426</v>
      </c>
      <c r="K93" s="1" t="s">
        <v>426</v>
      </c>
      <c r="L93" s="1" t="s">
        <v>426</v>
      </c>
      <c r="M93" s="1" t="s">
        <v>426</v>
      </c>
      <c r="N93" s="1" t="s">
        <v>426</v>
      </c>
      <c r="O93" s="1" t="s">
        <v>426</v>
      </c>
      <c r="P93" s="1" t="s">
        <v>426</v>
      </c>
      <c r="Q93" s="1" t="s">
        <v>426</v>
      </c>
      <c r="R93" s="1" t="s">
        <v>426</v>
      </c>
      <c r="S93" s="1" t="s">
        <v>426</v>
      </c>
      <c r="T93" s="1" t="s">
        <v>426</v>
      </c>
      <c r="U93" s="1" t="s">
        <v>426</v>
      </c>
      <c r="V93" s="1" t="s">
        <v>426</v>
      </c>
      <c r="W93" s="1" t="s">
        <v>426</v>
      </c>
      <c r="X93" s="1" t="s">
        <v>426</v>
      </c>
      <c r="Y93" s="1" t="s">
        <v>426</v>
      </c>
      <c r="Z93" s="1" t="s">
        <v>426</v>
      </c>
      <c r="AA93" s="1" t="s">
        <v>426</v>
      </c>
      <c r="AB93" s="1" t="s">
        <v>426</v>
      </c>
      <c r="AC93" s="1" t="s">
        <v>426</v>
      </c>
    </row>
    <row r="94" spans="2:29" ht="56" x14ac:dyDescent="0.3">
      <c r="B94" s="16" t="s">
        <v>289</v>
      </c>
      <c r="C94" s="21" t="s">
        <v>117</v>
      </c>
      <c r="D94" s="14"/>
      <c r="E94" s="2"/>
      <c r="F94" s="2"/>
      <c r="G94" s="2"/>
      <c r="H94" s="2"/>
      <c r="I94" s="3">
        <f>SUM(GMICNC_22A_SCDPT4!SCDPT4_551BEGINNG_7:GMICNC_22A_SCDPT4!SCDPT4_551ENDINGG_7)</f>
        <v>0</v>
      </c>
      <c r="J94" s="2"/>
      <c r="K94" s="3">
        <f>SUM(GMICNC_22A_SCDPT4!SCDPT4_551BEGINNG_9:GMICNC_22A_SCDPT4!SCDPT4_551ENDINGG_9)</f>
        <v>0</v>
      </c>
      <c r="L94" s="3">
        <f>SUM(GMICNC_22A_SCDPT4!SCDPT4_551BEGINNG_10:GMICNC_22A_SCDPT4!SCDPT4_551ENDINGG_10)</f>
        <v>0</v>
      </c>
      <c r="M94" s="3">
        <f>SUM(GMICNC_22A_SCDPT4!SCDPT4_551BEGINNG_11:GMICNC_22A_SCDPT4!SCDPT4_551ENDINGG_11)</f>
        <v>0</v>
      </c>
      <c r="N94" s="3">
        <f>SUM(GMICNC_22A_SCDPT4!SCDPT4_551BEGINNG_12:GMICNC_22A_SCDPT4!SCDPT4_551ENDINGG_12)</f>
        <v>0</v>
      </c>
      <c r="O94" s="3">
        <f>SUM(GMICNC_22A_SCDPT4!SCDPT4_551BEGINNG_13:GMICNC_22A_SCDPT4!SCDPT4_551ENDINGG_13)</f>
        <v>0</v>
      </c>
      <c r="P94" s="3">
        <f>SUM(GMICNC_22A_SCDPT4!SCDPT4_551BEGINNG_14:GMICNC_22A_SCDPT4!SCDPT4_551ENDINGG_14)</f>
        <v>0</v>
      </c>
      <c r="Q94" s="3">
        <f>SUM(GMICNC_22A_SCDPT4!SCDPT4_551BEGINNG_15:GMICNC_22A_SCDPT4!SCDPT4_551ENDINGG_15)</f>
        <v>0</v>
      </c>
      <c r="R94" s="3">
        <f>SUM(GMICNC_22A_SCDPT4!SCDPT4_551BEGINNG_16:GMICNC_22A_SCDPT4!SCDPT4_551ENDINGG_16)</f>
        <v>0</v>
      </c>
      <c r="S94" s="3">
        <f>SUM(GMICNC_22A_SCDPT4!SCDPT4_551BEGINNG_17:GMICNC_22A_SCDPT4!SCDPT4_551ENDINGG_17)</f>
        <v>0</v>
      </c>
      <c r="T94" s="3">
        <f>SUM(GMICNC_22A_SCDPT4!SCDPT4_551BEGINNG_18:GMICNC_22A_SCDPT4!SCDPT4_551ENDINGG_18)</f>
        <v>0</v>
      </c>
      <c r="U94" s="3">
        <f>SUM(GMICNC_22A_SCDPT4!SCDPT4_551BEGINNG_19:GMICNC_22A_SCDPT4!SCDPT4_551ENDINGG_19)</f>
        <v>0</v>
      </c>
      <c r="V94" s="3">
        <f>SUM(GMICNC_22A_SCDPT4!SCDPT4_551BEGINNG_20:GMICNC_22A_SCDPT4!SCDPT4_551ENDINGG_20)</f>
        <v>0</v>
      </c>
      <c r="W94" s="2"/>
      <c r="X94" s="2"/>
      <c r="Y94" s="2"/>
      <c r="Z94" s="2"/>
      <c r="AA94" s="2"/>
      <c r="AB94" s="2"/>
      <c r="AC94" s="2"/>
    </row>
    <row r="95" spans="2:29" x14ac:dyDescent="0.3">
      <c r="B95" s="7" t="s">
        <v>426</v>
      </c>
      <c r="C95" s="1" t="s">
        <v>426</v>
      </c>
      <c r="D95" s="6" t="s">
        <v>426</v>
      </c>
      <c r="E95" s="1" t="s">
        <v>426</v>
      </c>
      <c r="F95" s="1" t="s">
        <v>426</v>
      </c>
      <c r="G95" s="1" t="s">
        <v>426</v>
      </c>
      <c r="H95" s="1" t="s">
        <v>426</v>
      </c>
      <c r="I95" s="1" t="s">
        <v>426</v>
      </c>
      <c r="J95" s="1" t="s">
        <v>426</v>
      </c>
      <c r="K95" s="1" t="s">
        <v>426</v>
      </c>
      <c r="L95" s="1" t="s">
        <v>426</v>
      </c>
      <c r="M95" s="1" t="s">
        <v>426</v>
      </c>
      <c r="N95" s="1" t="s">
        <v>426</v>
      </c>
      <c r="O95" s="1" t="s">
        <v>426</v>
      </c>
      <c r="P95" s="1" t="s">
        <v>426</v>
      </c>
      <c r="Q95" s="1" t="s">
        <v>426</v>
      </c>
      <c r="R95" s="1" t="s">
        <v>426</v>
      </c>
      <c r="S95" s="1" t="s">
        <v>426</v>
      </c>
      <c r="T95" s="1" t="s">
        <v>426</v>
      </c>
      <c r="U95" s="1" t="s">
        <v>426</v>
      </c>
      <c r="V95" s="1" t="s">
        <v>426</v>
      </c>
      <c r="W95" s="1" t="s">
        <v>426</v>
      </c>
      <c r="X95" s="1" t="s">
        <v>426</v>
      </c>
      <c r="Y95" s="1" t="s">
        <v>426</v>
      </c>
      <c r="Z95" s="1" t="s">
        <v>426</v>
      </c>
      <c r="AA95" s="1" t="s">
        <v>426</v>
      </c>
      <c r="AB95" s="1" t="s">
        <v>426</v>
      </c>
      <c r="AC95" s="1" t="s">
        <v>426</v>
      </c>
    </row>
    <row r="96" spans="2:29" x14ac:dyDescent="0.3">
      <c r="B96" s="18" t="s">
        <v>680</v>
      </c>
      <c r="C96" s="22" t="s">
        <v>603</v>
      </c>
      <c r="D96" s="15" t="s">
        <v>2</v>
      </c>
      <c r="E96" s="17" t="s">
        <v>2</v>
      </c>
      <c r="F96" s="8"/>
      <c r="G96" s="5" t="s">
        <v>2</v>
      </c>
      <c r="H96" s="25"/>
      <c r="I96" s="4"/>
      <c r="J96" s="2"/>
      <c r="K96" s="4"/>
      <c r="L96" s="4"/>
      <c r="M96" s="4"/>
      <c r="N96" s="4"/>
      <c r="O96" s="4"/>
      <c r="P96" s="12"/>
      <c r="Q96" s="4"/>
      <c r="R96" s="4"/>
      <c r="S96" s="4"/>
      <c r="T96" s="4"/>
      <c r="U96" s="12"/>
      <c r="V96" s="4"/>
      <c r="W96" s="2"/>
      <c r="X96" s="2"/>
      <c r="Y96" s="5" t="s">
        <v>2</v>
      </c>
      <c r="Z96" s="5" t="s">
        <v>2</v>
      </c>
      <c r="AA96" s="5" t="s">
        <v>2</v>
      </c>
      <c r="AB96" s="19" t="s">
        <v>2</v>
      </c>
      <c r="AC96" s="20" t="s">
        <v>2</v>
      </c>
    </row>
    <row r="97" spans="2:29" x14ac:dyDescent="0.3">
      <c r="B97" s="7" t="s">
        <v>426</v>
      </c>
      <c r="C97" s="1" t="s">
        <v>426</v>
      </c>
      <c r="D97" s="6" t="s">
        <v>426</v>
      </c>
      <c r="E97" s="1" t="s">
        <v>426</v>
      </c>
      <c r="F97" s="1" t="s">
        <v>426</v>
      </c>
      <c r="G97" s="1" t="s">
        <v>426</v>
      </c>
      <c r="H97" s="1" t="s">
        <v>426</v>
      </c>
      <c r="I97" s="1" t="s">
        <v>426</v>
      </c>
      <c r="J97" s="1" t="s">
        <v>426</v>
      </c>
      <c r="K97" s="1" t="s">
        <v>426</v>
      </c>
      <c r="L97" s="1" t="s">
        <v>426</v>
      </c>
      <c r="M97" s="1" t="s">
        <v>426</v>
      </c>
      <c r="N97" s="1" t="s">
        <v>426</v>
      </c>
      <c r="O97" s="1" t="s">
        <v>426</v>
      </c>
      <c r="P97" s="1" t="s">
        <v>426</v>
      </c>
      <c r="Q97" s="1" t="s">
        <v>426</v>
      </c>
      <c r="R97" s="1" t="s">
        <v>426</v>
      </c>
      <c r="S97" s="1" t="s">
        <v>426</v>
      </c>
      <c r="T97" s="1" t="s">
        <v>426</v>
      </c>
      <c r="U97" s="1" t="s">
        <v>426</v>
      </c>
      <c r="V97" s="1" t="s">
        <v>426</v>
      </c>
      <c r="W97" s="1" t="s">
        <v>426</v>
      </c>
      <c r="X97" s="1" t="s">
        <v>426</v>
      </c>
      <c r="Y97" s="1" t="s">
        <v>426</v>
      </c>
      <c r="Z97" s="1" t="s">
        <v>426</v>
      </c>
      <c r="AA97" s="1" t="s">
        <v>426</v>
      </c>
      <c r="AB97" s="1" t="s">
        <v>426</v>
      </c>
      <c r="AC97" s="1" t="s">
        <v>426</v>
      </c>
    </row>
    <row r="98" spans="2:29" ht="56" x14ac:dyDescent="0.3">
      <c r="B98" s="16" t="s">
        <v>175</v>
      </c>
      <c r="C98" s="21" t="s">
        <v>176</v>
      </c>
      <c r="D98" s="14"/>
      <c r="E98" s="2"/>
      <c r="F98" s="2"/>
      <c r="G98" s="2"/>
      <c r="H98" s="2"/>
      <c r="I98" s="3">
        <f>SUM(GMICNC_22A_SCDPT4!SCDPT4_552BEGINNG_7:GMICNC_22A_SCDPT4!SCDPT4_552ENDINGG_7)</f>
        <v>0</v>
      </c>
      <c r="J98" s="2"/>
      <c r="K98" s="3">
        <f>SUM(GMICNC_22A_SCDPT4!SCDPT4_552BEGINNG_9:GMICNC_22A_SCDPT4!SCDPT4_552ENDINGG_9)</f>
        <v>0</v>
      </c>
      <c r="L98" s="3">
        <f>SUM(GMICNC_22A_SCDPT4!SCDPT4_552BEGINNG_10:GMICNC_22A_SCDPT4!SCDPT4_552ENDINGG_10)</f>
        <v>0</v>
      </c>
      <c r="M98" s="3">
        <f>SUM(GMICNC_22A_SCDPT4!SCDPT4_552BEGINNG_11:GMICNC_22A_SCDPT4!SCDPT4_552ENDINGG_11)</f>
        <v>0</v>
      </c>
      <c r="N98" s="3">
        <f>SUM(GMICNC_22A_SCDPT4!SCDPT4_552BEGINNG_12:GMICNC_22A_SCDPT4!SCDPT4_552ENDINGG_12)</f>
        <v>0</v>
      </c>
      <c r="O98" s="3">
        <f>SUM(GMICNC_22A_SCDPT4!SCDPT4_552BEGINNG_13:GMICNC_22A_SCDPT4!SCDPT4_552ENDINGG_13)</f>
        <v>0</v>
      </c>
      <c r="P98" s="3">
        <f>SUM(GMICNC_22A_SCDPT4!SCDPT4_552BEGINNG_14:GMICNC_22A_SCDPT4!SCDPT4_552ENDINGG_14)</f>
        <v>0</v>
      </c>
      <c r="Q98" s="3">
        <f>SUM(GMICNC_22A_SCDPT4!SCDPT4_552BEGINNG_15:GMICNC_22A_SCDPT4!SCDPT4_552ENDINGG_15)</f>
        <v>0</v>
      </c>
      <c r="R98" s="3">
        <f>SUM(GMICNC_22A_SCDPT4!SCDPT4_552BEGINNG_16:GMICNC_22A_SCDPT4!SCDPT4_552ENDINGG_16)</f>
        <v>0</v>
      </c>
      <c r="S98" s="3">
        <f>SUM(GMICNC_22A_SCDPT4!SCDPT4_552BEGINNG_17:GMICNC_22A_SCDPT4!SCDPT4_552ENDINGG_17)</f>
        <v>0</v>
      </c>
      <c r="T98" s="3">
        <f>SUM(GMICNC_22A_SCDPT4!SCDPT4_552BEGINNG_18:GMICNC_22A_SCDPT4!SCDPT4_552ENDINGG_18)</f>
        <v>0</v>
      </c>
      <c r="U98" s="3">
        <f>SUM(GMICNC_22A_SCDPT4!SCDPT4_552BEGINNG_19:GMICNC_22A_SCDPT4!SCDPT4_552ENDINGG_19)</f>
        <v>0</v>
      </c>
      <c r="V98" s="3">
        <f>SUM(GMICNC_22A_SCDPT4!SCDPT4_552BEGINNG_20:GMICNC_22A_SCDPT4!SCDPT4_552ENDINGG_20)</f>
        <v>0</v>
      </c>
      <c r="W98" s="2"/>
      <c r="X98" s="2"/>
      <c r="Y98" s="2"/>
      <c r="Z98" s="2"/>
      <c r="AA98" s="2"/>
      <c r="AB98" s="2"/>
      <c r="AC98" s="2"/>
    </row>
    <row r="99" spans="2:29" x14ac:dyDescent="0.3">
      <c r="B99" s="7" t="s">
        <v>426</v>
      </c>
      <c r="C99" s="1" t="s">
        <v>426</v>
      </c>
      <c r="D99" s="6" t="s">
        <v>426</v>
      </c>
      <c r="E99" s="1" t="s">
        <v>426</v>
      </c>
      <c r="F99" s="1" t="s">
        <v>426</v>
      </c>
      <c r="G99" s="1" t="s">
        <v>426</v>
      </c>
      <c r="H99" s="1" t="s">
        <v>426</v>
      </c>
      <c r="I99" s="1" t="s">
        <v>426</v>
      </c>
      <c r="J99" s="1" t="s">
        <v>426</v>
      </c>
      <c r="K99" s="1" t="s">
        <v>426</v>
      </c>
      <c r="L99" s="1" t="s">
        <v>426</v>
      </c>
      <c r="M99" s="1" t="s">
        <v>426</v>
      </c>
      <c r="N99" s="1" t="s">
        <v>426</v>
      </c>
      <c r="O99" s="1" t="s">
        <v>426</v>
      </c>
      <c r="P99" s="1" t="s">
        <v>426</v>
      </c>
      <c r="Q99" s="1" t="s">
        <v>426</v>
      </c>
      <c r="R99" s="1" t="s">
        <v>426</v>
      </c>
      <c r="S99" s="1" t="s">
        <v>426</v>
      </c>
      <c r="T99" s="1" t="s">
        <v>426</v>
      </c>
      <c r="U99" s="1" t="s">
        <v>426</v>
      </c>
      <c r="V99" s="1" t="s">
        <v>426</v>
      </c>
      <c r="W99" s="1" t="s">
        <v>426</v>
      </c>
      <c r="X99" s="1" t="s">
        <v>426</v>
      </c>
      <c r="Y99" s="1" t="s">
        <v>426</v>
      </c>
      <c r="Z99" s="1" t="s">
        <v>426</v>
      </c>
      <c r="AA99" s="1" t="s">
        <v>426</v>
      </c>
      <c r="AB99" s="1" t="s">
        <v>426</v>
      </c>
      <c r="AC99" s="1" t="s">
        <v>426</v>
      </c>
    </row>
    <row r="100" spans="2:29" x14ac:dyDescent="0.3">
      <c r="B100" s="18" t="s">
        <v>217</v>
      </c>
      <c r="C100" s="22" t="s">
        <v>603</v>
      </c>
      <c r="D100" s="15" t="s">
        <v>2</v>
      </c>
      <c r="E100" s="17" t="s">
        <v>2</v>
      </c>
      <c r="F100" s="8"/>
      <c r="G100" s="5" t="s">
        <v>2</v>
      </c>
      <c r="H100" s="25"/>
      <c r="I100" s="4"/>
      <c r="J100" s="2"/>
      <c r="K100" s="4"/>
      <c r="L100" s="4"/>
      <c r="M100" s="4"/>
      <c r="N100" s="4"/>
      <c r="O100" s="4"/>
      <c r="P100" s="12"/>
      <c r="Q100" s="4"/>
      <c r="R100" s="4"/>
      <c r="S100" s="4"/>
      <c r="T100" s="4"/>
      <c r="U100" s="12"/>
      <c r="V100" s="4"/>
      <c r="W100" s="2"/>
      <c r="X100" s="2"/>
      <c r="Y100" s="5" t="s">
        <v>2</v>
      </c>
      <c r="Z100" s="5" t="s">
        <v>2</v>
      </c>
      <c r="AA100" s="5" t="s">
        <v>2</v>
      </c>
      <c r="AB100" s="19" t="s">
        <v>2</v>
      </c>
      <c r="AC100" s="20" t="s">
        <v>2</v>
      </c>
    </row>
    <row r="101" spans="2:29" x14ac:dyDescent="0.3">
      <c r="B101" s="7" t="s">
        <v>426</v>
      </c>
      <c r="C101" s="1" t="s">
        <v>426</v>
      </c>
      <c r="D101" s="6" t="s">
        <v>426</v>
      </c>
      <c r="E101" s="1" t="s">
        <v>426</v>
      </c>
      <c r="F101" s="1" t="s">
        <v>426</v>
      </c>
      <c r="G101" s="1" t="s">
        <v>426</v>
      </c>
      <c r="H101" s="1" t="s">
        <v>426</v>
      </c>
      <c r="I101" s="1" t="s">
        <v>426</v>
      </c>
      <c r="J101" s="1" t="s">
        <v>426</v>
      </c>
      <c r="K101" s="1" t="s">
        <v>426</v>
      </c>
      <c r="L101" s="1" t="s">
        <v>426</v>
      </c>
      <c r="M101" s="1" t="s">
        <v>426</v>
      </c>
      <c r="N101" s="1" t="s">
        <v>426</v>
      </c>
      <c r="O101" s="1" t="s">
        <v>426</v>
      </c>
      <c r="P101" s="1" t="s">
        <v>426</v>
      </c>
      <c r="Q101" s="1" t="s">
        <v>426</v>
      </c>
      <c r="R101" s="1" t="s">
        <v>426</v>
      </c>
      <c r="S101" s="1" t="s">
        <v>426</v>
      </c>
      <c r="T101" s="1" t="s">
        <v>426</v>
      </c>
      <c r="U101" s="1" t="s">
        <v>426</v>
      </c>
      <c r="V101" s="1" t="s">
        <v>426</v>
      </c>
      <c r="W101" s="1" t="s">
        <v>426</v>
      </c>
      <c r="X101" s="1" t="s">
        <v>426</v>
      </c>
      <c r="Y101" s="1" t="s">
        <v>426</v>
      </c>
      <c r="Z101" s="1" t="s">
        <v>426</v>
      </c>
      <c r="AA101" s="1" t="s">
        <v>426</v>
      </c>
      <c r="AB101" s="1" t="s">
        <v>426</v>
      </c>
      <c r="AC101" s="1" t="s">
        <v>426</v>
      </c>
    </row>
    <row r="102" spans="2:29" ht="56" x14ac:dyDescent="0.3">
      <c r="B102" s="16" t="s">
        <v>385</v>
      </c>
      <c r="C102" s="21" t="s">
        <v>418</v>
      </c>
      <c r="D102" s="14"/>
      <c r="E102" s="2"/>
      <c r="F102" s="2"/>
      <c r="G102" s="2"/>
      <c r="H102" s="2"/>
      <c r="I102" s="3">
        <f>SUM(GMICNC_22A_SCDPT4!SCDPT4_571BEGINNG_7:GMICNC_22A_SCDPT4!SCDPT4_571ENDINGG_7)</f>
        <v>0</v>
      </c>
      <c r="J102" s="2"/>
      <c r="K102" s="3">
        <f>SUM(GMICNC_22A_SCDPT4!SCDPT4_571BEGINNG_9:GMICNC_22A_SCDPT4!SCDPT4_571ENDINGG_9)</f>
        <v>0</v>
      </c>
      <c r="L102" s="3">
        <f>SUM(GMICNC_22A_SCDPT4!SCDPT4_571BEGINNG_10:GMICNC_22A_SCDPT4!SCDPT4_571ENDINGG_10)</f>
        <v>0</v>
      </c>
      <c r="M102" s="3">
        <f>SUM(GMICNC_22A_SCDPT4!SCDPT4_571BEGINNG_11:GMICNC_22A_SCDPT4!SCDPT4_571ENDINGG_11)</f>
        <v>0</v>
      </c>
      <c r="N102" s="3">
        <f>SUM(GMICNC_22A_SCDPT4!SCDPT4_571BEGINNG_12:GMICNC_22A_SCDPT4!SCDPT4_571ENDINGG_12)</f>
        <v>0</v>
      </c>
      <c r="O102" s="3">
        <f>SUM(GMICNC_22A_SCDPT4!SCDPT4_571BEGINNG_13:GMICNC_22A_SCDPT4!SCDPT4_571ENDINGG_13)</f>
        <v>0</v>
      </c>
      <c r="P102" s="3">
        <f>SUM(GMICNC_22A_SCDPT4!SCDPT4_571BEGINNG_14:GMICNC_22A_SCDPT4!SCDPT4_571ENDINGG_14)</f>
        <v>0</v>
      </c>
      <c r="Q102" s="3">
        <f>SUM(GMICNC_22A_SCDPT4!SCDPT4_571BEGINNG_15:GMICNC_22A_SCDPT4!SCDPT4_571ENDINGG_15)</f>
        <v>0</v>
      </c>
      <c r="R102" s="3">
        <f>SUM(GMICNC_22A_SCDPT4!SCDPT4_571BEGINNG_16:GMICNC_22A_SCDPT4!SCDPT4_571ENDINGG_16)</f>
        <v>0</v>
      </c>
      <c r="S102" s="3">
        <f>SUM(GMICNC_22A_SCDPT4!SCDPT4_571BEGINNG_17:GMICNC_22A_SCDPT4!SCDPT4_571ENDINGG_17)</f>
        <v>0</v>
      </c>
      <c r="T102" s="3">
        <f>SUM(GMICNC_22A_SCDPT4!SCDPT4_571BEGINNG_18:GMICNC_22A_SCDPT4!SCDPT4_571ENDINGG_18)</f>
        <v>0</v>
      </c>
      <c r="U102" s="3">
        <f>SUM(GMICNC_22A_SCDPT4!SCDPT4_571BEGINNG_19:GMICNC_22A_SCDPT4!SCDPT4_571ENDINGG_19)</f>
        <v>0</v>
      </c>
      <c r="V102" s="3">
        <f>SUM(GMICNC_22A_SCDPT4!SCDPT4_571BEGINNG_20:GMICNC_22A_SCDPT4!SCDPT4_571ENDINGG_20)</f>
        <v>0</v>
      </c>
      <c r="W102" s="2"/>
      <c r="X102" s="2"/>
      <c r="Y102" s="2"/>
      <c r="Z102" s="2"/>
      <c r="AA102" s="2"/>
      <c r="AB102" s="2"/>
      <c r="AC102" s="2"/>
    </row>
    <row r="103" spans="2:29" x14ac:dyDescent="0.3">
      <c r="B103" s="7" t="s">
        <v>426</v>
      </c>
      <c r="C103" s="1" t="s">
        <v>426</v>
      </c>
      <c r="D103" s="6" t="s">
        <v>426</v>
      </c>
      <c r="E103" s="1" t="s">
        <v>426</v>
      </c>
      <c r="F103" s="1" t="s">
        <v>426</v>
      </c>
      <c r="G103" s="1" t="s">
        <v>426</v>
      </c>
      <c r="H103" s="1" t="s">
        <v>426</v>
      </c>
      <c r="I103" s="1" t="s">
        <v>426</v>
      </c>
      <c r="J103" s="1" t="s">
        <v>426</v>
      </c>
      <c r="K103" s="1" t="s">
        <v>426</v>
      </c>
      <c r="L103" s="1" t="s">
        <v>426</v>
      </c>
      <c r="M103" s="1" t="s">
        <v>426</v>
      </c>
      <c r="N103" s="1" t="s">
        <v>426</v>
      </c>
      <c r="O103" s="1" t="s">
        <v>426</v>
      </c>
      <c r="P103" s="1" t="s">
        <v>426</v>
      </c>
      <c r="Q103" s="1" t="s">
        <v>426</v>
      </c>
      <c r="R103" s="1" t="s">
        <v>426</v>
      </c>
      <c r="S103" s="1" t="s">
        <v>426</v>
      </c>
      <c r="T103" s="1" t="s">
        <v>426</v>
      </c>
      <c r="U103" s="1" t="s">
        <v>426</v>
      </c>
      <c r="V103" s="1" t="s">
        <v>426</v>
      </c>
      <c r="W103" s="1" t="s">
        <v>426</v>
      </c>
      <c r="X103" s="1" t="s">
        <v>426</v>
      </c>
      <c r="Y103" s="1" t="s">
        <v>426</v>
      </c>
      <c r="Z103" s="1" t="s">
        <v>426</v>
      </c>
      <c r="AA103" s="1" t="s">
        <v>426</v>
      </c>
      <c r="AB103" s="1" t="s">
        <v>426</v>
      </c>
      <c r="AC103" s="1" t="s">
        <v>426</v>
      </c>
    </row>
    <row r="104" spans="2:29" x14ac:dyDescent="0.3">
      <c r="B104" s="18" t="s">
        <v>75</v>
      </c>
      <c r="C104" s="22" t="s">
        <v>603</v>
      </c>
      <c r="D104" s="15" t="s">
        <v>2</v>
      </c>
      <c r="E104" s="17" t="s">
        <v>2</v>
      </c>
      <c r="F104" s="8"/>
      <c r="G104" s="5" t="s">
        <v>2</v>
      </c>
      <c r="H104" s="25"/>
      <c r="I104" s="4"/>
      <c r="J104" s="2"/>
      <c r="K104" s="4"/>
      <c r="L104" s="4"/>
      <c r="M104" s="4"/>
      <c r="N104" s="4"/>
      <c r="O104" s="4"/>
      <c r="P104" s="12"/>
      <c r="Q104" s="4"/>
      <c r="R104" s="4"/>
      <c r="S104" s="4"/>
      <c r="T104" s="4"/>
      <c r="U104" s="12"/>
      <c r="V104" s="4"/>
      <c r="W104" s="2"/>
      <c r="X104" s="2"/>
      <c r="Y104" s="5" t="s">
        <v>2</v>
      </c>
      <c r="Z104" s="5" t="s">
        <v>2</v>
      </c>
      <c r="AA104" s="5" t="s">
        <v>2</v>
      </c>
      <c r="AB104" s="19" t="s">
        <v>2</v>
      </c>
      <c r="AC104" s="20" t="s">
        <v>2</v>
      </c>
    </row>
    <row r="105" spans="2:29" x14ac:dyDescent="0.3">
      <c r="B105" s="7" t="s">
        <v>426</v>
      </c>
      <c r="C105" s="1" t="s">
        <v>426</v>
      </c>
      <c r="D105" s="6" t="s">
        <v>426</v>
      </c>
      <c r="E105" s="1" t="s">
        <v>426</v>
      </c>
      <c r="F105" s="1" t="s">
        <v>426</v>
      </c>
      <c r="G105" s="1" t="s">
        <v>426</v>
      </c>
      <c r="H105" s="1" t="s">
        <v>426</v>
      </c>
      <c r="I105" s="1" t="s">
        <v>426</v>
      </c>
      <c r="J105" s="1" t="s">
        <v>426</v>
      </c>
      <c r="K105" s="1" t="s">
        <v>426</v>
      </c>
      <c r="L105" s="1" t="s">
        <v>426</v>
      </c>
      <c r="M105" s="1" t="s">
        <v>426</v>
      </c>
      <c r="N105" s="1" t="s">
        <v>426</v>
      </c>
      <c r="O105" s="1" t="s">
        <v>426</v>
      </c>
      <c r="P105" s="1" t="s">
        <v>426</v>
      </c>
      <c r="Q105" s="1" t="s">
        <v>426</v>
      </c>
      <c r="R105" s="1" t="s">
        <v>426</v>
      </c>
      <c r="S105" s="1" t="s">
        <v>426</v>
      </c>
      <c r="T105" s="1" t="s">
        <v>426</v>
      </c>
      <c r="U105" s="1" t="s">
        <v>426</v>
      </c>
      <c r="V105" s="1" t="s">
        <v>426</v>
      </c>
      <c r="W105" s="1" t="s">
        <v>426</v>
      </c>
      <c r="X105" s="1" t="s">
        <v>426</v>
      </c>
      <c r="Y105" s="1" t="s">
        <v>426</v>
      </c>
      <c r="Z105" s="1" t="s">
        <v>426</v>
      </c>
      <c r="AA105" s="1" t="s">
        <v>426</v>
      </c>
      <c r="AB105" s="1" t="s">
        <v>426</v>
      </c>
      <c r="AC105" s="1" t="s">
        <v>426</v>
      </c>
    </row>
    <row r="106" spans="2:29" ht="56" x14ac:dyDescent="0.3">
      <c r="B106" s="16" t="s">
        <v>249</v>
      </c>
      <c r="C106" s="21" t="s">
        <v>544</v>
      </c>
      <c r="D106" s="14"/>
      <c r="E106" s="2"/>
      <c r="F106" s="2"/>
      <c r="G106" s="2"/>
      <c r="H106" s="2"/>
      <c r="I106" s="3">
        <f>SUM(GMICNC_22A_SCDPT4!SCDPT4_572BEGINNG_7:GMICNC_22A_SCDPT4!SCDPT4_572ENDINGG_7)</f>
        <v>0</v>
      </c>
      <c r="J106" s="2"/>
      <c r="K106" s="3">
        <f>SUM(GMICNC_22A_SCDPT4!SCDPT4_572BEGINNG_9:GMICNC_22A_SCDPT4!SCDPT4_572ENDINGG_9)</f>
        <v>0</v>
      </c>
      <c r="L106" s="3">
        <f>SUM(GMICNC_22A_SCDPT4!SCDPT4_572BEGINNG_10:GMICNC_22A_SCDPT4!SCDPT4_572ENDINGG_10)</f>
        <v>0</v>
      </c>
      <c r="M106" s="3">
        <f>SUM(GMICNC_22A_SCDPT4!SCDPT4_572BEGINNG_11:GMICNC_22A_SCDPT4!SCDPT4_572ENDINGG_11)</f>
        <v>0</v>
      </c>
      <c r="N106" s="3">
        <f>SUM(GMICNC_22A_SCDPT4!SCDPT4_572BEGINNG_12:GMICNC_22A_SCDPT4!SCDPT4_572ENDINGG_12)</f>
        <v>0</v>
      </c>
      <c r="O106" s="3">
        <f>SUM(GMICNC_22A_SCDPT4!SCDPT4_572BEGINNG_13:GMICNC_22A_SCDPT4!SCDPT4_572ENDINGG_13)</f>
        <v>0</v>
      </c>
      <c r="P106" s="3">
        <f>SUM(GMICNC_22A_SCDPT4!SCDPT4_572BEGINNG_14:GMICNC_22A_SCDPT4!SCDPT4_572ENDINGG_14)</f>
        <v>0</v>
      </c>
      <c r="Q106" s="3">
        <f>SUM(GMICNC_22A_SCDPT4!SCDPT4_572BEGINNG_15:GMICNC_22A_SCDPT4!SCDPT4_572ENDINGG_15)</f>
        <v>0</v>
      </c>
      <c r="R106" s="3">
        <f>SUM(GMICNC_22A_SCDPT4!SCDPT4_572BEGINNG_16:GMICNC_22A_SCDPT4!SCDPT4_572ENDINGG_16)</f>
        <v>0</v>
      </c>
      <c r="S106" s="3">
        <f>SUM(GMICNC_22A_SCDPT4!SCDPT4_572BEGINNG_17:GMICNC_22A_SCDPT4!SCDPT4_572ENDINGG_17)</f>
        <v>0</v>
      </c>
      <c r="T106" s="3">
        <f>SUM(GMICNC_22A_SCDPT4!SCDPT4_572BEGINNG_18:GMICNC_22A_SCDPT4!SCDPT4_572ENDINGG_18)</f>
        <v>0</v>
      </c>
      <c r="U106" s="3">
        <f>SUM(GMICNC_22A_SCDPT4!SCDPT4_572BEGINNG_19:GMICNC_22A_SCDPT4!SCDPT4_572ENDINGG_19)</f>
        <v>0</v>
      </c>
      <c r="V106" s="3">
        <f>SUM(GMICNC_22A_SCDPT4!SCDPT4_572BEGINNG_20:GMICNC_22A_SCDPT4!SCDPT4_572ENDINGG_20)</f>
        <v>0</v>
      </c>
      <c r="W106" s="2"/>
      <c r="X106" s="2"/>
      <c r="Y106" s="2"/>
      <c r="Z106" s="2"/>
      <c r="AA106" s="2"/>
      <c r="AB106" s="2"/>
      <c r="AC106" s="2"/>
    </row>
    <row r="107" spans="2:29" x14ac:dyDescent="0.3">
      <c r="B107" s="7" t="s">
        <v>426</v>
      </c>
      <c r="C107" s="1" t="s">
        <v>426</v>
      </c>
      <c r="D107" s="6" t="s">
        <v>426</v>
      </c>
      <c r="E107" s="1" t="s">
        <v>426</v>
      </c>
      <c r="F107" s="1" t="s">
        <v>426</v>
      </c>
      <c r="G107" s="1" t="s">
        <v>426</v>
      </c>
      <c r="H107" s="1" t="s">
        <v>426</v>
      </c>
      <c r="I107" s="1" t="s">
        <v>426</v>
      </c>
      <c r="J107" s="1" t="s">
        <v>426</v>
      </c>
      <c r="K107" s="1" t="s">
        <v>426</v>
      </c>
      <c r="L107" s="1" t="s">
        <v>426</v>
      </c>
      <c r="M107" s="1" t="s">
        <v>426</v>
      </c>
      <c r="N107" s="1" t="s">
        <v>426</v>
      </c>
      <c r="O107" s="1" t="s">
        <v>426</v>
      </c>
      <c r="P107" s="1" t="s">
        <v>426</v>
      </c>
      <c r="Q107" s="1" t="s">
        <v>426</v>
      </c>
      <c r="R107" s="1" t="s">
        <v>426</v>
      </c>
      <c r="S107" s="1" t="s">
        <v>426</v>
      </c>
      <c r="T107" s="1" t="s">
        <v>426</v>
      </c>
      <c r="U107" s="1" t="s">
        <v>426</v>
      </c>
      <c r="V107" s="1" t="s">
        <v>426</v>
      </c>
      <c r="W107" s="1" t="s">
        <v>426</v>
      </c>
      <c r="X107" s="1" t="s">
        <v>426</v>
      </c>
      <c r="Y107" s="1" t="s">
        <v>426</v>
      </c>
      <c r="Z107" s="1" t="s">
        <v>426</v>
      </c>
      <c r="AA107" s="1" t="s">
        <v>426</v>
      </c>
      <c r="AB107" s="1" t="s">
        <v>426</v>
      </c>
      <c r="AC107" s="1" t="s">
        <v>426</v>
      </c>
    </row>
    <row r="108" spans="2:29" x14ac:dyDescent="0.3">
      <c r="B108" s="18" t="s">
        <v>251</v>
      </c>
      <c r="C108" s="22" t="s">
        <v>603</v>
      </c>
      <c r="D108" s="15" t="s">
        <v>2</v>
      </c>
      <c r="E108" s="17" t="s">
        <v>2</v>
      </c>
      <c r="F108" s="8"/>
      <c r="G108" s="5" t="s">
        <v>2</v>
      </c>
      <c r="H108" s="25"/>
      <c r="I108" s="4"/>
      <c r="J108" s="2"/>
      <c r="K108" s="4"/>
      <c r="L108" s="4"/>
      <c r="M108" s="4"/>
      <c r="N108" s="4"/>
      <c r="O108" s="4"/>
      <c r="P108" s="12"/>
      <c r="Q108" s="4"/>
      <c r="R108" s="4"/>
      <c r="S108" s="4"/>
      <c r="T108" s="4"/>
      <c r="U108" s="12"/>
      <c r="V108" s="4"/>
      <c r="W108" s="2"/>
      <c r="X108" s="2"/>
      <c r="Y108" s="5" t="s">
        <v>2</v>
      </c>
      <c r="Z108" s="5" t="s">
        <v>2</v>
      </c>
      <c r="AA108" s="5" t="s">
        <v>2</v>
      </c>
      <c r="AB108" s="19" t="s">
        <v>2</v>
      </c>
      <c r="AC108" s="20" t="s">
        <v>2</v>
      </c>
    </row>
    <row r="109" spans="2:29" x14ac:dyDescent="0.3">
      <c r="B109" s="7" t="s">
        <v>426</v>
      </c>
      <c r="C109" s="1" t="s">
        <v>426</v>
      </c>
      <c r="D109" s="6" t="s">
        <v>426</v>
      </c>
      <c r="E109" s="1" t="s">
        <v>426</v>
      </c>
      <c r="F109" s="1" t="s">
        <v>426</v>
      </c>
      <c r="G109" s="1" t="s">
        <v>426</v>
      </c>
      <c r="H109" s="1" t="s">
        <v>426</v>
      </c>
      <c r="I109" s="1" t="s">
        <v>426</v>
      </c>
      <c r="J109" s="1" t="s">
        <v>426</v>
      </c>
      <c r="K109" s="1" t="s">
        <v>426</v>
      </c>
      <c r="L109" s="1" t="s">
        <v>426</v>
      </c>
      <c r="M109" s="1" t="s">
        <v>426</v>
      </c>
      <c r="N109" s="1" t="s">
        <v>426</v>
      </c>
      <c r="O109" s="1" t="s">
        <v>426</v>
      </c>
      <c r="P109" s="1" t="s">
        <v>426</v>
      </c>
      <c r="Q109" s="1" t="s">
        <v>426</v>
      </c>
      <c r="R109" s="1" t="s">
        <v>426</v>
      </c>
      <c r="S109" s="1" t="s">
        <v>426</v>
      </c>
      <c r="T109" s="1" t="s">
        <v>426</v>
      </c>
      <c r="U109" s="1" t="s">
        <v>426</v>
      </c>
      <c r="V109" s="1" t="s">
        <v>426</v>
      </c>
      <c r="W109" s="1" t="s">
        <v>426</v>
      </c>
      <c r="X109" s="1" t="s">
        <v>426</v>
      </c>
      <c r="Y109" s="1" t="s">
        <v>426</v>
      </c>
      <c r="Z109" s="1" t="s">
        <v>426</v>
      </c>
      <c r="AA109" s="1" t="s">
        <v>426</v>
      </c>
      <c r="AB109" s="1" t="s">
        <v>426</v>
      </c>
      <c r="AC109" s="1" t="s">
        <v>426</v>
      </c>
    </row>
    <row r="110" spans="2:29" ht="28" x14ac:dyDescent="0.3">
      <c r="B110" s="16" t="s">
        <v>419</v>
      </c>
      <c r="C110" s="21" t="s">
        <v>36</v>
      </c>
      <c r="D110" s="14"/>
      <c r="E110" s="2"/>
      <c r="F110" s="2"/>
      <c r="G110" s="2"/>
      <c r="H110" s="2"/>
      <c r="I110" s="3">
        <f>SUM(GMICNC_22A_SCDPT4!SCDPT4_581BEGINNG_7:GMICNC_22A_SCDPT4!SCDPT4_581ENDINGG_7)</f>
        <v>0</v>
      </c>
      <c r="J110" s="2"/>
      <c r="K110" s="3">
        <f>SUM(GMICNC_22A_SCDPT4!SCDPT4_581BEGINNG_9:GMICNC_22A_SCDPT4!SCDPT4_581ENDINGG_9)</f>
        <v>0</v>
      </c>
      <c r="L110" s="3">
        <f>SUM(GMICNC_22A_SCDPT4!SCDPT4_581BEGINNG_10:GMICNC_22A_SCDPT4!SCDPT4_581ENDINGG_10)</f>
        <v>0</v>
      </c>
      <c r="M110" s="3">
        <f>SUM(GMICNC_22A_SCDPT4!SCDPT4_581BEGINNG_11:GMICNC_22A_SCDPT4!SCDPT4_581ENDINGG_11)</f>
        <v>0</v>
      </c>
      <c r="N110" s="3">
        <f>SUM(GMICNC_22A_SCDPT4!SCDPT4_581BEGINNG_12:GMICNC_22A_SCDPT4!SCDPT4_581ENDINGG_12)</f>
        <v>0</v>
      </c>
      <c r="O110" s="3">
        <f>SUM(GMICNC_22A_SCDPT4!SCDPT4_581BEGINNG_13:GMICNC_22A_SCDPT4!SCDPT4_581ENDINGG_13)</f>
        <v>0</v>
      </c>
      <c r="P110" s="3">
        <f>SUM(GMICNC_22A_SCDPT4!SCDPT4_581BEGINNG_14:GMICNC_22A_SCDPT4!SCDPT4_581ENDINGG_14)</f>
        <v>0</v>
      </c>
      <c r="Q110" s="3">
        <f>SUM(GMICNC_22A_SCDPT4!SCDPT4_581BEGINNG_15:GMICNC_22A_SCDPT4!SCDPT4_581ENDINGG_15)</f>
        <v>0</v>
      </c>
      <c r="R110" s="3">
        <f>SUM(GMICNC_22A_SCDPT4!SCDPT4_581BEGINNG_16:GMICNC_22A_SCDPT4!SCDPT4_581ENDINGG_16)</f>
        <v>0</v>
      </c>
      <c r="S110" s="3">
        <f>SUM(GMICNC_22A_SCDPT4!SCDPT4_581BEGINNG_17:GMICNC_22A_SCDPT4!SCDPT4_581ENDINGG_17)</f>
        <v>0</v>
      </c>
      <c r="T110" s="3">
        <f>SUM(GMICNC_22A_SCDPT4!SCDPT4_581BEGINNG_18:GMICNC_22A_SCDPT4!SCDPT4_581ENDINGG_18)</f>
        <v>0</v>
      </c>
      <c r="U110" s="3">
        <f>SUM(GMICNC_22A_SCDPT4!SCDPT4_581BEGINNG_19:GMICNC_22A_SCDPT4!SCDPT4_581ENDINGG_19)</f>
        <v>0</v>
      </c>
      <c r="V110" s="3">
        <f>SUM(GMICNC_22A_SCDPT4!SCDPT4_581BEGINNG_20:GMICNC_22A_SCDPT4!SCDPT4_581ENDINGG_20)</f>
        <v>0</v>
      </c>
      <c r="W110" s="2"/>
      <c r="X110" s="2"/>
      <c r="Y110" s="2"/>
      <c r="Z110" s="2"/>
      <c r="AA110" s="2"/>
      <c r="AB110" s="2"/>
      <c r="AC110" s="2"/>
    </row>
    <row r="111" spans="2:29" x14ac:dyDescent="0.3">
      <c r="B111" s="7" t="s">
        <v>426</v>
      </c>
      <c r="C111" s="1" t="s">
        <v>426</v>
      </c>
      <c r="D111" s="6" t="s">
        <v>426</v>
      </c>
      <c r="E111" s="1" t="s">
        <v>426</v>
      </c>
      <c r="F111" s="1" t="s">
        <v>426</v>
      </c>
      <c r="G111" s="1" t="s">
        <v>426</v>
      </c>
      <c r="H111" s="1" t="s">
        <v>426</v>
      </c>
      <c r="I111" s="1" t="s">
        <v>426</v>
      </c>
      <c r="J111" s="1" t="s">
        <v>426</v>
      </c>
      <c r="K111" s="1" t="s">
        <v>426</v>
      </c>
      <c r="L111" s="1" t="s">
        <v>426</v>
      </c>
      <c r="M111" s="1" t="s">
        <v>426</v>
      </c>
      <c r="N111" s="1" t="s">
        <v>426</v>
      </c>
      <c r="O111" s="1" t="s">
        <v>426</v>
      </c>
      <c r="P111" s="1" t="s">
        <v>426</v>
      </c>
      <c r="Q111" s="1" t="s">
        <v>426</v>
      </c>
      <c r="R111" s="1" t="s">
        <v>426</v>
      </c>
      <c r="S111" s="1" t="s">
        <v>426</v>
      </c>
      <c r="T111" s="1" t="s">
        <v>426</v>
      </c>
      <c r="U111" s="1" t="s">
        <v>426</v>
      </c>
      <c r="V111" s="1" t="s">
        <v>426</v>
      </c>
      <c r="W111" s="1" t="s">
        <v>426</v>
      </c>
      <c r="X111" s="1" t="s">
        <v>426</v>
      </c>
      <c r="Y111" s="1" t="s">
        <v>426</v>
      </c>
      <c r="Z111" s="1" t="s">
        <v>426</v>
      </c>
      <c r="AA111" s="1" t="s">
        <v>426</v>
      </c>
      <c r="AB111" s="1" t="s">
        <v>426</v>
      </c>
      <c r="AC111" s="1" t="s">
        <v>426</v>
      </c>
    </row>
    <row r="112" spans="2:29" x14ac:dyDescent="0.3">
      <c r="B112" s="18" t="s">
        <v>290</v>
      </c>
      <c r="C112" s="22" t="s">
        <v>603</v>
      </c>
      <c r="D112" s="15" t="s">
        <v>2</v>
      </c>
      <c r="E112" s="17" t="s">
        <v>2</v>
      </c>
      <c r="F112" s="8"/>
      <c r="G112" s="5" t="s">
        <v>2</v>
      </c>
      <c r="H112" s="25"/>
      <c r="I112" s="4"/>
      <c r="J112" s="2"/>
      <c r="K112" s="4"/>
      <c r="L112" s="4"/>
      <c r="M112" s="4"/>
      <c r="N112" s="4"/>
      <c r="O112" s="4"/>
      <c r="P112" s="12"/>
      <c r="Q112" s="4"/>
      <c r="R112" s="4"/>
      <c r="S112" s="4"/>
      <c r="T112" s="4"/>
      <c r="U112" s="12"/>
      <c r="V112" s="4"/>
      <c r="W112" s="2"/>
      <c r="X112" s="2"/>
      <c r="Y112" s="5" t="s">
        <v>2</v>
      </c>
      <c r="Z112" s="5" t="s">
        <v>2</v>
      </c>
      <c r="AA112" s="5" t="s">
        <v>2</v>
      </c>
      <c r="AB112" s="19" t="s">
        <v>2</v>
      </c>
      <c r="AC112" s="20" t="s">
        <v>2</v>
      </c>
    </row>
    <row r="113" spans="2:29" x14ac:dyDescent="0.3">
      <c r="B113" s="7" t="s">
        <v>426</v>
      </c>
      <c r="C113" s="1" t="s">
        <v>426</v>
      </c>
      <c r="D113" s="6" t="s">
        <v>426</v>
      </c>
      <c r="E113" s="1" t="s">
        <v>426</v>
      </c>
      <c r="F113" s="1" t="s">
        <v>426</v>
      </c>
      <c r="G113" s="1" t="s">
        <v>426</v>
      </c>
      <c r="H113" s="1" t="s">
        <v>426</v>
      </c>
      <c r="I113" s="1" t="s">
        <v>426</v>
      </c>
      <c r="J113" s="1" t="s">
        <v>426</v>
      </c>
      <c r="K113" s="1" t="s">
        <v>426</v>
      </c>
      <c r="L113" s="1" t="s">
        <v>426</v>
      </c>
      <c r="M113" s="1" t="s">
        <v>426</v>
      </c>
      <c r="N113" s="1" t="s">
        <v>426</v>
      </c>
      <c r="O113" s="1" t="s">
        <v>426</v>
      </c>
      <c r="P113" s="1" t="s">
        <v>426</v>
      </c>
      <c r="Q113" s="1" t="s">
        <v>426</v>
      </c>
      <c r="R113" s="1" t="s">
        <v>426</v>
      </c>
      <c r="S113" s="1" t="s">
        <v>426</v>
      </c>
      <c r="T113" s="1" t="s">
        <v>426</v>
      </c>
      <c r="U113" s="1" t="s">
        <v>426</v>
      </c>
      <c r="V113" s="1" t="s">
        <v>426</v>
      </c>
      <c r="W113" s="1" t="s">
        <v>426</v>
      </c>
      <c r="X113" s="1" t="s">
        <v>426</v>
      </c>
      <c r="Y113" s="1" t="s">
        <v>426</v>
      </c>
      <c r="Z113" s="1" t="s">
        <v>426</v>
      </c>
      <c r="AA113" s="1" t="s">
        <v>426</v>
      </c>
      <c r="AB113" s="1" t="s">
        <v>426</v>
      </c>
      <c r="AC113" s="1" t="s">
        <v>426</v>
      </c>
    </row>
    <row r="114" spans="2:29" ht="42" x14ac:dyDescent="0.3">
      <c r="B114" s="16" t="s">
        <v>466</v>
      </c>
      <c r="C114" s="21" t="s">
        <v>475</v>
      </c>
      <c r="D114" s="14"/>
      <c r="E114" s="2"/>
      <c r="F114" s="2"/>
      <c r="G114" s="2"/>
      <c r="H114" s="2"/>
      <c r="I114" s="3">
        <f>SUM(GMICNC_22A_SCDPT4!SCDPT4_591BEGINNG_7:GMICNC_22A_SCDPT4!SCDPT4_591ENDINGG_7)</f>
        <v>0</v>
      </c>
      <c r="J114" s="2"/>
      <c r="K114" s="3">
        <f>SUM(GMICNC_22A_SCDPT4!SCDPT4_591BEGINNG_9:GMICNC_22A_SCDPT4!SCDPT4_591ENDINGG_9)</f>
        <v>0</v>
      </c>
      <c r="L114" s="3">
        <f>SUM(GMICNC_22A_SCDPT4!SCDPT4_591BEGINNG_10:GMICNC_22A_SCDPT4!SCDPT4_591ENDINGG_10)</f>
        <v>0</v>
      </c>
      <c r="M114" s="3">
        <f>SUM(GMICNC_22A_SCDPT4!SCDPT4_591BEGINNG_11:GMICNC_22A_SCDPT4!SCDPT4_591ENDINGG_11)</f>
        <v>0</v>
      </c>
      <c r="N114" s="3">
        <f>SUM(GMICNC_22A_SCDPT4!SCDPT4_591BEGINNG_12:GMICNC_22A_SCDPT4!SCDPT4_591ENDINGG_12)</f>
        <v>0</v>
      </c>
      <c r="O114" s="3">
        <f>SUM(GMICNC_22A_SCDPT4!SCDPT4_591BEGINNG_13:GMICNC_22A_SCDPT4!SCDPT4_591ENDINGG_13)</f>
        <v>0</v>
      </c>
      <c r="P114" s="3">
        <f>SUM(GMICNC_22A_SCDPT4!SCDPT4_591BEGINNG_14:GMICNC_22A_SCDPT4!SCDPT4_591ENDINGG_14)</f>
        <v>0</v>
      </c>
      <c r="Q114" s="3">
        <f>SUM(GMICNC_22A_SCDPT4!SCDPT4_591BEGINNG_15:GMICNC_22A_SCDPT4!SCDPT4_591ENDINGG_15)</f>
        <v>0</v>
      </c>
      <c r="R114" s="3">
        <f>SUM(GMICNC_22A_SCDPT4!SCDPT4_591BEGINNG_16:GMICNC_22A_SCDPT4!SCDPT4_591ENDINGG_16)</f>
        <v>0</v>
      </c>
      <c r="S114" s="3">
        <f>SUM(GMICNC_22A_SCDPT4!SCDPT4_591BEGINNG_17:GMICNC_22A_SCDPT4!SCDPT4_591ENDINGG_17)</f>
        <v>0</v>
      </c>
      <c r="T114" s="3">
        <f>SUM(GMICNC_22A_SCDPT4!SCDPT4_591BEGINNG_18:GMICNC_22A_SCDPT4!SCDPT4_591ENDINGG_18)</f>
        <v>0</v>
      </c>
      <c r="U114" s="3">
        <f>SUM(GMICNC_22A_SCDPT4!SCDPT4_591BEGINNG_19:GMICNC_22A_SCDPT4!SCDPT4_591ENDINGG_19)</f>
        <v>0</v>
      </c>
      <c r="V114" s="3">
        <f>SUM(GMICNC_22A_SCDPT4!SCDPT4_591BEGINNG_20:GMICNC_22A_SCDPT4!SCDPT4_591ENDINGG_20)</f>
        <v>0</v>
      </c>
      <c r="W114" s="2"/>
      <c r="X114" s="2"/>
      <c r="Y114" s="2"/>
      <c r="Z114" s="2"/>
      <c r="AA114" s="2"/>
      <c r="AB114" s="2"/>
      <c r="AC114" s="2"/>
    </row>
    <row r="115" spans="2:29" x14ac:dyDescent="0.3">
      <c r="B115" s="7" t="s">
        <v>426</v>
      </c>
      <c r="C115" s="1" t="s">
        <v>426</v>
      </c>
      <c r="D115" s="6" t="s">
        <v>426</v>
      </c>
      <c r="E115" s="1" t="s">
        <v>426</v>
      </c>
      <c r="F115" s="1" t="s">
        <v>426</v>
      </c>
      <c r="G115" s="1" t="s">
        <v>426</v>
      </c>
      <c r="H115" s="1" t="s">
        <v>426</v>
      </c>
      <c r="I115" s="1" t="s">
        <v>426</v>
      </c>
      <c r="J115" s="1" t="s">
        <v>426</v>
      </c>
      <c r="K115" s="1" t="s">
        <v>426</v>
      </c>
      <c r="L115" s="1" t="s">
        <v>426</v>
      </c>
      <c r="M115" s="1" t="s">
        <v>426</v>
      </c>
      <c r="N115" s="1" t="s">
        <v>426</v>
      </c>
      <c r="O115" s="1" t="s">
        <v>426</v>
      </c>
      <c r="P115" s="1" t="s">
        <v>426</v>
      </c>
      <c r="Q115" s="1" t="s">
        <v>426</v>
      </c>
      <c r="R115" s="1" t="s">
        <v>426</v>
      </c>
      <c r="S115" s="1" t="s">
        <v>426</v>
      </c>
      <c r="T115" s="1" t="s">
        <v>426</v>
      </c>
      <c r="U115" s="1" t="s">
        <v>426</v>
      </c>
      <c r="V115" s="1" t="s">
        <v>426</v>
      </c>
      <c r="W115" s="1" t="s">
        <v>426</v>
      </c>
      <c r="X115" s="1" t="s">
        <v>426</v>
      </c>
      <c r="Y115" s="1" t="s">
        <v>426</v>
      </c>
      <c r="Z115" s="1" t="s">
        <v>426</v>
      </c>
      <c r="AA115" s="1" t="s">
        <v>426</v>
      </c>
      <c r="AB115" s="1" t="s">
        <v>426</v>
      </c>
      <c r="AC115" s="1" t="s">
        <v>426</v>
      </c>
    </row>
    <row r="116" spans="2:29" x14ac:dyDescent="0.3">
      <c r="B116" s="18" t="s">
        <v>177</v>
      </c>
      <c r="C116" s="22" t="s">
        <v>603</v>
      </c>
      <c r="D116" s="15" t="s">
        <v>2</v>
      </c>
      <c r="E116" s="17" t="s">
        <v>2</v>
      </c>
      <c r="F116" s="8"/>
      <c r="G116" s="5" t="s">
        <v>2</v>
      </c>
      <c r="H116" s="25"/>
      <c r="I116" s="4"/>
      <c r="J116" s="2"/>
      <c r="K116" s="4"/>
      <c r="L116" s="4"/>
      <c r="M116" s="4"/>
      <c r="N116" s="4"/>
      <c r="O116" s="4"/>
      <c r="P116" s="12"/>
      <c r="Q116" s="4"/>
      <c r="R116" s="4"/>
      <c r="S116" s="4"/>
      <c r="T116" s="4"/>
      <c r="U116" s="12"/>
      <c r="V116" s="4"/>
      <c r="W116" s="2"/>
      <c r="X116" s="2"/>
      <c r="Y116" s="5" t="s">
        <v>2</v>
      </c>
      <c r="Z116" s="5" t="s">
        <v>2</v>
      </c>
      <c r="AA116" s="5" t="s">
        <v>2</v>
      </c>
      <c r="AB116" s="19" t="s">
        <v>2</v>
      </c>
      <c r="AC116" s="20" t="s">
        <v>2</v>
      </c>
    </row>
    <row r="117" spans="2:29" x14ac:dyDescent="0.3">
      <c r="B117" s="7" t="s">
        <v>426</v>
      </c>
      <c r="C117" s="1" t="s">
        <v>426</v>
      </c>
      <c r="D117" s="6" t="s">
        <v>426</v>
      </c>
      <c r="E117" s="1" t="s">
        <v>426</v>
      </c>
      <c r="F117" s="1" t="s">
        <v>426</v>
      </c>
      <c r="G117" s="1" t="s">
        <v>426</v>
      </c>
      <c r="H117" s="1" t="s">
        <v>426</v>
      </c>
      <c r="I117" s="1" t="s">
        <v>426</v>
      </c>
      <c r="J117" s="1" t="s">
        <v>426</v>
      </c>
      <c r="K117" s="1" t="s">
        <v>426</v>
      </c>
      <c r="L117" s="1" t="s">
        <v>426</v>
      </c>
      <c r="M117" s="1" t="s">
        <v>426</v>
      </c>
      <c r="N117" s="1" t="s">
        <v>426</v>
      </c>
      <c r="O117" s="1" t="s">
        <v>426</v>
      </c>
      <c r="P117" s="1" t="s">
        <v>426</v>
      </c>
      <c r="Q117" s="1" t="s">
        <v>426</v>
      </c>
      <c r="R117" s="1" t="s">
        <v>426</v>
      </c>
      <c r="S117" s="1" t="s">
        <v>426</v>
      </c>
      <c r="T117" s="1" t="s">
        <v>426</v>
      </c>
      <c r="U117" s="1" t="s">
        <v>426</v>
      </c>
      <c r="V117" s="1" t="s">
        <v>426</v>
      </c>
      <c r="W117" s="1" t="s">
        <v>426</v>
      </c>
      <c r="X117" s="1" t="s">
        <v>426</v>
      </c>
      <c r="Y117" s="1" t="s">
        <v>426</v>
      </c>
      <c r="Z117" s="1" t="s">
        <v>426</v>
      </c>
      <c r="AA117" s="1" t="s">
        <v>426</v>
      </c>
      <c r="AB117" s="1" t="s">
        <v>426</v>
      </c>
      <c r="AC117" s="1" t="s">
        <v>426</v>
      </c>
    </row>
    <row r="118" spans="2:29" ht="42" x14ac:dyDescent="0.3">
      <c r="B118" s="16" t="s">
        <v>343</v>
      </c>
      <c r="C118" s="21" t="s">
        <v>548</v>
      </c>
      <c r="D118" s="14"/>
      <c r="E118" s="2"/>
      <c r="F118" s="2"/>
      <c r="G118" s="2"/>
      <c r="H118" s="2"/>
      <c r="I118" s="3">
        <f>SUM(GMICNC_22A_SCDPT4!SCDPT4_592BEGINNG_7:GMICNC_22A_SCDPT4!SCDPT4_592ENDINGG_7)</f>
        <v>0</v>
      </c>
      <c r="J118" s="2"/>
      <c r="K118" s="3">
        <f>SUM(GMICNC_22A_SCDPT4!SCDPT4_592BEGINNG_9:GMICNC_22A_SCDPT4!SCDPT4_592ENDINGG_9)</f>
        <v>0</v>
      </c>
      <c r="L118" s="3">
        <f>SUM(GMICNC_22A_SCDPT4!SCDPT4_592BEGINNG_10:GMICNC_22A_SCDPT4!SCDPT4_592ENDINGG_10)</f>
        <v>0</v>
      </c>
      <c r="M118" s="3">
        <f>SUM(GMICNC_22A_SCDPT4!SCDPT4_592BEGINNG_11:GMICNC_22A_SCDPT4!SCDPT4_592ENDINGG_11)</f>
        <v>0</v>
      </c>
      <c r="N118" s="3">
        <f>SUM(GMICNC_22A_SCDPT4!SCDPT4_592BEGINNG_12:GMICNC_22A_SCDPT4!SCDPT4_592ENDINGG_12)</f>
        <v>0</v>
      </c>
      <c r="O118" s="3">
        <f>SUM(GMICNC_22A_SCDPT4!SCDPT4_592BEGINNG_13:GMICNC_22A_SCDPT4!SCDPT4_592ENDINGG_13)</f>
        <v>0</v>
      </c>
      <c r="P118" s="3">
        <f>SUM(GMICNC_22A_SCDPT4!SCDPT4_592BEGINNG_14:GMICNC_22A_SCDPT4!SCDPT4_592ENDINGG_14)</f>
        <v>0</v>
      </c>
      <c r="Q118" s="3">
        <f>SUM(GMICNC_22A_SCDPT4!SCDPT4_592BEGINNG_15:GMICNC_22A_SCDPT4!SCDPT4_592ENDINGG_15)</f>
        <v>0</v>
      </c>
      <c r="R118" s="3">
        <f>SUM(GMICNC_22A_SCDPT4!SCDPT4_592BEGINNG_16:GMICNC_22A_SCDPT4!SCDPT4_592ENDINGG_16)</f>
        <v>0</v>
      </c>
      <c r="S118" s="3">
        <f>SUM(GMICNC_22A_SCDPT4!SCDPT4_592BEGINNG_17:GMICNC_22A_SCDPT4!SCDPT4_592ENDINGG_17)</f>
        <v>0</v>
      </c>
      <c r="T118" s="3">
        <f>SUM(GMICNC_22A_SCDPT4!SCDPT4_592BEGINNG_18:GMICNC_22A_SCDPT4!SCDPT4_592ENDINGG_18)</f>
        <v>0</v>
      </c>
      <c r="U118" s="3">
        <f>SUM(GMICNC_22A_SCDPT4!SCDPT4_592BEGINNG_19:GMICNC_22A_SCDPT4!SCDPT4_592ENDINGG_19)</f>
        <v>0</v>
      </c>
      <c r="V118" s="3">
        <f>SUM(GMICNC_22A_SCDPT4!SCDPT4_592BEGINNG_20:GMICNC_22A_SCDPT4!SCDPT4_592ENDINGG_20)</f>
        <v>0</v>
      </c>
      <c r="W118" s="2"/>
      <c r="X118" s="2"/>
      <c r="Y118" s="2"/>
      <c r="Z118" s="2"/>
      <c r="AA118" s="2"/>
      <c r="AB118" s="2"/>
      <c r="AC118" s="2"/>
    </row>
    <row r="119" spans="2:29" ht="28" x14ac:dyDescent="0.3">
      <c r="B119" s="16" t="s">
        <v>593</v>
      </c>
      <c r="C119" s="21" t="s">
        <v>551</v>
      </c>
      <c r="D119" s="14"/>
      <c r="E119" s="2"/>
      <c r="F119" s="2"/>
      <c r="G119" s="2"/>
      <c r="H119" s="2"/>
      <c r="I119" s="3">
        <f>GMICNC_22A_SCDPT4!SCDPT4_5019999999_7+GMICNC_22A_SCDPT4!SCDPT4_5029999999_7+GMICNC_22A_SCDPT4!SCDPT4_5319999999_7+GMICNC_22A_SCDPT4!SCDPT4_5329999999_7+GMICNC_22A_SCDPT4!SCDPT4_5519999999_7+GMICNC_22A_SCDPT4!SCDPT4_5529999999_7+GMICNC_22A_SCDPT4!SCDPT4_5719999999_7+GMICNC_22A_SCDPT4!SCDPT4_5729999999_7+GMICNC_22A_SCDPT4!SCDPT4_5819999999_7+GMICNC_22A_SCDPT4!SCDPT4_5919999999_7+GMICNC_22A_SCDPT4!SCDPT4_5929999999_7</f>
        <v>0</v>
      </c>
      <c r="J119" s="2"/>
      <c r="K119" s="3">
        <f>GMICNC_22A_SCDPT4!SCDPT4_5019999999_9+GMICNC_22A_SCDPT4!SCDPT4_5029999999_9+GMICNC_22A_SCDPT4!SCDPT4_5319999999_9+GMICNC_22A_SCDPT4!SCDPT4_5329999999_9+GMICNC_22A_SCDPT4!SCDPT4_5519999999_9+GMICNC_22A_SCDPT4!SCDPT4_5529999999_9+GMICNC_22A_SCDPT4!SCDPT4_5719999999_9+GMICNC_22A_SCDPT4!SCDPT4_5729999999_9+GMICNC_22A_SCDPT4!SCDPT4_5819999999_9+GMICNC_22A_SCDPT4!SCDPT4_5919999999_9+GMICNC_22A_SCDPT4!SCDPT4_5929999999_9</f>
        <v>0</v>
      </c>
      <c r="L119" s="3">
        <f>GMICNC_22A_SCDPT4!SCDPT4_5019999999_10+GMICNC_22A_SCDPT4!SCDPT4_5029999999_10+GMICNC_22A_SCDPT4!SCDPT4_5319999999_10+GMICNC_22A_SCDPT4!SCDPT4_5329999999_10+GMICNC_22A_SCDPT4!SCDPT4_5519999999_10+GMICNC_22A_SCDPT4!SCDPT4_5529999999_10+GMICNC_22A_SCDPT4!SCDPT4_5719999999_10+GMICNC_22A_SCDPT4!SCDPT4_5729999999_10+GMICNC_22A_SCDPT4!SCDPT4_5819999999_10+GMICNC_22A_SCDPT4!SCDPT4_5919999999_10+GMICNC_22A_SCDPT4!SCDPT4_5929999999_10</f>
        <v>0</v>
      </c>
      <c r="M119" s="3">
        <f>GMICNC_22A_SCDPT4!SCDPT4_5019999999_11+GMICNC_22A_SCDPT4!SCDPT4_5029999999_11+GMICNC_22A_SCDPT4!SCDPT4_5319999999_11+GMICNC_22A_SCDPT4!SCDPT4_5329999999_11+GMICNC_22A_SCDPT4!SCDPT4_5519999999_11+GMICNC_22A_SCDPT4!SCDPT4_5529999999_11+GMICNC_22A_SCDPT4!SCDPT4_5719999999_11+GMICNC_22A_SCDPT4!SCDPT4_5729999999_11+GMICNC_22A_SCDPT4!SCDPT4_5819999999_11+GMICNC_22A_SCDPT4!SCDPT4_5919999999_11+GMICNC_22A_SCDPT4!SCDPT4_5929999999_11</f>
        <v>0</v>
      </c>
      <c r="N119" s="3">
        <f>GMICNC_22A_SCDPT4!SCDPT4_5019999999_12+GMICNC_22A_SCDPT4!SCDPT4_5029999999_12+GMICNC_22A_SCDPT4!SCDPT4_5319999999_12+GMICNC_22A_SCDPT4!SCDPT4_5329999999_12+GMICNC_22A_SCDPT4!SCDPT4_5519999999_12+GMICNC_22A_SCDPT4!SCDPT4_5529999999_12+GMICNC_22A_SCDPT4!SCDPT4_5719999999_12+GMICNC_22A_SCDPT4!SCDPT4_5729999999_12+GMICNC_22A_SCDPT4!SCDPT4_5819999999_12+GMICNC_22A_SCDPT4!SCDPT4_5919999999_12+GMICNC_22A_SCDPT4!SCDPT4_5929999999_12</f>
        <v>0</v>
      </c>
      <c r="O119" s="3">
        <f>GMICNC_22A_SCDPT4!SCDPT4_5019999999_13+GMICNC_22A_SCDPT4!SCDPT4_5029999999_13+GMICNC_22A_SCDPT4!SCDPT4_5319999999_13+GMICNC_22A_SCDPT4!SCDPT4_5329999999_13+GMICNC_22A_SCDPT4!SCDPT4_5519999999_13+GMICNC_22A_SCDPT4!SCDPT4_5529999999_13+GMICNC_22A_SCDPT4!SCDPT4_5719999999_13+GMICNC_22A_SCDPT4!SCDPT4_5729999999_13+GMICNC_22A_SCDPT4!SCDPT4_5819999999_13+GMICNC_22A_SCDPT4!SCDPT4_5919999999_13+GMICNC_22A_SCDPT4!SCDPT4_5929999999_13</f>
        <v>0</v>
      </c>
      <c r="P119" s="3">
        <f>GMICNC_22A_SCDPT4!SCDPT4_5019999999_14+GMICNC_22A_SCDPT4!SCDPT4_5029999999_14+GMICNC_22A_SCDPT4!SCDPT4_5319999999_14+GMICNC_22A_SCDPT4!SCDPT4_5329999999_14+GMICNC_22A_SCDPT4!SCDPT4_5519999999_14+GMICNC_22A_SCDPT4!SCDPT4_5529999999_14+GMICNC_22A_SCDPT4!SCDPT4_5719999999_14+GMICNC_22A_SCDPT4!SCDPT4_5729999999_14+GMICNC_22A_SCDPT4!SCDPT4_5819999999_14+GMICNC_22A_SCDPT4!SCDPT4_5919999999_14+GMICNC_22A_SCDPT4!SCDPT4_5929999999_14</f>
        <v>0</v>
      </c>
      <c r="Q119" s="3">
        <f>GMICNC_22A_SCDPT4!SCDPT4_5019999999_15+GMICNC_22A_SCDPT4!SCDPT4_5029999999_15+GMICNC_22A_SCDPT4!SCDPT4_5319999999_15+GMICNC_22A_SCDPT4!SCDPT4_5329999999_15+GMICNC_22A_SCDPT4!SCDPT4_5519999999_15+GMICNC_22A_SCDPT4!SCDPT4_5529999999_15+GMICNC_22A_SCDPT4!SCDPT4_5719999999_15+GMICNC_22A_SCDPT4!SCDPT4_5729999999_15+GMICNC_22A_SCDPT4!SCDPT4_5819999999_15+GMICNC_22A_SCDPT4!SCDPT4_5919999999_15+GMICNC_22A_SCDPT4!SCDPT4_5929999999_15</f>
        <v>0</v>
      </c>
      <c r="R119" s="3">
        <f>GMICNC_22A_SCDPT4!SCDPT4_5019999999_16+GMICNC_22A_SCDPT4!SCDPT4_5029999999_16+GMICNC_22A_SCDPT4!SCDPT4_5319999999_16+GMICNC_22A_SCDPT4!SCDPT4_5329999999_16+GMICNC_22A_SCDPT4!SCDPT4_5519999999_16+GMICNC_22A_SCDPT4!SCDPT4_5529999999_16+GMICNC_22A_SCDPT4!SCDPT4_5719999999_16+GMICNC_22A_SCDPT4!SCDPT4_5729999999_16+GMICNC_22A_SCDPT4!SCDPT4_5819999999_16+GMICNC_22A_SCDPT4!SCDPT4_5919999999_16+GMICNC_22A_SCDPT4!SCDPT4_5929999999_16</f>
        <v>0</v>
      </c>
      <c r="S119" s="3">
        <f>GMICNC_22A_SCDPT4!SCDPT4_5019999999_17+GMICNC_22A_SCDPT4!SCDPT4_5029999999_17+GMICNC_22A_SCDPT4!SCDPT4_5319999999_17+GMICNC_22A_SCDPT4!SCDPT4_5329999999_17+GMICNC_22A_SCDPT4!SCDPT4_5519999999_17+GMICNC_22A_SCDPT4!SCDPT4_5529999999_17+GMICNC_22A_SCDPT4!SCDPT4_5719999999_17+GMICNC_22A_SCDPT4!SCDPT4_5729999999_17+GMICNC_22A_SCDPT4!SCDPT4_5819999999_17+GMICNC_22A_SCDPT4!SCDPT4_5919999999_17+GMICNC_22A_SCDPT4!SCDPT4_5929999999_17</f>
        <v>0</v>
      </c>
      <c r="T119" s="3">
        <f>GMICNC_22A_SCDPT4!SCDPT4_5019999999_18+GMICNC_22A_SCDPT4!SCDPT4_5029999999_18+GMICNC_22A_SCDPT4!SCDPT4_5319999999_18+GMICNC_22A_SCDPT4!SCDPT4_5329999999_18+GMICNC_22A_SCDPT4!SCDPT4_5519999999_18+GMICNC_22A_SCDPT4!SCDPT4_5529999999_18+GMICNC_22A_SCDPT4!SCDPT4_5719999999_18+GMICNC_22A_SCDPT4!SCDPT4_5729999999_18+GMICNC_22A_SCDPT4!SCDPT4_5819999999_18+GMICNC_22A_SCDPT4!SCDPT4_5919999999_18+GMICNC_22A_SCDPT4!SCDPT4_5929999999_18</f>
        <v>0</v>
      </c>
      <c r="U119" s="3">
        <f>GMICNC_22A_SCDPT4!SCDPT4_5019999999_19+GMICNC_22A_SCDPT4!SCDPT4_5029999999_19+GMICNC_22A_SCDPT4!SCDPT4_5319999999_19+GMICNC_22A_SCDPT4!SCDPT4_5329999999_19+GMICNC_22A_SCDPT4!SCDPT4_5519999999_19+GMICNC_22A_SCDPT4!SCDPT4_5529999999_19+GMICNC_22A_SCDPT4!SCDPT4_5719999999_19+GMICNC_22A_SCDPT4!SCDPT4_5729999999_19+GMICNC_22A_SCDPT4!SCDPT4_5819999999_19+GMICNC_22A_SCDPT4!SCDPT4_5919999999_19+GMICNC_22A_SCDPT4!SCDPT4_5929999999_19</f>
        <v>0</v>
      </c>
      <c r="V119" s="3">
        <f>GMICNC_22A_SCDPT4!SCDPT4_5019999999_20+GMICNC_22A_SCDPT4!SCDPT4_5029999999_20+GMICNC_22A_SCDPT4!SCDPT4_5319999999_20+GMICNC_22A_SCDPT4!SCDPT4_5329999999_20+GMICNC_22A_SCDPT4!SCDPT4_5519999999_20+GMICNC_22A_SCDPT4!SCDPT4_5529999999_20+GMICNC_22A_SCDPT4!SCDPT4_5719999999_20+GMICNC_22A_SCDPT4!SCDPT4_5729999999_20+GMICNC_22A_SCDPT4!SCDPT4_5819999999_20+GMICNC_22A_SCDPT4!SCDPT4_5919999999_20+GMICNC_22A_SCDPT4!SCDPT4_5929999999_20</f>
        <v>0</v>
      </c>
      <c r="W119" s="2"/>
      <c r="X119" s="2"/>
      <c r="Y119" s="2"/>
      <c r="Z119" s="2"/>
      <c r="AA119" s="2"/>
      <c r="AB119" s="2"/>
      <c r="AC119" s="2"/>
    </row>
    <row r="120" spans="2:29" ht="28" x14ac:dyDescent="0.3">
      <c r="B120" s="16" t="s">
        <v>81</v>
      </c>
      <c r="C120" s="21" t="s">
        <v>39</v>
      </c>
      <c r="D120" s="14"/>
      <c r="E120" s="2"/>
      <c r="F120" s="2"/>
      <c r="G120" s="2"/>
      <c r="H120" s="2"/>
      <c r="I120" s="31">
        <v>0</v>
      </c>
      <c r="J120" s="2"/>
      <c r="K120" s="31">
        <v>0</v>
      </c>
      <c r="L120" s="4"/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2"/>
      <c r="X120" s="2"/>
      <c r="Y120" s="2"/>
      <c r="Z120" s="2"/>
      <c r="AA120" s="2"/>
      <c r="AB120" s="2"/>
      <c r="AC120" s="2"/>
    </row>
    <row r="121" spans="2:29" x14ac:dyDescent="0.3">
      <c r="B121" s="16" t="s">
        <v>253</v>
      </c>
      <c r="C121" s="21" t="s">
        <v>643</v>
      </c>
      <c r="D121" s="14"/>
      <c r="E121" s="2"/>
      <c r="F121" s="2"/>
      <c r="G121" s="2"/>
      <c r="H121" s="2"/>
      <c r="I121" s="3">
        <f>GMICNC_22A_SCDPT4!SCDPT4_5989999997_7+GMICNC_22A_SCDPT4!SCDPT4_5989999998_7</f>
        <v>0</v>
      </c>
      <c r="J121" s="2"/>
      <c r="K121" s="3">
        <f>GMICNC_22A_SCDPT4!SCDPT4_5989999997_9+GMICNC_22A_SCDPT4!SCDPT4_5989999998_9</f>
        <v>0</v>
      </c>
      <c r="L121" s="3">
        <f>GMICNC_22A_SCDPT4!SCDPT4_5989999997_10+GMICNC_22A_SCDPT4!SCDPT4_5989999998_10</f>
        <v>0</v>
      </c>
      <c r="M121" s="3">
        <f>GMICNC_22A_SCDPT4!SCDPT4_5989999997_11+GMICNC_22A_SCDPT4!SCDPT4_5989999998_11</f>
        <v>0</v>
      </c>
      <c r="N121" s="3">
        <f>GMICNC_22A_SCDPT4!SCDPT4_5989999997_12+GMICNC_22A_SCDPT4!SCDPT4_5989999998_12</f>
        <v>0</v>
      </c>
      <c r="O121" s="3">
        <f>GMICNC_22A_SCDPT4!SCDPT4_5989999997_13+GMICNC_22A_SCDPT4!SCDPT4_5989999998_13</f>
        <v>0</v>
      </c>
      <c r="P121" s="3">
        <f>GMICNC_22A_SCDPT4!SCDPT4_5989999997_14+GMICNC_22A_SCDPT4!SCDPT4_5989999998_14</f>
        <v>0</v>
      </c>
      <c r="Q121" s="3">
        <f>GMICNC_22A_SCDPT4!SCDPT4_5989999997_15+GMICNC_22A_SCDPT4!SCDPT4_5989999998_15</f>
        <v>0</v>
      </c>
      <c r="R121" s="3">
        <f>GMICNC_22A_SCDPT4!SCDPT4_5989999997_16+GMICNC_22A_SCDPT4!SCDPT4_5989999998_16</f>
        <v>0</v>
      </c>
      <c r="S121" s="3">
        <f>GMICNC_22A_SCDPT4!SCDPT4_5989999997_17+GMICNC_22A_SCDPT4!SCDPT4_5989999998_17</f>
        <v>0</v>
      </c>
      <c r="T121" s="3">
        <f>GMICNC_22A_SCDPT4!SCDPT4_5989999997_18+GMICNC_22A_SCDPT4!SCDPT4_5989999998_18</f>
        <v>0</v>
      </c>
      <c r="U121" s="3">
        <f>GMICNC_22A_SCDPT4!SCDPT4_5989999997_19+GMICNC_22A_SCDPT4!SCDPT4_5989999998_19</f>
        <v>0</v>
      </c>
      <c r="V121" s="3">
        <f>GMICNC_22A_SCDPT4!SCDPT4_5989999997_20+GMICNC_22A_SCDPT4!SCDPT4_5989999998_20</f>
        <v>0</v>
      </c>
      <c r="W121" s="2"/>
      <c r="X121" s="2"/>
      <c r="Y121" s="2"/>
      <c r="Z121" s="2"/>
      <c r="AA121" s="2"/>
      <c r="AB121" s="2"/>
      <c r="AC121" s="2"/>
    </row>
    <row r="122" spans="2:29" ht="28" x14ac:dyDescent="0.3">
      <c r="B122" s="16" t="s">
        <v>118</v>
      </c>
      <c r="C122" s="21" t="s">
        <v>184</v>
      </c>
      <c r="D122" s="14"/>
      <c r="E122" s="2"/>
      <c r="F122" s="2"/>
      <c r="G122" s="2"/>
      <c r="H122" s="2"/>
      <c r="I122" s="3">
        <f>GMICNC_22A_SCDPT4!SCDPT4_4509999999_7+GMICNC_22A_SCDPT4!SCDPT4_5989999999_7</f>
        <v>0</v>
      </c>
      <c r="J122" s="2"/>
      <c r="K122" s="3">
        <f>GMICNC_22A_SCDPT4!SCDPT4_4509999999_9+GMICNC_22A_SCDPT4!SCDPT4_5989999999_9</f>
        <v>0</v>
      </c>
      <c r="L122" s="3">
        <f>GMICNC_22A_SCDPT4!SCDPT4_4509999999_10+GMICNC_22A_SCDPT4!SCDPT4_5989999999_10</f>
        <v>0</v>
      </c>
      <c r="M122" s="3">
        <f>GMICNC_22A_SCDPT4!SCDPT4_4509999999_11+GMICNC_22A_SCDPT4!SCDPT4_5989999999_11</f>
        <v>0</v>
      </c>
      <c r="N122" s="3">
        <f>GMICNC_22A_SCDPT4!SCDPT4_4509999999_12+GMICNC_22A_SCDPT4!SCDPT4_5989999999_12</f>
        <v>0</v>
      </c>
      <c r="O122" s="3">
        <f>GMICNC_22A_SCDPT4!SCDPT4_4509999999_13+GMICNC_22A_SCDPT4!SCDPT4_5989999999_13</f>
        <v>0</v>
      </c>
      <c r="P122" s="3">
        <f>GMICNC_22A_SCDPT4!SCDPT4_4509999999_14+GMICNC_22A_SCDPT4!SCDPT4_5989999999_14</f>
        <v>0</v>
      </c>
      <c r="Q122" s="3">
        <f>GMICNC_22A_SCDPT4!SCDPT4_4509999999_15+GMICNC_22A_SCDPT4!SCDPT4_5989999999_15</f>
        <v>0</v>
      </c>
      <c r="R122" s="3">
        <f>GMICNC_22A_SCDPT4!SCDPT4_4509999999_16+GMICNC_22A_SCDPT4!SCDPT4_5989999999_16</f>
        <v>0</v>
      </c>
      <c r="S122" s="3">
        <f>GMICNC_22A_SCDPT4!SCDPT4_4509999999_17+GMICNC_22A_SCDPT4!SCDPT4_5989999999_17</f>
        <v>0</v>
      </c>
      <c r="T122" s="3">
        <f>GMICNC_22A_SCDPT4!SCDPT4_4509999999_18+GMICNC_22A_SCDPT4!SCDPT4_5989999999_18</f>
        <v>0</v>
      </c>
      <c r="U122" s="3">
        <f>GMICNC_22A_SCDPT4!SCDPT4_4509999999_19+GMICNC_22A_SCDPT4!SCDPT4_5989999999_19</f>
        <v>0</v>
      </c>
      <c r="V122" s="3">
        <f>GMICNC_22A_SCDPT4!SCDPT4_4509999999_20+GMICNC_22A_SCDPT4!SCDPT4_5989999999_20</f>
        <v>0</v>
      </c>
      <c r="W122" s="2"/>
      <c r="X122" s="2"/>
      <c r="Y122" s="2"/>
      <c r="Z122" s="2"/>
      <c r="AA122" s="2"/>
      <c r="AB122" s="2"/>
      <c r="AC122" s="2"/>
    </row>
    <row r="123" spans="2:29" x14ac:dyDescent="0.3">
      <c r="B123" s="53" t="s">
        <v>185</v>
      </c>
      <c r="C123" s="55" t="s">
        <v>82</v>
      </c>
      <c r="D123" s="59"/>
      <c r="E123" s="23"/>
      <c r="F123" s="23"/>
      <c r="G123" s="23"/>
      <c r="H123" s="23"/>
      <c r="I123" s="27">
        <f>GMICNC_22A_SCDPT4!SCDPT4_2509999999_7+GMICNC_22A_SCDPT4!SCDPT4_4509999999_7+GMICNC_22A_SCDPT4!SCDPT4_5989999999_7</f>
        <v>3916362</v>
      </c>
      <c r="J123" s="23"/>
      <c r="K123" s="27">
        <f>GMICNC_22A_SCDPT4!SCDPT4_2509999999_9+GMICNC_22A_SCDPT4!SCDPT4_4509999999_9+GMICNC_22A_SCDPT4!SCDPT4_5989999999_9</f>
        <v>3923346</v>
      </c>
      <c r="L123" s="27">
        <f>GMICNC_22A_SCDPT4!SCDPT4_2509999999_10+GMICNC_22A_SCDPT4!SCDPT4_4509999999_10+GMICNC_22A_SCDPT4!SCDPT4_5989999999_10</f>
        <v>3917228</v>
      </c>
      <c r="M123" s="27">
        <f>GMICNC_22A_SCDPT4!SCDPT4_2509999999_11+GMICNC_22A_SCDPT4!SCDPT4_4509999999_11+GMICNC_22A_SCDPT4!SCDPT4_5989999999_11</f>
        <v>0</v>
      </c>
      <c r="N123" s="27">
        <f>GMICNC_22A_SCDPT4!SCDPT4_2509999999_12+GMICNC_22A_SCDPT4!SCDPT4_4509999999_12+GMICNC_22A_SCDPT4!SCDPT4_5989999999_12</f>
        <v>-866</v>
      </c>
      <c r="O123" s="27">
        <f>GMICNC_22A_SCDPT4!SCDPT4_2509999999_13+GMICNC_22A_SCDPT4!SCDPT4_4509999999_13+GMICNC_22A_SCDPT4!SCDPT4_5989999999_13</f>
        <v>0</v>
      </c>
      <c r="P123" s="27">
        <f>GMICNC_22A_SCDPT4!SCDPT4_2509999999_14+GMICNC_22A_SCDPT4!SCDPT4_4509999999_14+GMICNC_22A_SCDPT4!SCDPT4_5989999999_14</f>
        <v>-866</v>
      </c>
      <c r="Q123" s="27">
        <f>GMICNC_22A_SCDPT4!SCDPT4_2509999999_15+GMICNC_22A_SCDPT4!SCDPT4_4509999999_15+GMICNC_22A_SCDPT4!SCDPT4_5989999999_15</f>
        <v>0</v>
      </c>
      <c r="R123" s="27">
        <f>GMICNC_22A_SCDPT4!SCDPT4_2509999999_16+GMICNC_22A_SCDPT4!SCDPT4_4509999999_16+GMICNC_22A_SCDPT4!SCDPT4_5989999999_16</f>
        <v>3916361</v>
      </c>
      <c r="S123" s="27">
        <f>GMICNC_22A_SCDPT4!SCDPT4_2509999999_17+GMICNC_22A_SCDPT4!SCDPT4_4509999999_17+GMICNC_22A_SCDPT4!SCDPT4_5989999999_17</f>
        <v>0</v>
      </c>
      <c r="T123" s="27">
        <f>GMICNC_22A_SCDPT4!SCDPT4_2509999999_18+GMICNC_22A_SCDPT4!SCDPT4_4509999999_18+GMICNC_22A_SCDPT4!SCDPT4_5989999999_18</f>
        <v>0</v>
      </c>
      <c r="U123" s="27">
        <f>GMICNC_22A_SCDPT4!SCDPT4_2509999999_19+GMICNC_22A_SCDPT4!SCDPT4_4509999999_19+GMICNC_22A_SCDPT4!SCDPT4_5989999999_19</f>
        <v>0</v>
      </c>
      <c r="V123" s="27">
        <f>GMICNC_22A_SCDPT4!SCDPT4_2509999999_20+GMICNC_22A_SCDPT4!SCDPT4_4509999999_20+GMICNC_22A_SCDPT4!SCDPT4_5989999999_20</f>
        <v>77321</v>
      </c>
      <c r="W123" s="23"/>
      <c r="X123" s="23"/>
      <c r="Y123" s="23"/>
      <c r="Z123" s="23"/>
      <c r="AA123" s="23"/>
      <c r="AB123" s="23"/>
      <c r="AC123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&amp;CSCDPT4SCDPT4</oddHeader>
    <oddFooter>&amp;LWing Application : &amp;R SaveAs(3/3/2023-8:28 AM)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C115"/>
  <sheetViews>
    <sheetView workbookViewId="0"/>
  </sheetViews>
  <sheetFormatPr defaultRowHeight="14" x14ac:dyDescent="0.3"/>
  <cols>
    <col min="1" max="1" width="1.75" customWidth="1"/>
    <col min="2" max="2" width="12.75" customWidth="1"/>
    <col min="3" max="3" width="25.75" customWidth="1"/>
    <col min="4" max="9" width="10.75" customWidth="1"/>
    <col min="10" max="23" width="14.75" customWidth="1"/>
    <col min="24" max="29" width="10.75" customWidth="1"/>
  </cols>
  <sheetData>
    <row r="1" spans="2:29" x14ac:dyDescent="0.3">
      <c r="C1" s="38" t="s">
        <v>255</v>
      </c>
      <c r="D1" s="38" t="s">
        <v>189</v>
      </c>
      <c r="E1" s="38" t="s">
        <v>257</v>
      </c>
      <c r="F1" s="38" t="s">
        <v>41</v>
      </c>
    </row>
    <row r="2" spans="2:29" ht="20" x14ac:dyDescent="0.3">
      <c r="B2" s="52"/>
      <c r="C2" s="45" t="str">
        <f>GMICNC_22A_SCDPT1!Wings_Company_ID</f>
        <v>GMIC-NC</v>
      </c>
      <c r="D2" s="45" t="str">
        <f>GMICNC_22A_SCDPT1!Wings_Statement_ID</f>
        <v>22A</v>
      </c>
      <c r="E2" s="44" t="s">
        <v>299</v>
      </c>
      <c r="F2" s="44" t="s">
        <v>300</v>
      </c>
    </row>
    <row r="3" spans="2:29" ht="40" customHeight="1" x14ac:dyDescent="0.3">
      <c r="B3" s="49" t="s">
        <v>647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2:29" ht="40" customHeight="1" x14ac:dyDescent="0.4">
      <c r="B4" s="54" t="s">
        <v>646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2:29" x14ac:dyDescent="0.3">
      <c r="B5" s="50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10">
        <v>21</v>
      </c>
      <c r="X5" s="10">
        <v>22</v>
      </c>
      <c r="Y5" s="10">
        <v>23</v>
      </c>
      <c r="Z5" s="10">
        <v>24</v>
      </c>
      <c r="AA5" s="10">
        <v>25</v>
      </c>
      <c r="AB5" s="10">
        <v>26</v>
      </c>
      <c r="AC5" s="10">
        <v>27</v>
      </c>
    </row>
    <row r="6" spans="2:29" ht="46.5" x14ac:dyDescent="0.3">
      <c r="B6" s="56"/>
      <c r="C6" s="11" t="s">
        <v>424</v>
      </c>
      <c r="D6" s="11" t="s">
        <v>302</v>
      </c>
      <c r="E6" s="11" t="s">
        <v>518</v>
      </c>
      <c r="F6" s="11" t="s">
        <v>397</v>
      </c>
      <c r="G6" s="11" t="s">
        <v>178</v>
      </c>
      <c r="H6" s="11" t="s">
        <v>348</v>
      </c>
      <c r="I6" s="11" t="s">
        <v>644</v>
      </c>
      <c r="J6" s="11" t="s">
        <v>685</v>
      </c>
      <c r="K6" s="11" t="s">
        <v>224</v>
      </c>
      <c r="L6" s="11" t="s">
        <v>349</v>
      </c>
      <c r="M6" s="11" t="s">
        <v>353</v>
      </c>
      <c r="N6" s="11" t="s">
        <v>131</v>
      </c>
      <c r="O6" s="11" t="s">
        <v>395</v>
      </c>
      <c r="P6" s="11" t="s">
        <v>425</v>
      </c>
      <c r="Q6" s="11" t="s">
        <v>223</v>
      </c>
      <c r="R6" s="11" t="s">
        <v>1</v>
      </c>
      <c r="S6" s="11" t="s">
        <v>476</v>
      </c>
      <c r="T6" s="11" t="s">
        <v>127</v>
      </c>
      <c r="U6" s="11" t="s">
        <v>128</v>
      </c>
      <c r="V6" s="11" t="s">
        <v>517</v>
      </c>
      <c r="W6" s="11" t="s">
        <v>179</v>
      </c>
      <c r="X6" s="11" t="s">
        <v>87</v>
      </c>
      <c r="Y6" s="11" t="s">
        <v>520</v>
      </c>
      <c r="Z6" s="11" t="s">
        <v>477</v>
      </c>
      <c r="AA6" s="11" t="s">
        <v>88</v>
      </c>
      <c r="AB6" s="11" t="s">
        <v>398</v>
      </c>
      <c r="AC6" s="11" t="s">
        <v>190</v>
      </c>
    </row>
    <row r="7" spans="2:29" x14ac:dyDescent="0.3">
      <c r="B7" s="7" t="s">
        <v>426</v>
      </c>
      <c r="C7" s="1" t="s">
        <v>426</v>
      </c>
      <c r="D7" s="6" t="s">
        <v>426</v>
      </c>
      <c r="E7" s="1" t="s">
        <v>426</v>
      </c>
      <c r="F7" s="1" t="s">
        <v>426</v>
      </c>
      <c r="G7" s="1" t="s">
        <v>426</v>
      </c>
      <c r="H7" s="1" t="s">
        <v>426</v>
      </c>
      <c r="I7" s="1" t="s">
        <v>426</v>
      </c>
      <c r="J7" s="1" t="s">
        <v>426</v>
      </c>
      <c r="K7" s="1" t="s">
        <v>426</v>
      </c>
      <c r="L7" s="1" t="s">
        <v>426</v>
      </c>
      <c r="M7" s="1" t="s">
        <v>426</v>
      </c>
      <c r="N7" s="1" t="s">
        <v>426</v>
      </c>
      <c r="O7" s="1" t="s">
        <v>426</v>
      </c>
      <c r="P7" s="1" t="s">
        <v>426</v>
      </c>
      <c r="Q7" s="1" t="s">
        <v>426</v>
      </c>
      <c r="R7" s="1" t="s">
        <v>426</v>
      </c>
      <c r="S7" s="1" t="s">
        <v>426</v>
      </c>
      <c r="T7" s="1" t="s">
        <v>426</v>
      </c>
      <c r="U7" s="1" t="s">
        <v>426</v>
      </c>
      <c r="V7" s="1" t="s">
        <v>426</v>
      </c>
      <c r="W7" s="1" t="s">
        <v>426</v>
      </c>
      <c r="X7" s="1" t="s">
        <v>426</v>
      </c>
      <c r="Y7" s="1" t="s">
        <v>426</v>
      </c>
      <c r="Z7" s="1" t="s">
        <v>426</v>
      </c>
      <c r="AA7" s="1" t="s">
        <v>426</v>
      </c>
      <c r="AB7" s="1" t="s">
        <v>426</v>
      </c>
      <c r="AC7" s="1" t="s">
        <v>426</v>
      </c>
    </row>
    <row r="8" spans="2:29" x14ac:dyDescent="0.3">
      <c r="B8" s="18" t="s">
        <v>354</v>
      </c>
      <c r="C8" s="22" t="s">
        <v>603</v>
      </c>
      <c r="D8" s="15" t="s">
        <v>2</v>
      </c>
      <c r="E8" s="17" t="s">
        <v>2</v>
      </c>
      <c r="F8" s="8"/>
      <c r="G8" s="5" t="s">
        <v>2</v>
      </c>
      <c r="H8" s="8"/>
      <c r="I8" s="5" t="s">
        <v>2</v>
      </c>
      <c r="J8" s="4"/>
      <c r="K8" s="4"/>
      <c r="L8" s="4"/>
      <c r="M8" s="4"/>
      <c r="N8" s="4"/>
      <c r="O8" s="4"/>
      <c r="P8" s="4"/>
      <c r="Q8" s="12"/>
      <c r="R8" s="4"/>
      <c r="S8" s="4"/>
      <c r="T8" s="4"/>
      <c r="U8" s="12"/>
      <c r="V8" s="4"/>
      <c r="W8" s="4"/>
      <c r="X8" s="2"/>
      <c r="Y8" s="5" t="s">
        <v>2</v>
      </c>
      <c r="Z8" s="5" t="s">
        <v>2</v>
      </c>
      <c r="AA8" s="5" t="s">
        <v>2</v>
      </c>
      <c r="AB8" s="19" t="s">
        <v>2</v>
      </c>
      <c r="AC8" s="20" t="s">
        <v>2</v>
      </c>
    </row>
    <row r="9" spans="2:29" x14ac:dyDescent="0.3">
      <c r="B9" s="7" t="s">
        <v>426</v>
      </c>
      <c r="C9" s="1" t="s">
        <v>426</v>
      </c>
      <c r="D9" s="6" t="s">
        <v>426</v>
      </c>
      <c r="E9" s="1" t="s">
        <v>426</v>
      </c>
      <c r="F9" s="1" t="s">
        <v>426</v>
      </c>
      <c r="G9" s="1" t="s">
        <v>426</v>
      </c>
      <c r="H9" s="1" t="s">
        <v>426</v>
      </c>
      <c r="I9" s="1" t="s">
        <v>426</v>
      </c>
      <c r="J9" s="1" t="s">
        <v>426</v>
      </c>
      <c r="K9" s="1" t="s">
        <v>426</v>
      </c>
      <c r="L9" s="1" t="s">
        <v>426</v>
      </c>
      <c r="M9" s="1" t="s">
        <v>426</v>
      </c>
      <c r="N9" s="1" t="s">
        <v>426</v>
      </c>
      <c r="O9" s="1" t="s">
        <v>426</v>
      </c>
      <c r="P9" s="1" t="s">
        <v>426</v>
      </c>
      <c r="Q9" s="1" t="s">
        <v>426</v>
      </c>
      <c r="R9" s="1" t="s">
        <v>426</v>
      </c>
      <c r="S9" s="1" t="s">
        <v>426</v>
      </c>
      <c r="T9" s="1" t="s">
        <v>426</v>
      </c>
      <c r="U9" s="1" t="s">
        <v>426</v>
      </c>
      <c r="V9" s="1" t="s">
        <v>426</v>
      </c>
      <c r="W9" s="1" t="s">
        <v>426</v>
      </c>
      <c r="X9" s="1" t="s">
        <v>426</v>
      </c>
      <c r="Y9" s="1" t="s">
        <v>426</v>
      </c>
      <c r="Z9" s="1" t="s">
        <v>426</v>
      </c>
      <c r="AA9" s="1" t="s">
        <v>426</v>
      </c>
      <c r="AB9" s="1" t="s">
        <v>426</v>
      </c>
      <c r="AC9" s="1" t="s">
        <v>426</v>
      </c>
    </row>
    <row r="10" spans="2:29" ht="28" x14ac:dyDescent="0.3">
      <c r="B10" s="16" t="s">
        <v>429</v>
      </c>
      <c r="C10" s="21" t="s">
        <v>467</v>
      </c>
      <c r="D10" s="14"/>
      <c r="E10" s="2"/>
      <c r="F10" s="2"/>
      <c r="G10" s="2"/>
      <c r="H10" s="2"/>
      <c r="I10" s="2"/>
      <c r="J10" s="3">
        <f>SUM(GMICNC_22A_SCDPT5!SCDPT5_010BEGINNG_8:GMICNC_22A_SCDPT5!SCDPT5_010ENDINGG_8)</f>
        <v>0</v>
      </c>
      <c r="K10" s="3">
        <f>SUM(GMICNC_22A_SCDPT5!SCDPT5_010BEGINNG_9:GMICNC_22A_SCDPT5!SCDPT5_010ENDINGG_9)</f>
        <v>0</v>
      </c>
      <c r="L10" s="3">
        <f>SUM(GMICNC_22A_SCDPT5!SCDPT5_010BEGINNG_10:GMICNC_22A_SCDPT5!SCDPT5_010ENDINGG_10)</f>
        <v>0</v>
      </c>
      <c r="M10" s="3">
        <f>SUM(GMICNC_22A_SCDPT5!SCDPT5_010BEGINNG_11:GMICNC_22A_SCDPT5!SCDPT5_010ENDINGG_11)</f>
        <v>0</v>
      </c>
      <c r="N10" s="3">
        <f>SUM(GMICNC_22A_SCDPT5!SCDPT5_010BEGINNG_12:GMICNC_22A_SCDPT5!SCDPT5_010ENDINGG_12)</f>
        <v>0</v>
      </c>
      <c r="O10" s="3">
        <f>SUM(GMICNC_22A_SCDPT5!SCDPT5_010BEGINNG_13:GMICNC_22A_SCDPT5!SCDPT5_010ENDINGG_13)</f>
        <v>0</v>
      </c>
      <c r="P10" s="3">
        <f>SUM(GMICNC_22A_SCDPT5!SCDPT5_010BEGINNG_14:GMICNC_22A_SCDPT5!SCDPT5_010ENDINGG_14)</f>
        <v>0</v>
      </c>
      <c r="Q10" s="3">
        <f>SUM(GMICNC_22A_SCDPT5!SCDPT5_010BEGINNG_15:GMICNC_22A_SCDPT5!SCDPT5_010ENDINGG_15)</f>
        <v>0</v>
      </c>
      <c r="R10" s="3">
        <f>SUM(GMICNC_22A_SCDPT5!SCDPT5_010BEGINNG_16:GMICNC_22A_SCDPT5!SCDPT5_010ENDINGG_16)</f>
        <v>0</v>
      </c>
      <c r="S10" s="3">
        <f>SUM(GMICNC_22A_SCDPT5!SCDPT5_010BEGINNG_17:GMICNC_22A_SCDPT5!SCDPT5_010ENDINGG_17)</f>
        <v>0</v>
      </c>
      <c r="T10" s="3">
        <f>SUM(GMICNC_22A_SCDPT5!SCDPT5_010BEGINNG_18:GMICNC_22A_SCDPT5!SCDPT5_010ENDINGG_18)</f>
        <v>0</v>
      </c>
      <c r="U10" s="3">
        <f>SUM(GMICNC_22A_SCDPT5!SCDPT5_010BEGINNG_19:GMICNC_22A_SCDPT5!SCDPT5_010ENDINGG_19)</f>
        <v>0</v>
      </c>
      <c r="V10" s="3">
        <f>SUM(GMICNC_22A_SCDPT5!SCDPT5_010BEGINNG_20:GMICNC_22A_SCDPT5!SCDPT5_010ENDINGG_20)</f>
        <v>0</v>
      </c>
      <c r="W10" s="3">
        <f>SUM(GMICNC_22A_SCDPT5!SCDPT5_010BEGINNG_21:GMICNC_22A_SCDPT5!SCDPT5_010ENDINGG_21)</f>
        <v>0</v>
      </c>
      <c r="X10" s="2"/>
      <c r="Y10" s="2"/>
      <c r="Z10" s="2"/>
      <c r="AA10" s="2"/>
      <c r="AB10" s="2"/>
      <c r="AC10" s="2"/>
    </row>
    <row r="11" spans="2:29" x14ac:dyDescent="0.3">
      <c r="B11" s="7" t="s">
        <v>426</v>
      </c>
      <c r="C11" s="1" t="s">
        <v>426</v>
      </c>
      <c r="D11" s="6" t="s">
        <v>426</v>
      </c>
      <c r="E11" s="1" t="s">
        <v>426</v>
      </c>
      <c r="F11" s="1" t="s">
        <v>426</v>
      </c>
      <c r="G11" s="1" t="s">
        <v>426</v>
      </c>
      <c r="H11" s="1" t="s">
        <v>426</v>
      </c>
      <c r="I11" s="1" t="s">
        <v>426</v>
      </c>
      <c r="J11" s="1" t="s">
        <v>426</v>
      </c>
      <c r="K11" s="1" t="s">
        <v>426</v>
      </c>
      <c r="L11" s="1" t="s">
        <v>426</v>
      </c>
      <c r="M11" s="1" t="s">
        <v>426</v>
      </c>
      <c r="N11" s="1" t="s">
        <v>426</v>
      </c>
      <c r="O11" s="1" t="s">
        <v>426</v>
      </c>
      <c r="P11" s="1" t="s">
        <v>426</v>
      </c>
      <c r="Q11" s="1" t="s">
        <v>426</v>
      </c>
      <c r="R11" s="1" t="s">
        <v>426</v>
      </c>
      <c r="S11" s="1" t="s">
        <v>426</v>
      </c>
      <c r="T11" s="1" t="s">
        <v>426</v>
      </c>
      <c r="U11" s="1" t="s">
        <v>426</v>
      </c>
      <c r="V11" s="1" t="s">
        <v>426</v>
      </c>
      <c r="W11" s="1" t="s">
        <v>426</v>
      </c>
      <c r="X11" s="1" t="s">
        <v>426</v>
      </c>
      <c r="Y11" s="1" t="s">
        <v>426</v>
      </c>
      <c r="Z11" s="1" t="s">
        <v>426</v>
      </c>
      <c r="AA11" s="1" t="s">
        <v>426</v>
      </c>
      <c r="AB11" s="1" t="s">
        <v>426</v>
      </c>
      <c r="AC11" s="1" t="s">
        <v>426</v>
      </c>
    </row>
    <row r="12" spans="2:29" x14ac:dyDescent="0.3">
      <c r="B12" s="18" t="s">
        <v>420</v>
      </c>
      <c r="C12" s="22" t="s">
        <v>603</v>
      </c>
      <c r="D12" s="15" t="s">
        <v>2</v>
      </c>
      <c r="E12" s="17" t="s">
        <v>2</v>
      </c>
      <c r="F12" s="8"/>
      <c r="G12" s="5" t="s">
        <v>2</v>
      </c>
      <c r="H12" s="8"/>
      <c r="I12" s="5" t="s">
        <v>2</v>
      </c>
      <c r="J12" s="4"/>
      <c r="K12" s="4"/>
      <c r="L12" s="4"/>
      <c r="M12" s="4"/>
      <c r="N12" s="4"/>
      <c r="O12" s="4"/>
      <c r="P12" s="4"/>
      <c r="Q12" s="12"/>
      <c r="R12" s="4"/>
      <c r="S12" s="4"/>
      <c r="T12" s="4"/>
      <c r="U12" s="12"/>
      <c r="V12" s="4"/>
      <c r="W12" s="4"/>
      <c r="X12" s="2"/>
      <c r="Y12" s="5" t="s">
        <v>2</v>
      </c>
      <c r="Z12" s="5" t="s">
        <v>2</v>
      </c>
      <c r="AA12" s="5" t="s">
        <v>2</v>
      </c>
      <c r="AB12" s="19" t="s">
        <v>2</v>
      </c>
      <c r="AC12" s="20" t="s">
        <v>2</v>
      </c>
    </row>
    <row r="13" spans="2:29" x14ac:dyDescent="0.3">
      <c r="B13" s="7" t="s">
        <v>426</v>
      </c>
      <c r="C13" s="1" t="s">
        <v>426</v>
      </c>
      <c r="D13" s="6" t="s">
        <v>426</v>
      </c>
      <c r="E13" s="1" t="s">
        <v>426</v>
      </c>
      <c r="F13" s="1" t="s">
        <v>426</v>
      </c>
      <c r="G13" s="1" t="s">
        <v>426</v>
      </c>
      <c r="H13" s="1" t="s">
        <v>426</v>
      </c>
      <c r="I13" s="1" t="s">
        <v>426</v>
      </c>
      <c r="J13" s="1" t="s">
        <v>426</v>
      </c>
      <c r="K13" s="1" t="s">
        <v>426</v>
      </c>
      <c r="L13" s="1" t="s">
        <v>426</v>
      </c>
      <c r="M13" s="1" t="s">
        <v>426</v>
      </c>
      <c r="N13" s="1" t="s">
        <v>426</v>
      </c>
      <c r="O13" s="1" t="s">
        <v>426</v>
      </c>
      <c r="P13" s="1" t="s">
        <v>426</v>
      </c>
      <c r="Q13" s="1" t="s">
        <v>426</v>
      </c>
      <c r="R13" s="1" t="s">
        <v>426</v>
      </c>
      <c r="S13" s="1" t="s">
        <v>426</v>
      </c>
      <c r="T13" s="1" t="s">
        <v>426</v>
      </c>
      <c r="U13" s="1" t="s">
        <v>426</v>
      </c>
      <c r="V13" s="1" t="s">
        <v>426</v>
      </c>
      <c r="W13" s="1" t="s">
        <v>426</v>
      </c>
      <c r="X13" s="1" t="s">
        <v>426</v>
      </c>
      <c r="Y13" s="1" t="s">
        <v>426</v>
      </c>
      <c r="Z13" s="1" t="s">
        <v>426</v>
      </c>
      <c r="AA13" s="1" t="s">
        <v>426</v>
      </c>
      <c r="AB13" s="1" t="s">
        <v>426</v>
      </c>
      <c r="AC13" s="1" t="s">
        <v>426</v>
      </c>
    </row>
    <row r="14" spans="2:29" ht="28" x14ac:dyDescent="0.3">
      <c r="B14" s="16" t="s">
        <v>525</v>
      </c>
      <c r="C14" s="21" t="s">
        <v>344</v>
      </c>
      <c r="D14" s="14"/>
      <c r="E14" s="2"/>
      <c r="F14" s="2"/>
      <c r="G14" s="2"/>
      <c r="H14" s="2"/>
      <c r="I14" s="2"/>
      <c r="J14" s="3">
        <f>SUM(GMICNC_22A_SCDPT5!SCDPT5_030BEGINNG_8:GMICNC_22A_SCDPT5!SCDPT5_030ENDINGG_8)</f>
        <v>0</v>
      </c>
      <c r="K14" s="3">
        <f>SUM(GMICNC_22A_SCDPT5!SCDPT5_030BEGINNG_9:GMICNC_22A_SCDPT5!SCDPT5_030ENDINGG_9)</f>
        <v>0</v>
      </c>
      <c r="L14" s="3">
        <f>SUM(GMICNC_22A_SCDPT5!SCDPT5_030BEGINNG_10:GMICNC_22A_SCDPT5!SCDPT5_030ENDINGG_10)</f>
        <v>0</v>
      </c>
      <c r="M14" s="3">
        <f>SUM(GMICNC_22A_SCDPT5!SCDPT5_030BEGINNG_11:GMICNC_22A_SCDPT5!SCDPT5_030ENDINGG_11)</f>
        <v>0</v>
      </c>
      <c r="N14" s="3">
        <f>SUM(GMICNC_22A_SCDPT5!SCDPT5_030BEGINNG_12:GMICNC_22A_SCDPT5!SCDPT5_030ENDINGG_12)</f>
        <v>0</v>
      </c>
      <c r="O14" s="3">
        <f>SUM(GMICNC_22A_SCDPT5!SCDPT5_030BEGINNG_13:GMICNC_22A_SCDPT5!SCDPT5_030ENDINGG_13)</f>
        <v>0</v>
      </c>
      <c r="P14" s="3">
        <f>SUM(GMICNC_22A_SCDPT5!SCDPT5_030BEGINNG_14:GMICNC_22A_SCDPT5!SCDPT5_030ENDINGG_14)</f>
        <v>0</v>
      </c>
      <c r="Q14" s="3">
        <f>SUM(GMICNC_22A_SCDPT5!SCDPT5_030BEGINNG_15:GMICNC_22A_SCDPT5!SCDPT5_030ENDINGG_15)</f>
        <v>0</v>
      </c>
      <c r="R14" s="3">
        <f>SUM(GMICNC_22A_SCDPT5!SCDPT5_030BEGINNG_16:GMICNC_22A_SCDPT5!SCDPT5_030ENDINGG_16)</f>
        <v>0</v>
      </c>
      <c r="S14" s="3">
        <f>SUM(GMICNC_22A_SCDPT5!SCDPT5_030BEGINNG_17:GMICNC_22A_SCDPT5!SCDPT5_030ENDINGG_17)</f>
        <v>0</v>
      </c>
      <c r="T14" s="3">
        <f>SUM(GMICNC_22A_SCDPT5!SCDPT5_030BEGINNG_18:GMICNC_22A_SCDPT5!SCDPT5_030ENDINGG_18)</f>
        <v>0</v>
      </c>
      <c r="U14" s="3">
        <f>SUM(GMICNC_22A_SCDPT5!SCDPT5_030BEGINNG_19:GMICNC_22A_SCDPT5!SCDPT5_030ENDINGG_19)</f>
        <v>0</v>
      </c>
      <c r="V14" s="3">
        <f>SUM(GMICNC_22A_SCDPT5!SCDPT5_030BEGINNG_20:GMICNC_22A_SCDPT5!SCDPT5_030ENDINGG_20)</f>
        <v>0</v>
      </c>
      <c r="W14" s="3">
        <f>SUM(GMICNC_22A_SCDPT5!SCDPT5_030BEGINNG_21:GMICNC_22A_SCDPT5!SCDPT5_030ENDINGG_21)</f>
        <v>0</v>
      </c>
      <c r="X14" s="2"/>
      <c r="Y14" s="2"/>
      <c r="Z14" s="2"/>
      <c r="AA14" s="2"/>
      <c r="AB14" s="2"/>
      <c r="AC14" s="2"/>
    </row>
    <row r="15" spans="2:29" x14ac:dyDescent="0.3">
      <c r="B15" s="7" t="s">
        <v>426</v>
      </c>
      <c r="C15" s="1" t="s">
        <v>426</v>
      </c>
      <c r="D15" s="6" t="s">
        <v>426</v>
      </c>
      <c r="E15" s="1" t="s">
        <v>426</v>
      </c>
      <c r="F15" s="1" t="s">
        <v>426</v>
      </c>
      <c r="G15" s="1" t="s">
        <v>426</v>
      </c>
      <c r="H15" s="1" t="s">
        <v>426</v>
      </c>
      <c r="I15" s="1" t="s">
        <v>426</v>
      </c>
      <c r="J15" s="1" t="s">
        <v>426</v>
      </c>
      <c r="K15" s="1" t="s">
        <v>426</v>
      </c>
      <c r="L15" s="1" t="s">
        <v>426</v>
      </c>
      <c r="M15" s="1" t="s">
        <v>426</v>
      </c>
      <c r="N15" s="1" t="s">
        <v>426</v>
      </c>
      <c r="O15" s="1" t="s">
        <v>426</v>
      </c>
      <c r="P15" s="1" t="s">
        <v>426</v>
      </c>
      <c r="Q15" s="1" t="s">
        <v>426</v>
      </c>
      <c r="R15" s="1" t="s">
        <v>426</v>
      </c>
      <c r="S15" s="1" t="s">
        <v>426</v>
      </c>
      <c r="T15" s="1" t="s">
        <v>426</v>
      </c>
      <c r="U15" s="1" t="s">
        <v>426</v>
      </c>
      <c r="V15" s="1" t="s">
        <v>426</v>
      </c>
      <c r="W15" s="1" t="s">
        <v>426</v>
      </c>
      <c r="X15" s="1" t="s">
        <v>426</v>
      </c>
      <c r="Y15" s="1" t="s">
        <v>426</v>
      </c>
      <c r="Z15" s="1" t="s">
        <v>426</v>
      </c>
      <c r="AA15" s="1" t="s">
        <v>426</v>
      </c>
      <c r="AB15" s="1" t="s">
        <v>426</v>
      </c>
      <c r="AC15" s="1" t="s">
        <v>426</v>
      </c>
    </row>
    <row r="16" spans="2:29" x14ac:dyDescent="0.3">
      <c r="B16" s="18" t="s">
        <v>509</v>
      </c>
      <c r="C16" s="22" t="s">
        <v>603</v>
      </c>
      <c r="D16" s="15" t="s">
        <v>2</v>
      </c>
      <c r="E16" s="17" t="s">
        <v>2</v>
      </c>
      <c r="F16" s="8"/>
      <c r="G16" s="5" t="s">
        <v>2</v>
      </c>
      <c r="H16" s="8"/>
      <c r="I16" s="5" t="s">
        <v>2</v>
      </c>
      <c r="J16" s="4"/>
      <c r="K16" s="4"/>
      <c r="L16" s="4"/>
      <c r="M16" s="4"/>
      <c r="N16" s="4"/>
      <c r="O16" s="4"/>
      <c r="P16" s="4"/>
      <c r="Q16" s="12"/>
      <c r="R16" s="4"/>
      <c r="S16" s="4"/>
      <c r="T16" s="4"/>
      <c r="U16" s="12"/>
      <c r="V16" s="4"/>
      <c r="W16" s="4"/>
      <c r="X16" s="42" t="s">
        <v>2</v>
      </c>
      <c r="Y16" s="5" t="s">
        <v>2</v>
      </c>
      <c r="Z16" s="5" t="s">
        <v>2</v>
      </c>
      <c r="AA16" s="5" t="s">
        <v>2</v>
      </c>
      <c r="AB16" s="19" t="s">
        <v>2</v>
      </c>
      <c r="AC16" s="20" t="s">
        <v>2</v>
      </c>
    </row>
    <row r="17" spans="2:29" x14ac:dyDescent="0.3">
      <c r="B17" s="7" t="s">
        <v>426</v>
      </c>
      <c r="C17" s="1" t="s">
        <v>426</v>
      </c>
      <c r="D17" s="6" t="s">
        <v>426</v>
      </c>
      <c r="E17" s="1" t="s">
        <v>426</v>
      </c>
      <c r="F17" s="1" t="s">
        <v>426</v>
      </c>
      <c r="G17" s="1" t="s">
        <v>426</v>
      </c>
      <c r="H17" s="1" t="s">
        <v>426</v>
      </c>
      <c r="I17" s="1" t="s">
        <v>426</v>
      </c>
      <c r="J17" s="1" t="s">
        <v>426</v>
      </c>
      <c r="K17" s="1" t="s">
        <v>426</v>
      </c>
      <c r="L17" s="1" t="s">
        <v>426</v>
      </c>
      <c r="M17" s="1" t="s">
        <v>426</v>
      </c>
      <c r="N17" s="1" t="s">
        <v>426</v>
      </c>
      <c r="O17" s="1" t="s">
        <v>426</v>
      </c>
      <c r="P17" s="1" t="s">
        <v>426</v>
      </c>
      <c r="Q17" s="1" t="s">
        <v>426</v>
      </c>
      <c r="R17" s="1" t="s">
        <v>426</v>
      </c>
      <c r="S17" s="1" t="s">
        <v>426</v>
      </c>
      <c r="T17" s="1" t="s">
        <v>426</v>
      </c>
      <c r="U17" s="1" t="s">
        <v>426</v>
      </c>
      <c r="V17" s="1" t="s">
        <v>426</v>
      </c>
      <c r="W17" s="1" t="s">
        <v>426</v>
      </c>
      <c r="X17" s="1" t="s">
        <v>426</v>
      </c>
      <c r="Y17" s="1" t="s">
        <v>426</v>
      </c>
      <c r="Z17" s="1" t="s">
        <v>426</v>
      </c>
      <c r="AA17" s="1" t="s">
        <v>426</v>
      </c>
      <c r="AB17" s="1" t="s">
        <v>426</v>
      </c>
      <c r="AC17" s="1" t="s">
        <v>426</v>
      </c>
    </row>
    <row r="18" spans="2:29" ht="28" x14ac:dyDescent="0.3">
      <c r="B18" s="16" t="s">
        <v>605</v>
      </c>
      <c r="C18" s="21" t="s">
        <v>345</v>
      </c>
      <c r="D18" s="14"/>
      <c r="E18" s="2"/>
      <c r="F18" s="2"/>
      <c r="G18" s="2"/>
      <c r="H18" s="2"/>
      <c r="I18" s="2"/>
      <c r="J18" s="3">
        <f>SUM(GMICNC_22A_SCDPT5!SCDPT5_050BEGINNG_8:GMICNC_22A_SCDPT5!SCDPT5_050ENDINGG_8)</f>
        <v>0</v>
      </c>
      <c r="K18" s="3">
        <f>SUM(GMICNC_22A_SCDPT5!SCDPT5_050BEGINNG_9:GMICNC_22A_SCDPT5!SCDPT5_050ENDINGG_9)</f>
        <v>0</v>
      </c>
      <c r="L18" s="3">
        <f>SUM(GMICNC_22A_SCDPT5!SCDPT5_050BEGINNG_10:GMICNC_22A_SCDPT5!SCDPT5_050ENDINGG_10)</f>
        <v>0</v>
      </c>
      <c r="M18" s="3">
        <f>SUM(GMICNC_22A_SCDPT5!SCDPT5_050BEGINNG_11:GMICNC_22A_SCDPT5!SCDPT5_050ENDINGG_11)</f>
        <v>0</v>
      </c>
      <c r="N18" s="3">
        <f>SUM(GMICNC_22A_SCDPT5!SCDPT5_050BEGINNG_12:GMICNC_22A_SCDPT5!SCDPT5_050ENDINGG_12)</f>
        <v>0</v>
      </c>
      <c r="O18" s="3">
        <f>SUM(GMICNC_22A_SCDPT5!SCDPT5_050BEGINNG_13:GMICNC_22A_SCDPT5!SCDPT5_050ENDINGG_13)</f>
        <v>0</v>
      </c>
      <c r="P18" s="3">
        <f>SUM(GMICNC_22A_SCDPT5!SCDPT5_050BEGINNG_14:GMICNC_22A_SCDPT5!SCDPT5_050ENDINGG_14)</f>
        <v>0</v>
      </c>
      <c r="Q18" s="3">
        <f>SUM(GMICNC_22A_SCDPT5!SCDPT5_050BEGINNG_15:GMICNC_22A_SCDPT5!SCDPT5_050ENDINGG_15)</f>
        <v>0</v>
      </c>
      <c r="R18" s="3">
        <f>SUM(GMICNC_22A_SCDPT5!SCDPT5_050BEGINNG_16:GMICNC_22A_SCDPT5!SCDPT5_050ENDINGG_16)</f>
        <v>0</v>
      </c>
      <c r="S18" s="3">
        <f>SUM(GMICNC_22A_SCDPT5!SCDPT5_050BEGINNG_17:GMICNC_22A_SCDPT5!SCDPT5_050ENDINGG_17)</f>
        <v>0</v>
      </c>
      <c r="T18" s="3">
        <f>SUM(GMICNC_22A_SCDPT5!SCDPT5_050BEGINNG_18:GMICNC_22A_SCDPT5!SCDPT5_050ENDINGG_18)</f>
        <v>0</v>
      </c>
      <c r="U18" s="3">
        <f>SUM(GMICNC_22A_SCDPT5!SCDPT5_050BEGINNG_19:GMICNC_22A_SCDPT5!SCDPT5_050ENDINGG_19)</f>
        <v>0</v>
      </c>
      <c r="V18" s="3">
        <f>SUM(GMICNC_22A_SCDPT5!SCDPT5_050BEGINNG_20:GMICNC_22A_SCDPT5!SCDPT5_050ENDINGG_20)</f>
        <v>0</v>
      </c>
      <c r="W18" s="3">
        <f>SUM(GMICNC_22A_SCDPT5!SCDPT5_050BEGINNG_21:GMICNC_22A_SCDPT5!SCDPT5_050ENDINGG_21)</f>
        <v>0</v>
      </c>
      <c r="X18" s="2"/>
      <c r="Y18" s="2"/>
      <c r="Z18" s="2"/>
      <c r="AA18" s="2"/>
      <c r="AB18" s="2"/>
      <c r="AC18" s="2"/>
    </row>
    <row r="19" spans="2:29" x14ac:dyDescent="0.3">
      <c r="B19" s="7" t="s">
        <v>426</v>
      </c>
      <c r="C19" s="1" t="s">
        <v>426</v>
      </c>
      <c r="D19" s="6" t="s">
        <v>426</v>
      </c>
      <c r="E19" s="1" t="s">
        <v>426</v>
      </c>
      <c r="F19" s="1" t="s">
        <v>426</v>
      </c>
      <c r="G19" s="1" t="s">
        <v>426</v>
      </c>
      <c r="H19" s="1" t="s">
        <v>426</v>
      </c>
      <c r="I19" s="1" t="s">
        <v>426</v>
      </c>
      <c r="J19" s="1" t="s">
        <v>426</v>
      </c>
      <c r="K19" s="1" t="s">
        <v>426</v>
      </c>
      <c r="L19" s="1" t="s">
        <v>426</v>
      </c>
      <c r="M19" s="1" t="s">
        <v>426</v>
      </c>
      <c r="N19" s="1" t="s">
        <v>426</v>
      </c>
      <c r="O19" s="1" t="s">
        <v>426</v>
      </c>
      <c r="P19" s="1" t="s">
        <v>426</v>
      </c>
      <c r="Q19" s="1" t="s">
        <v>426</v>
      </c>
      <c r="R19" s="1" t="s">
        <v>426</v>
      </c>
      <c r="S19" s="1" t="s">
        <v>426</v>
      </c>
      <c r="T19" s="1" t="s">
        <v>426</v>
      </c>
      <c r="U19" s="1" t="s">
        <v>426</v>
      </c>
      <c r="V19" s="1" t="s">
        <v>426</v>
      </c>
      <c r="W19" s="1" t="s">
        <v>426</v>
      </c>
      <c r="X19" s="1" t="s">
        <v>426</v>
      </c>
      <c r="Y19" s="1" t="s">
        <v>426</v>
      </c>
      <c r="Z19" s="1" t="s">
        <v>426</v>
      </c>
      <c r="AA19" s="1" t="s">
        <v>426</v>
      </c>
      <c r="AB19" s="1" t="s">
        <v>426</v>
      </c>
      <c r="AC19" s="1" t="s">
        <v>426</v>
      </c>
    </row>
    <row r="20" spans="2:29" x14ac:dyDescent="0.3">
      <c r="B20" s="18" t="s">
        <v>591</v>
      </c>
      <c r="C20" s="22" t="s">
        <v>603</v>
      </c>
      <c r="D20" s="15" t="s">
        <v>2</v>
      </c>
      <c r="E20" s="17" t="s">
        <v>2</v>
      </c>
      <c r="F20" s="8"/>
      <c r="G20" s="5" t="s">
        <v>2</v>
      </c>
      <c r="H20" s="8"/>
      <c r="I20" s="5" t="s">
        <v>2</v>
      </c>
      <c r="J20" s="4"/>
      <c r="K20" s="4"/>
      <c r="L20" s="4"/>
      <c r="M20" s="4"/>
      <c r="N20" s="4"/>
      <c r="O20" s="4"/>
      <c r="P20" s="4"/>
      <c r="Q20" s="12"/>
      <c r="R20" s="4"/>
      <c r="S20" s="4"/>
      <c r="T20" s="4"/>
      <c r="U20" s="12"/>
      <c r="V20" s="4"/>
      <c r="W20" s="4"/>
      <c r="X20" s="42" t="s">
        <v>2</v>
      </c>
      <c r="Y20" s="5" t="s">
        <v>2</v>
      </c>
      <c r="Z20" s="5" t="s">
        <v>2</v>
      </c>
      <c r="AA20" s="5" t="s">
        <v>2</v>
      </c>
      <c r="AB20" s="19" t="s">
        <v>2</v>
      </c>
      <c r="AC20" s="20" t="s">
        <v>2</v>
      </c>
    </row>
    <row r="21" spans="2:29" x14ac:dyDescent="0.3">
      <c r="B21" s="7" t="s">
        <v>426</v>
      </c>
      <c r="C21" s="1" t="s">
        <v>426</v>
      </c>
      <c r="D21" s="6" t="s">
        <v>426</v>
      </c>
      <c r="E21" s="1" t="s">
        <v>426</v>
      </c>
      <c r="F21" s="1" t="s">
        <v>426</v>
      </c>
      <c r="G21" s="1" t="s">
        <v>426</v>
      </c>
      <c r="H21" s="1" t="s">
        <v>426</v>
      </c>
      <c r="I21" s="1" t="s">
        <v>426</v>
      </c>
      <c r="J21" s="1" t="s">
        <v>426</v>
      </c>
      <c r="K21" s="1" t="s">
        <v>426</v>
      </c>
      <c r="L21" s="1" t="s">
        <v>426</v>
      </c>
      <c r="M21" s="1" t="s">
        <v>426</v>
      </c>
      <c r="N21" s="1" t="s">
        <v>426</v>
      </c>
      <c r="O21" s="1" t="s">
        <v>426</v>
      </c>
      <c r="P21" s="1" t="s">
        <v>426</v>
      </c>
      <c r="Q21" s="1" t="s">
        <v>426</v>
      </c>
      <c r="R21" s="1" t="s">
        <v>426</v>
      </c>
      <c r="S21" s="1" t="s">
        <v>426</v>
      </c>
      <c r="T21" s="1" t="s">
        <v>426</v>
      </c>
      <c r="U21" s="1" t="s">
        <v>426</v>
      </c>
      <c r="V21" s="1" t="s">
        <v>426</v>
      </c>
      <c r="W21" s="1" t="s">
        <v>426</v>
      </c>
      <c r="X21" s="1" t="s">
        <v>426</v>
      </c>
      <c r="Y21" s="1" t="s">
        <v>426</v>
      </c>
      <c r="Z21" s="1" t="s">
        <v>426</v>
      </c>
      <c r="AA21" s="1" t="s">
        <v>426</v>
      </c>
      <c r="AB21" s="1" t="s">
        <v>426</v>
      </c>
      <c r="AC21" s="1" t="s">
        <v>426</v>
      </c>
    </row>
    <row r="22" spans="2:29" ht="56" x14ac:dyDescent="0.3">
      <c r="B22" s="16" t="s">
        <v>9</v>
      </c>
      <c r="C22" s="21" t="s">
        <v>510</v>
      </c>
      <c r="D22" s="14"/>
      <c r="E22" s="2"/>
      <c r="F22" s="2"/>
      <c r="G22" s="2"/>
      <c r="H22" s="2"/>
      <c r="I22" s="2"/>
      <c r="J22" s="3">
        <f>SUM(GMICNC_22A_SCDPT5!SCDPT5_070BEGINNG_8:GMICNC_22A_SCDPT5!SCDPT5_070ENDINGG_8)</f>
        <v>0</v>
      </c>
      <c r="K22" s="3">
        <f>SUM(GMICNC_22A_SCDPT5!SCDPT5_070BEGINNG_9:GMICNC_22A_SCDPT5!SCDPT5_070ENDINGG_9)</f>
        <v>0</v>
      </c>
      <c r="L22" s="3">
        <f>SUM(GMICNC_22A_SCDPT5!SCDPT5_070BEGINNG_10:GMICNC_22A_SCDPT5!SCDPT5_070ENDINGG_10)</f>
        <v>0</v>
      </c>
      <c r="M22" s="3">
        <f>SUM(GMICNC_22A_SCDPT5!SCDPT5_070BEGINNG_11:GMICNC_22A_SCDPT5!SCDPT5_070ENDINGG_11)</f>
        <v>0</v>
      </c>
      <c r="N22" s="3">
        <f>SUM(GMICNC_22A_SCDPT5!SCDPT5_070BEGINNG_12:GMICNC_22A_SCDPT5!SCDPT5_070ENDINGG_12)</f>
        <v>0</v>
      </c>
      <c r="O22" s="3">
        <f>SUM(GMICNC_22A_SCDPT5!SCDPT5_070BEGINNG_13:GMICNC_22A_SCDPT5!SCDPT5_070ENDINGG_13)</f>
        <v>0</v>
      </c>
      <c r="P22" s="3">
        <f>SUM(GMICNC_22A_SCDPT5!SCDPT5_070BEGINNG_14:GMICNC_22A_SCDPT5!SCDPT5_070ENDINGG_14)</f>
        <v>0</v>
      </c>
      <c r="Q22" s="3">
        <f>SUM(GMICNC_22A_SCDPT5!SCDPT5_070BEGINNG_15:GMICNC_22A_SCDPT5!SCDPT5_070ENDINGG_15)</f>
        <v>0</v>
      </c>
      <c r="R22" s="3">
        <f>SUM(GMICNC_22A_SCDPT5!SCDPT5_070BEGINNG_16:GMICNC_22A_SCDPT5!SCDPT5_070ENDINGG_16)</f>
        <v>0</v>
      </c>
      <c r="S22" s="3">
        <f>SUM(GMICNC_22A_SCDPT5!SCDPT5_070BEGINNG_17:GMICNC_22A_SCDPT5!SCDPT5_070ENDINGG_17)</f>
        <v>0</v>
      </c>
      <c r="T22" s="3">
        <f>SUM(GMICNC_22A_SCDPT5!SCDPT5_070BEGINNG_18:GMICNC_22A_SCDPT5!SCDPT5_070ENDINGG_18)</f>
        <v>0</v>
      </c>
      <c r="U22" s="3">
        <f>SUM(GMICNC_22A_SCDPT5!SCDPT5_070BEGINNG_19:GMICNC_22A_SCDPT5!SCDPT5_070ENDINGG_19)</f>
        <v>0</v>
      </c>
      <c r="V22" s="3">
        <f>SUM(GMICNC_22A_SCDPT5!SCDPT5_070BEGINNG_20:GMICNC_22A_SCDPT5!SCDPT5_070ENDINGG_20)</f>
        <v>0</v>
      </c>
      <c r="W22" s="3">
        <f>SUM(GMICNC_22A_SCDPT5!SCDPT5_070BEGINNG_21:GMICNC_22A_SCDPT5!SCDPT5_070ENDINGG_21)</f>
        <v>0</v>
      </c>
      <c r="X22" s="2"/>
      <c r="Y22" s="2"/>
      <c r="Z22" s="2"/>
      <c r="AA22" s="2"/>
      <c r="AB22" s="2"/>
      <c r="AC22" s="2"/>
    </row>
    <row r="23" spans="2:29" x14ac:dyDescent="0.3">
      <c r="B23" s="7" t="s">
        <v>426</v>
      </c>
      <c r="C23" s="1" t="s">
        <v>426</v>
      </c>
      <c r="D23" s="6" t="s">
        <v>426</v>
      </c>
      <c r="E23" s="1" t="s">
        <v>426</v>
      </c>
      <c r="F23" s="1" t="s">
        <v>426</v>
      </c>
      <c r="G23" s="1" t="s">
        <v>426</v>
      </c>
      <c r="H23" s="1" t="s">
        <v>426</v>
      </c>
      <c r="I23" s="1" t="s">
        <v>426</v>
      </c>
      <c r="J23" s="1" t="s">
        <v>426</v>
      </c>
      <c r="K23" s="1" t="s">
        <v>426</v>
      </c>
      <c r="L23" s="1" t="s">
        <v>426</v>
      </c>
      <c r="M23" s="1" t="s">
        <v>426</v>
      </c>
      <c r="N23" s="1" t="s">
        <v>426</v>
      </c>
      <c r="O23" s="1" t="s">
        <v>426</v>
      </c>
      <c r="P23" s="1" t="s">
        <v>426</v>
      </c>
      <c r="Q23" s="1" t="s">
        <v>426</v>
      </c>
      <c r="R23" s="1" t="s">
        <v>426</v>
      </c>
      <c r="S23" s="1" t="s">
        <v>426</v>
      </c>
      <c r="T23" s="1" t="s">
        <v>426</v>
      </c>
      <c r="U23" s="1" t="s">
        <v>426</v>
      </c>
      <c r="V23" s="1" t="s">
        <v>426</v>
      </c>
      <c r="W23" s="1" t="s">
        <v>426</v>
      </c>
      <c r="X23" s="1" t="s">
        <v>426</v>
      </c>
      <c r="Y23" s="1" t="s">
        <v>426</v>
      </c>
      <c r="Z23" s="1" t="s">
        <v>426</v>
      </c>
      <c r="AA23" s="1" t="s">
        <v>426</v>
      </c>
      <c r="AB23" s="1" t="s">
        <v>426</v>
      </c>
      <c r="AC23" s="1" t="s">
        <v>426</v>
      </c>
    </row>
    <row r="24" spans="2:29" x14ac:dyDescent="0.3">
      <c r="B24" s="18" t="s">
        <v>681</v>
      </c>
      <c r="C24" s="22" t="s">
        <v>603</v>
      </c>
      <c r="D24" s="15" t="s">
        <v>2</v>
      </c>
      <c r="E24" s="17" t="s">
        <v>2</v>
      </c>
      <c r="F24" s="8"/>
      <c r="G24" s="5" t="s">
        <v>2</v>
      </c>
      <c r="H24" s="8"/>
      <c r="I24" s="5" t="s">
        <v>2</v>
      </c>
      <c r="J24" s="4"/>
      <c r="K24" s="4"/>
      <c r="L24" s="4"/>
      <c r="M24" s="4"/>
      <c r="N24" s="4"/>
      <c r="O24" s="4"/>
      <c r="P24" s="4"/>
      <c r="Q24" s="12"/>
      <c r="R24" s="4"/>
      <c r="S24" s="4"/>
      <c r="T24" s="4"/>
      <c r="U24" s="12"/>
      <c r="V24" s="4"/>
      <c r="W24" s="4"/>
      <c r="X24" s="42" t="s">
        <v>2</v>
      </c>
      <c r="Y24" s="5" t="s">
        <v>2</v>
      </c>
      <c r="Z24" s="5" t="s">
        <v>2</v>
      </c>
      <c r="AA24" s="5" t="s">
        <v>2</v>
      </c>
      <c r="AB24" s="19" t="s">
        <v>2</v>
      </c>
      <c r="AC24" s="20" t="s">
        <v>2</v>
      </c>
    </row>
    <row r="25" spans="2:29" x14ac:dyDescent="0.3">
      <c r="B25" s="7" t="s">
        <v>426</v>
      </c>
      <c r="C25" s="1" t="s">
        <v>426</v>
      </c>
      <c r="D25" s="6" t="s">
        <v>426</v>
      </c>
      <c r="E25" s="1" t="s">
        <v>426</v>
      </c>
      <c r="F25" s="1" t="s">
        <v>426</v>
      </c>
      <c r="G25" s="1" t="s">
        <v>426</v>
      </c>
      <c r="H25" s="1" t="s">
        <v>426</v>
      </c>
      <c r="I25" s="1" t="s">
        <v>426</v>
      </c>
      <c r="J25" s="1" t="s">
        <v>426</v>
      </c>
      <c r="K25" s="1" t="s">
        <v>426</v>
      </c>
      <c r="L25" s="1" t="s">
        <v>426</v>
      </c>
      <c r="M25" s="1" t="s">
        <v>426</v>
      </c>
      <c r="N25" s="1" t="s">
        <v>426</v>
      </c>
      <c r="O25" s="1" t="s">
        <v>426</v>
      </c>
      <c r="P25" s="1" t="s">
        <v>426</v>
      </c>
      <c r="Q25" s="1" t="s">
        <v>426</v>
      </c>
      <c r="R25" s="1" t="s">
        <v>426</v>
      </c>
      <c r="S25" s="1" t="s">
        <v>426</v>
      </c>
      <c r="T25" s="1" t="s">
        <v>426</v>
      </c>
      <c r="U25" s="1" t="s">
        <v>426</v>
      </c>
      <c r="V25" s="1" t="s">
        <v>426</v>
      </c>
      <c r="W25" s="1" t="s">
        <v>426</v>
      </c>
      <c r="X25" s="1" t="s">
        <v>426</v>
      </c>
      <c r="Y25" s="1" t="s">
        <v>426</v>
      </c>
      <c r="Z25" s="1" t="s">
        <v>426</v>
      </c>
      <c r="AA25" s="1" t="s">
        <v>426</v>
      </c>
      <c r="AB25" s="1" t="s">
        <v>426</v>
      </c>
      <c r="AC25" s="1" t="s">
        <v>426</v>
      </c>
    </row>
    <row r="26" spans="2:29" ht="28" x14ac:dyDescent="0.3">
      <c r="B26" s="16" t="s">
        <v>95</v>
      </c>
      <c r="C26" s="21" t="s">
        <v>119</v>
      </c>
      <c r="D26" s="14"/>
      <c r="E26" s="2"/>
      <c r="F26" s="2"/>
      <c r="G26" s="2"/>
      <c r="H26" s="2"/>
      <c r="I26" s="2"/>
      <c r="J26" s="3">
        <f>SUM(GMICNC_22A_SCDPT5!SCDPT5_090BEGINNG_8:GMICNC_22A_SCDPT5!SCDPT5_090ENDINGG_8)</f>
        <v>0</v>
      </c>
      <c r="K26" s="3">
        <f>SUM(GMICNC_22A_SCDPT5!SCDPT5_090BEGINNG_9:GMICNC_22A_SCDPT5!SCDPT5_090ENDINGG_9)</f>
        <v>0</v>
      </c>
      <c r="L26" s="3">
        <f>SUM(GMICNC_22A_SCDPT5!SCDPT5_090BEGINNG_10:GMICNC_22A_SCDPT5!SCDPT5_090ENDINGG_10)</f>
        <v>0</v>
      </c>
      <c r="M26" s="3">
        <f>SUM(GMICNC_22A_SCDPT5!SCDPT5_090BEGINNG_11:GMICNC_22A_SCDPT5!SCDPT5_090ENDINGG_11)</f>
        <v>0</v>
      </c>
      <c r="N26" s="3">
        <f>SUM(GMICNC_22A_SCDPT5!SCDPT5_090BEGINNG_12:GMICNC_22A_SCDPT5!SCDPT5_090ENDINGG_12)</f>
        <v>0</v>
      </c>
      <c r="O26" s="3">
        <f>SUM(GMICNC_22A_SCDPT5!SCDPT5_090BEGINNG_13:GMICNC_22A_SCDPT5!SCDPT5_090ENDINGG_13)</f>
        <v>0</v>
      </c>
      <c r="P26" s="3">
        <f>SUM(GMICNC_22A_SCDPT5!SCDPT5_090BEGINNG_14:GMICNC_22A_SCDPT5!SCDPT5_090ENDINGG_14)</f>
        <v>0</v>
      </c>
      <c r="Q26" s="3">
        <f>SUM(GMICNC_22A_SCDPT5!SCDPT5_090BEGINNG_15:GMICNC_22A_SCDPT5!SCDPT5_090ENDINGG_15)</f>
        <v>0</v>
      </c>
      <c r="R26" s="3">
        <f>SUM(GMICNC_22A_SCDPT5!SCDPT5_090BEGINNG_16:GMICNC_22A_SCDPT5!SCDPT5_090ENDINGG_16)</f>
        <v>0</v>
      </c>
      <c r="S26" s="3">
        <f>SUM(GMICNC_22A_SCDPT5!SCDPT5_090BEGINNG_17:GMICNC_22A_SCDPT5!SCDPT5_090ENDINGG_17)</f>
        <v>0</v>
      </c>
      <c r="T26" s="3">
        <f>SUM(GMICNC_22A_SCDPT5!SCDPT5_090BEGINNG_18:GMICNC_22A_SCDPT5!SCDPT5_090ENDINGG_18)</f>
        <v>0</v>
      </c>
      <c r="U26" s="3">
        <f>SUM(GMICNC_22A_SCDPT5!SCDPT5_090BEGINNG_19:GMICNC_22A_SCDPT5!SCDPT5_090ENDINGG_19)</f>
        <v>0</v>
      </c>
      <c r="V26" s="3">
        <f>SUM(GMICNC_22A_SCDPT5!SCDPT5_090BEGINNG_20:GMICNC_22A_SCDPT5!SCDPT5_090ENDINGG_20)</f>
        <v>0</v>
      </c>
      <c r="W26" s="3">
        <f>SUM(GMICNC_22A_SCDPT5!SCDPT5_090BEGINNG_21:GMICNC_22A_SCDPT5!SCDPT5_090ENDINGG_21)</f>
        <v>0</v>
      </c>
      <c r="X26" s="2"/>
      <c r="Y26" s="2"/>
      <c r="Z26" s="2"/>
      <c r="AA26" s="2"/>
      <c r="AB26" s="2"/>
      <c r="AC26" s="2"/>
    </row>
    <row r="27" spans="2:29" x14ac:dyDescent="0.3">
      <c r="B27" s="7" t="s">
        <v>426</v>
      </c>
      <c r="C27" s="1" t="s">
        <v>426</v>
      </c>
      <c r="D27" s="6" t="s">
        <v>426</v>
      </c>
      <c r="E27" s="1" t="s">
        <v>426</v>
      </c>
      <c r="F27" s="1" t="s">
        <v>426</v>
      </c>
      <c r="G27" s="1" t="s">
        <v>426</v>
      </c>
      <c r="H27" s="1" t="s">
        <v>426</v>
      </c>
      <c r="I27" s="1" t="s">
        <v>426</v>
      </c>
      <c r="J27" s="1" t="s">
        <v>426</v>
      </c>
      <c r="K27" s="1" t="s">
        <v>426</v>
      </c>
      <c r="L27" s="1" t="s">
        <v>426</v>
      </c>
      <c r="M27" s="1" t="s">
        <v>426</v>
      </c>
      <c r="N27" s="1" t="s">
        <v>426</v>
      </c>
      <c r="O27" s="1" t="s">
        <v>426</v>
      </c>
      <c r="P27" s="1" t="s">
        <v>426</v>
      </c>
      <c r="Q27" s="1" t="s">
        <v>426</v>
      </c>
      <c r="R27" s="1" t="s">
        <v>426</v>
      </c>
      <c r="S27" s="1" t="s">
        <v>426</v>
      </c>
      <c r="T27" s="1" t="s">
        <v>426</v>
      </c>
      <c r="U27" s="1" t="s">
        <v>426</v>
      </c>
      <c r="V27" s="1" t="s">
        <v>426</v>
      </c>
      <c r="W27" s="1" t="s">
        <v>426</v>
      </c>
      <c r="X27" s="1" t="s">
        <v>426</v>
      </c>
      <c r="Y27" s="1" t="s">
        <v>426</v>
      </c>
      <c r="Z27" s="1" t="s">
        <v>426</v>
      </c>
      <c r="AA27" s="1" t="s">
        <v>426</v>
      </c>
      <c r="AB27" s="1" t="s">
        <v>426</v>
      </c>
      <c r="AC27" s="1" t="s">
        <v>426</v>
      </c>
    </row>
    <row r="28" spans="2:29" x14ac:dyDescent="0.3">
      <c r="B28" s="18" t="s">
        <v>301</v>
      </c>
      <c r="C28" s="22" t="s">
        <v>603</v>
      </c>
      <c r="D28" s="15" t="s">
        <v>2</v>
      </c>
      <c r="E28" s="17" t="s">
        <v>2</v>
      </c>
      <c r="F28" s="8"/>
      <c r="G28" s="5" t="s">
        <v>2</v>
      </c>
      <c r="H28" s="8"/>
      <c r="I28" s="5" t="s">
        <v>2</v>
      </c>
      <c r="J28" s="4"/>
      <c r="K28" s="4"/>
      <c r="L28" s="4"/>
      <c r="M28" s="4"/>
      <c r="N28" s="4"/>
      <c r="O28" s="4"/>
      <c r="P28" s="4"/>
      <c r="Q28" s="12"/>
      <c r="R28" s="4"/>
      <c r="S28" s="4"/>
      <c r="T28" s="4"/>
      <c r="U28" s="12"/>
      <c r="V28" s="4"/>
      <c r="W28" s="4"/>
      <c r="X28" s="2"/>
      <c r="Y28" s="5" t="s">
        <v>2</v>
      </c>
      <c r="Z28" s="5" t="s">
        <v>2</v>
      </c>
      <c r="AA28" s="5" t="s">
        <v>2</v>
      </c>
      <c r="AB28" s="19" t="s">
        <v>2</v>
      </c>
      <c r="AC28" s="20" t="s">
        <v>2</v>
      </c>
    </row>
    <row r="29" spans="2:29" x14ac:dyDescent="0.3">
      <c r="B29" s="7" t="s">
        <v>426</v>
      </c>
      <c r="C29" s="1" t="s">
        <v>426</v>
      </c>
      <c r="D29" s="6" t="s">
        <v>426</v>
      </c>
      <c r="E29" s="1" t="s">
        <v>426</v>
      </c>
      <c r="F29" s="1" t="s">
        <v>426</v>
      </c>
      <c r="G29" s="1" t="s">
        <v>426</v>
      </c>
      <c r="H29" s="1" t="s">
        <v>426</v>
      </c>
      <c r="I29" s="1" t="s">
        <v>426</v>
      </c>
      <c r="J29" s="1" t="s">
        <v>426</v>
      </c>
      <c r="K29" s="1" t="s">
        <v>426</v>
      </c>
      <c r="L29" s="1" t="s">
        <v>426</v>
      </c>
      <c r="M29" s="1" t="s">
        <v>426</v>
      </c>
      <c r="N29" s="1" t="s">
        <v>426</v>
      </c>
      <c r="O29" s="1" t="s">
        <v>426</v>
      </c>
      <c r="P29" s="1" t="s">
        <v>426</v>
      </c>
      <c r="Q29" s="1" t="s">
        <v>426</v>
      </c>
      <c r="R29" s="1" t="s">
        <v>426</v>
      </c>
      <c r="S29" s="1" t="s">
        <v>426</v>
      </c>
      <c r="T29" s="1" t="s">
        <v>426</v>
      </c>
      <c r="U29" s="1" t="s">
        <v>426</v>
      </c>
      <c r="V29" s="1" t="s">
        <v>426</v>
      </c>
      <c r="W29" s="1" t="s">
        <v>426</v>
      </c>
      <c r="X29" s="1" t="s">
        <v>426</v>
      </c>
      <c r="Y29" s="1" t="s">
        <v>426</v>
      </c>
      <c r="Z29" s="1" t="s">
        <v>426</v>
      </c>
      <c r="AA29" s="1" t="s">
        <v>426</v>
      </c>
      <c r="AB29" s="1" t="s">
        <v>426</v>
      </c>
      <c r="AC29" s="1" t="s">
        <v>426</v>
      </c>
    </row>
    <row r="30" spans="2:29" ht="42" x14ac:dyDescent="0.3">
      <c r="B30" s="16" t="s">
        <v>412</v>
      </c>
      <c r="C30" s="21" t="s">
        <v>78</v>
      </c>
      <c r="D30" s="14"/>
      <c r="E30" s="2"/>
      <c r="F30" s="2"/>
      <c r="G30" s="2"/>
      <c r="H30" s="2"/>
      <c r="I30" s="2"/>
      <c r="J30" s="3">
        <f>SUM(GMICNC_22A_SCDPT5!SCDPT5_110BEGINNG_8:GMICNC_22A_SCDPT5!SCDPT5_110ENDINGG_8)</f>
        <v>0</v>
      </c>
      <c r="K30" s="3">
        <f>SUM(GMICNC_22A_SCDPT5!SCDPT5_110BEGINNG_9:GMICNC_22A_SCDPT5!SCDPT5_110ENDINGG_9)</f>
        <v>0</v>
      </c>
      <c r="L30" s="3">
        <f>SUM(GMICNC_22A_SCDPT5!SCDPT5_110BEGINNG_10:GMICNC_22A_SCDPT5!SCDPT5_110ENDINGG_10)</f>
        <v>0</v>
      </c>
      <c r="M30" s="3">
        <f>SUM(GMICNC_22A_SCDPT5!SCDPT5_110BEGINNG_11:GMICNC_22A_SCDPT5!SCDPT5_110ENDINGG_11)</f>
        <v>0</v>
      </c>
      <c r="N30" s="3">
        <f>SUM(GMICNC_22A_SCDPT5!SCDPT5_110BEGINNG_12:GMICNC_22A_SCDPT5!SCDPT5_110ENDINGG_12)</f>
        <v>0</v>
      </c>
      <c r="O30" s="3">
        <f>SUM(GMICNC_22A_SCDPT5!SCDPT5_110BEGINNG_13:GMICNC_22A_SCDPT5!SCDPT5_110ENDINGG_13)</f>
        <v>0</v>
      </c>
      <c r="P30" s="3">
        <f>SUM(GMICNC_22A_SCDPT5!SCDPT5_110BEGINNG_14:GMICNC_22A_SCDPT5!SCDPT5_110ENDINGG_14)</f>
        <v>0</v>
      </c>
      <c r="Q30" s="3">
        <f>SUM(GMICNC_22A_SCDPT5!SCDPT5_110BEGINNG_15:GMICNC_22A_SCDPT5!SCDPT5_110ENDINGG_15)</f>
        <v>0</v>
      </c>
      <c r="R30" s="3">
        <f>SUM(GMICNC_22A_SCDPT5!SCDPT5_110BEGINNG_16:GMICNC_22A_SCDPT5!SCDPT5_110ENDINGG_16)</f>
        <v>0</v>
      </c>
      <c r="S30" s="3">
        <f>SUM(GMICNC_22A_SCDPT5!SCDPT5_110BEGINNG_17:GMICNC_22A_SCDPT5!SCDPT5_110ENDINGG_17)</f>
        <v>0</v>
      </c>
      <c r="T30" s="3">
        <f>SUM(GMICNC_22A_SCDPT5!SCDPT5_110BEGINNG_18:GMICNC_22A_SCDPT5!SCDPT5_110ENDINGG_18)</f>
        <v>0</v>
      </c>
      <c r="U30" s="3">
        <f>SUM(GMICNC_22A_SCDPT5!SCDPT5_110BEGINNG_19:GMICNC_22A_SCDPT5!SCDPT5_110ENDINGG_19)</f>
        <v>0</v>
      </c>
      <c r="V30" s="3">
        <f>SUM(GMICNC_22A_SCDPT5!SCDPT5_110BEGINNG_20:GMICNC_22A_SCDPT5!SCDPT5_110ENDINGG_20)</f>
        <v>0</v>
      </c>
      <c r="W30" s="3">
        <f>SUM(GMICNC_22A_SCDPT5!SCDPT5_110BEGINNG_21:GMICNC_22A_SCDPT5!SCDPT5_110ENDINGG_21)</f>
        <v>0</v>
      </c>
      <c r="X30" s="2"/>
      <c r="Y30" s="2"/>
      <c r="Z30" s="2"/>
      <c r="AA30" s="2"/>
      <c r="AB30" s="2"/>
      <c r="AC30" s="2"/>
    </row>
    <row r="31" spans="2:29" x14ac:dyDescent="0.3">
      <c r="B31" s="7" t="s">
        <v>426</v>
      </c>
      <c r="C31" s="1" t="s">
        <v>426</v>
      </c>
      <c r="D31" s="6" t="s">
        <v>426</v>
      </c>
      <c r="E31" s="1" t="s">
        <v>426</v>
      </c>
      <c r="F31" s="1" t="s">
        <v>426</v>
      </c>
      <c r="G31" s="1" t="s">
        <v>426</v>
      </c>
      <c r="H31" s="1" t="s">
        <v>426</v>
      </c>
      <c r="I31" s="1" t="s">
        <v>426</v>
      </c>
      <c r="J31" s="1" t="s">
        <v>426</v>
      </c>
      <c r="K31" s="1" t="s">
        <v>426</v>
      </c>
      <c r="L31" s="1" t="s">
        <v>426</v>
      </c>
      <c r="M31" s="1" t="s">
        <v>426</v>
      </c>
      <c r="N31" s="1" t="s">
        <v>426</v>
      </c>
      <c r="O31" s="1" t="s">
        <v>426</v>
      </c>
      <c r="P31" s="1" t="s">
        <v>426</v>
      </c>
      <c r="Q31" s="1" t="s">
        <v>426</v>
      </c>
      <c r="R31" s="1" t="s">
        <v>426</v>
      </c>
      <c r="S31" s="1" t="s">
        <v>426</v>
      </c>
      <c r="T31" s="1" t="s">
        <v>426</v>
      </c>
      <c r="U31" s="1" t="s">
        <v>426</v>
      </c>
      <c r="V31" s="1" t="s">
        <v>426</v>
      </c>
      <c r="W31" s="1" t="s">
        <v>426</v>
      </c>
      <c r="X31" s="1" t="s">
        <v>426</v>
      </c>
      <c r="Y31" s="1" t="s">
        <v>426</v>
      </c>
      <c r="Z31" s="1" t="s">
        <v>426</v>
      </c>
      <c r="AA31" s="1" t="s">
        <v>426</v>
      </c>
      <c r="AB31" s="1" t="s">
        <v>426</v>
      </c>
      <c r="AC31" s="1" t="s">
        <v>426</v>
      </c>
    </row>
    <row r="32" spans="2:29" x14ac:dyDescent="0.3">
      <c r="B32" s="18" t="s">
        <v>388</v>
      </c>
      <c r="C32" s="22" t="s">
        <v>603</v>
      </c>
      <c r="D32" s="15" t="s">
        <v>2</v>
      </c>
      <c r="E32" s="17" t="s">
        <v>2</v>
      </c>
      <c r="F32" s="8"/>
      <c r="G32" s="5" t="s">
        <v>2</v>
      </c>
      <c r="H32" s="8"/>
      <c r="I32" s="5" t="s">
        <v>2</v>
      </c>
      <c r="J32" s="4"/>
      <c r="K32" s="4"/>
      <c r="L32" s="4"/>
      <c r="M32" s="4"/>
      <c r="N32" s="4"/>
      <c r="O32" s="4"/>
      <c r="P32" s="4"/>
      <c r="Q32" s="12"/>
      <c r="R32" s="4"/>
      <c r="S32" s="4"/>
      <c r="T32" s="4"/>
      <c r="U32" s="12"/>
      <c r="V32" s="4"/>
      <c r="W32" s="4"/>
      <c r="X32" s="2"/>
      <c r="Y32" s="5" t="s">
        <v>2</v>
      </c>
      <c r="Z32" s="5" t="s">
        <v>2</v>
      </c>
      <c r="AA32" s="5" t="s">
        <v>2</v>
      </c>
      <c r="AB32" s="19" t="s">
        <v>2</v>
      </c>
      <c r="AC32" s="20" t="s">
        <v>2</v>
      </c>
    </row>
    <row r="33" spans="2:29" x14ac:dyDescent="0.3">
      <c r="B33" s="7" t="s">
        <v>426</v>
      </c>
      <c r="C33" s="1" t="s">
        <v>426</v>
      </c>
      <c r="D33" s="6" t="s">
        <v>426</v>
      </c>
      <c r="E33" s="1" t="s">
        <v>426</v>
      </c>
      <c r="F33" s="1" t="s">
        <v>426</v>
      </c>
      <c r="G33" s="1" t="s">
        <v>426</v>
      </c>
      <c r="H33" s="1" t="s">
        <v>426</v>
      </c>
      <c r="I33" s="1" t="s">
        <v>426</v>
      </c>
      <c r="J33" s="1" t="s">
        <v>426</v>
      </c>
      <c r="K33" s="1" t="s">
        <v>426</v>
      </c>
      <c r="L33" s="1" t="s">
        <v>426</v>
      </c>
      <c r="M33" s="1" t="s">
        <v>426</v>
      </c>
      <c r="N33" s="1" t="s">
        <v>426</v>
      </c>
      <c r="O33" s="1" t="s">
        <v>426</v>
      </c>
      <c r="P33" s="1" t="s">
        <v>426</v>
      </c>
      <c r="Q33" s="1" t="s">
        <v>426</v>
      </c>
      <c r="R33" s="1" t="s">
        <v>426</v>
      </c>
      <c r="S33" s="1" t="s">
        <v>426</v>
      </c>
      <c r="T33" s="1" t="s">
        <v>426</v>
      </c>
      <c r="U33" s="1" t="s">
        <v>426</v>
      </c>
      <c r="V33" s="1" t="s">
        <v>426</v>
      </c>
      <c r="W33" s="1" t="s">
        <v>426</v>
      </c>
      <c r="X33" s="1" t="s">
        <v>426</v>
      </c>
      <c r="Y33" s="1" t="s">
        <v>426</v>
      </c>
      <c r="Z33" s="1" t="s">
        <v>426</v>
      </c>
      <c r="AA33" s="1" t="s">
        <v>426</v>
      </c>
      <c r="AB33" s="1" t="s">
        <v>426</v>
      </c>
      <c r="AC33" s="1" t="s">
        <v>426</v>
      </c>
    </row>
    <row r="34" spans="2:29" ht="28" x14ac:dyDescent="0.3">
      <c r="B34" s="16" t="s">
        <v>501</v>
      </c>
      <c r="C34" s="21" t="s">
        <v>79</v>
      </c>
      <c r="D34" s="14"/>
      <c r="E34" s="2"/>
      <c r="F34" s="2"/>
      <c r="G34" s="2"/>
      <c r="H34" s="2"/>
      <c r="I34" s="2"/>
      <c r="J34" s="3">
        <f>SUM(GMICNC_22A_SCDPT5!SCDPT5_130BEGINNG_8:GMICNC_22A_SCDPT5!SCDPT5_130ENDINGG_8)</f>
        <v>0</v>
      </c>
      <c r="K34" s="3">
        <f>SUM(GMICNC_22A_SCDPT5!SCDPT5_130BEGINNG_9:GMICNC_22A_SCDPT5!SCDPT5_130ENDINGG_9)</f>
        <v>0</v>
      </c>
      <c r="L34" s="3">
        <f>SUM(GMICNC_22A_SCDPT5!SCDPT5_130BEGINNG_10:GMICNC_22A_SCDPT5!SCDPT5_130ENDINGG_10)</f>
        <v>0</v>
      </c>
      <c r="M34" s="3">
        <f>SUM(GMICNC_22A_SCDPT5!SCDPT5_130BEGINNG_11:GMICNC_22A_SCDPT5!SCDPT5_130ENDINGG_11)</f>
        <v>0</v>
      </c>
      <c r="N34" s="3">
        <f>SUM(GMICNC_22A_SCDPT5!SCDPT5_130BEGINNG_12:GMICNC_22A_SCDPT5!SCDPT5_130ENDINGG_12)</f>
        <v>0</v>
      </c>
      <c r="O34" s="3">
        <f>SUM(GMICNC_22A_SCDPT5!SCDPT5_130BEGINNG_13:GMICNC_22A_SCDPT5!SCDPT5_130ENDINGG_13)</f>
        <v>0</v>
      </c>
      <c r="P34" s="3">
        <f>SUM(GMICNC_22A_SCDPT5!SCDPT5_130BEGINNG_14:GMICNC_22A_SCDPT5!SCDPT5_130ENDINGG_14)</f>
        <v>0</v>
      </c>
      <c r="Q34" s="3">
        <f>SUM(GMICNC_22A_SCDPT5!SCDPT5_130BEGINNG_15:GMICNC_22A_SCDPT5!SCDPT5_130ENDINGG_15)</f>
        <v>0</v>
      </c>
      <c r="R34" s="3">
        <f>SUM(GMICNC_22A_SCDPT5!SCDPT5_130BEGINNG_16:GMICNC_22A_SCDPT5!SCDPT5_130ENDINGG_16)</f>
        <v>0</v>
      </c>
      <c r="S34" s="3">
        <f>SUM(GMICNC_22A_SCDPT5!SCDPT5_130BEGINNG_17:GMICNC_22A_SCDPT5!SCDPT5_130ENDINGG_17)</f>
        <v>0</v>
      </c>
      <c r="T34" s="3">
        <f>SUM(GMICNC_22A_SCDPT5!SCDPT5_130BEGINNG_18:GMICNC_22A_SCDPT5!SCDPT5_130ENDINGG_18)</f>
        <v>0</v>
      </c>
      <c r="U34" s="3">
        <f>SUM(GMICNC_22A_SCDPT5!SCDPT5_130BEGINNG_19:GMICNC_22A_SCDPT5!SCDPT5_130ENDINGG_19)</f>
        <v>0</v>
      </c>
      <c r="V34" s="3">
        <f>SUM(GMICNC_22A_SCDPT5!SCDPT5_130BEGINNG_20:GMICNC_22A_SCDPT5!SCDPT5_130ENDINGG_20)</f>
        <v>0</v>
      </c>
      <c r="W34" s="3">
        <f>SUM(GMICNC_22A_SCDPT5!SCDPT5_130BEGINNG_21:GMICNC_22A_SCDPT5!SCDPT5_130ENDINGG_21)</f>
        <v>0</v>
      </c>
      <c r="X34" s="2"/>
      <c r="Y34" s="2"/>
      <c r="Z34" s="2"/>
      <c r="AA34" s="2"/>
      <c r="AB34" s="2"/>
      <c r="AC34" s="2"/>
    </row>
    <row r="35" spans="2:29" x14ac:dyDescent="0.3">
      <c r="B35" s="7" t="s">
        <v>426</v>
      </c>
      <c r="C35" s="1" t="s">
        <v>426</v>
      </c>
      <c r="D35" s="6" t="s">
        <v>426</v>
      </c>
      <c r="E35" s="1" t="s">
        <v>426</v>
      </c>
      <c r="F35" s="1" t="s">
        <v>426</v>
      </c>
      <c r="G35" s="1" t="s">
        <v>426</v>
      </c>
      <c r="H35" s="1" t="s">
        <v>426</v>
      </c>
      <c r="I35" s="1" t="s">
        <v>426</v>
      </c>
      <c r="J35" s="1" t="s">
        <v>426</v>
      </c>
      <c r="K35" s="1" t="s">
        <v>426</v>
      </c>
      <c r="L35" s="1" t="s">
        <v>426</v>
      </c>
      <c r="M35" s="1" t="s">
        <v>426</v>
      </c>
      <c r="N35" s="1" t="s">
        <v>426</v>
      </c>
      <c r="O35" s="1" t="s">
        <v>426</v>
      </c>
      <c r="P35" s="1" t="s">
        <v>426</v>
      </c>
      <c r="Q35" s="1" t="s">
        <v>426</v>
      </c>
      <c r="R35" s="1" t="s">
        <v>426</v>
      </c>
      <c r="S35" s="1" t="s">
        <v>426</v>
      </c>
      <c r="T35" s="1" t="s">
        <v>426</v>
      </c>
      <c r="U35" s="1" t="s">
        <v>426</v>
      </c>
      <c r="V35" s="1" t="s">
        <v>426</v>
      </c>
      <c r="W35" s="1" t="s">
        <v>426</v>
      </c>
      <c r="X35" s="1" t="s">
        <v>426</v>
      </c>
      <c r="Y35" s="1" t="s">
        <v>426</v>
      </c>
      <c r="Z35" s="1" t="s">
        <v>426</v>
      </c>
      <c r="AA35" s="1" t="s">
        <v>426</v>
      </c>
      <c r="AB35" s="1" t="s">
        <v>426</v>
      </c>
      <c r="AC35" s="1" t="s">
        <v>426</v>
      </c>
    </row>
    <row r="36" spans="2:29" x14ac:dyDescent="0.3">
      <c r="B36" s="18" t="s">
        <v>472</v>
      </c>
      <c r="C36" s="22" t="s">
        <v>603</v>
      </c>
      <c r="D36" s="15" t="s">
        <v>2</v>
      </c>
      <c r="E36" s="17" t="s">
        <v>2</v>
      </c>
      <c r="F36" s="8"/>
      <c r="G36" s="5" t="s">
        <v>2</v>
      </c>
      <c r="H36" s="8"/>
      <c r="I36" s="5" t="s">
        <v>2</v>
      </c>
      <c r="J36" s="4"/>
      <c r="K36" s="4"/>
      <c r="L36" s="4"/>
      <c r="M36" s="4"/>
      <c r="N36" s="4"/>
      <c r="O36" s="4"/>
      <c r="P36" s="4"/>
      <c r="Q36" s="12"/>
      <c r="R36" s="4"/>
      <c r="S36" s="4"/>
      <c r="T36" s="4"/>
      <c r="U36" s="12"/>
      <c r="V36" s="4"/>
      <c r="W36" s="4"/>
      <c r="X36" s="2"/>
      <c r="Y36" s="5" t="s">
        <v>2</v>
      </c>
      <c r="Z36" s="5" t="s">
        <v>2</v>
      </c>
      <c r="AA36" s="5" t="s">
        <v>2</v>
      </c>
      <c r="AB36" s="19" t="s">
        <v>2</v>
      </c>
      <c r="AC36" s="20" t="s">
        <v>2</v>
      </c>
    </row>
    <row r="37" spans="2:29" x14ac:dyDescent="0.3">
      <c r="B37" s="7" t="s">
        <v>426</v>
      </c>
      <c r="C37" s="1" t="s">
        <v>426</v>
      </c>
      <c r="D37" s="6" t="s">
        <v>426</v>
      </c>
      <c r="E37" s="1" t="s">
        <v>426</v>
      </c>
      <c r="F37" s="1" t="s">
        <v>426</v>
      </c>
      <c r="G37" s="1" t="s">
        <v>426</v>
      </c>
      <c r="H37" s="1" t="s">
        <v>426</v>
      </c>
      <c r="I37" s="1" t="s">
        <v>426</v>
      </c>
      <c r="J37" s="1" t="s">
        <v>426</v>
      </c>
      <c r="K37" s="1" t="s">
        <v>426</v>
      </c>
      <c r="L37" s="1" t="s">
        <v>426</v>
      </c>
      <c r="M37" s="1" t="s">
        <v>426</v>
      </c>
      <c r="N37" s="1" t="s">
        <v>426</v>
      </c>
      <c r="O37" s="1" t="s">
        <v>426</v>
      </c>
      <c r="P37" s="1" t="s">
        <v>426</v>
      </c>
      <c r="Q37" s="1" t="s">
        <v>426</v>
      </c>
      <c r="R37" s="1" t="s">
        <v>426</v>
      </c>
      <c r="S37" s="1" t="s">
        <v>426</v>
      </c>
      <c r="T37" s="1" t="s">
        <v>426</v>
      </c>
      <c r="U37" s="1" t="s">
        <v>426</v>
      </c>
      <c r="V37" s="1" t="s">
        <v>426</v>
      </c>
      <c r="W37" s="1" t="s">
        <v>426</v>
      </c>
      <c r="X37" s="1" t="s">
        <v>426</v>
      </c>
      <c r="Y37" s="1" t="s">
        <v>426</v>
      </c>
      <c r="Z37" s="1" t="s">
        <v>426</v>
      </c>
      <c r="AA37" s="1" t="s">
        <v>426</v>
      </c>
      <c r="AB37" s="1" t="s">
        <v>426</v>
      </c>
      <c r="AC37" s="1" t="s">
        <v>426</v>
      </c>
    </row>
    <row r="38" spans="2:29" ht="28" x14ac:dyDescent="0.3">
      <c r="B38" s="16" t="s">
        <v>580</v>
      </c>
      <c r="C38" s="21" t="s">
        <v>182</v>
      </c>
      <c r="D38" s="14"/>
      <c r="E38" s="2"/>
      <c r="F38" s="2"/>
      <c r="G38" s="2"/>
      <c r="H38" s="2"/>
      <c r="I38" s="2"/>
      <c r="J38" s="3">
        <f>SUM(GMICNC_22A_SCDPT5!SCDPT5_150BEGINNG_8:GMICNC_22A_SCDPT5!SCDPT5_150ENDINGG_8)</f>
        <v>0</v>
      </c>
      <c r="K38" s="3">
        <f>SUM(GMICNC_22A_SCDPT5!SCDPT5_150BEGINNG_9:GMICNC_22A_SCDPT5!SCDPT5_150ENDINGG_9)</f>
        <v>0</v>
      </c>
      <c r="L38" s="3">
        <f>SUM(GMICNC_22A_SCDPT5!SCDPT5_150BEGINNG_10:GMICNC_22A_SCDPT5!SCDPT5_150ENDINGG_10)</f>
        <v>0</v>
      </c>
      <c r="M38" s="3">
        <f>SUM(GMICNC_22A_SCDPT5!SCDPT5_150BEGINNG_11:GMICNC_22A_SCDPT5!SCDPT5_150ENDINGG_11)</f>
        <v>0</v>
      </c>
      <c r="N38" s="3">
        <f>SUM(GMICNC_22A_SCDPT5!SCDPT5_150BEGINNG_12:GMICNC_22A_SCDPT5!SCDPT5_150ENDINGG_12)</f>
        <v>0</v>
      </c>
      <c r="O38" s="3">
        <f>SUM(GMICNC_22A_SCDPT5!SCDPT5_150BEGINNG_13:GMICNC_22A_SCDPT5!SCDPT5_150ENDINGG_13)</f>
        <v>0</v>
      </c>
      <c r="P38" s="3">
        <f>SUM(GMICNC_22A_SCDPT5!SCDPT5_150BEGINNG_14:GMICNC_22A_SCDPT5!SCDPT5_150ENDINGG_14)</f>
        <v>0</v>
      </c>
      <c r="Q38" s="3">
        <f>SUM(GMICNC_22A_SCDPT5!SCDPT5_150BEGINNG_15:GMICNC_22A_SCDPT5!SCDPT5_150ENDINGG_15)</f>
        <v>0</v>
      </c>
      <c r="R38" s="3">
        <f>SUM(GMICNC_22A_SCDPT5!SCDPT5_150BEGINNG_16:GMICNC_22A_SCDPT5!SCDPT5_150ENDINGG_16)</f>
        <v>0</v>
      </c>
      <c r="S38" s="3">
        <f>SUM(GMICNC_22A_SCDPT5!SCDPT5_150BEGINNG_17:GMICNC_22A_SCDPT5!SCDPT5_150ENDINGG_17)</f>
        <v>0</v>
      </c>
      <c r="T38" s="3">
        <f>SUM(GMICNC_22A_SCDPT5!SCDPT5_150BEGINNG_18:GMICNC_22A_SCDPT5!SCDPT5_150ENDINGG_18)</f>
        <v>0</v>
      </c>
      <c r="U38" s="3">
        <f>SUM(GMICNC_22A_SCDPT5!SCDPT5_150BEGINNG_19:GMICNC_22A_SCDPT5!SCDPT5_150ENDINGG_19)</f>
        <v>0</v>
      </c>
      <c r="V38" s="3">
        <f>SUM(GMICNC_22A_SCDPT5!SCDPT5_150BEGINNG_20:GMICNC_22A_SCDPT5!SCDPT5_150ENDINGG_20)</f>
        <v>0</v>
      </c>
      <c r="W38" s="3">
        <f>SUM(GMICNC_22A_SCDPT5!SCDPT5_150BEGINNG_21:GMICNC_22A_SCDPT5!SCDPT5_150ENDINGG_21)</f>
        <v>0</v>
      </c>
      <c r="X38" s="2"/>
      <c r="Y38" s="2"/>
      <c r="Z38" s="2"/>
      <c r="AA38" s="2"/>
      <c r="AB38" s="2"/>
      <c r="AC38" s="2"/>
    </row>
    <row r="39" spans="2:29" x14ac:dyDescent="0.3">
      <c r="B39" s="7" t="s">
        <v>426</v>
      </c>
      <c r="C39" s="1" t="s">
        <v>426</v>
      </c>
      <c r="D39" s="6" t="s">
        <v>426</v>
      </c>
      <c r="E39" s="1" t="s">
        <v>426</v>
      </c>
      <c r="F39" s="1" t="s">
        <v>426</v>
      </c>
      <c r="G39" s="1" t="s">
        <v>426</v>
      </c>
      <c r="H39" s="1" t="s">
        <v>426</v>
      </c>
      <c r="I39" s="1" t="s">
        <v>426</v>
      </c>
      <c r="J39" s="1" t="s">
        <v>426</v>
      </c>
      <c r="K39" s="1" t="s">
        <v>426</v>
      </c>
      <c r="L39" s="1" t="s">
        <v>426</v>
      </c>
      <c r="M39" s="1" t="s">
        <v>426</v>
      </c>
      <c r="N39" s="1" t="s">
        <v>426</v>
      </c>
      <c r="O39" s="1" t="s">
        <v>426</v>
      </c>
      <c r="P39" s="1" t="s">
        <v>426</v>
      </c>
      <c r="Q39" s="1" t="s">
        <v>426</v>
      </c>
      <c r="R39" s="1" t="s">
        <v>426</v>
      </c>
      <c r="S39" s="1" t="s">
        <v>426</v>
      </c>
      <c r="T39" s="1" t="s">
        <v>426</v>
      </c>
      <c r="U39" s="1" t="s">
        <v>426</v>
      </c>
      <c r="V39" s="1" t="s">
        <v>426</v>
      </c>
      <c r="W39" s="1" t="s">
        <v>426</v>
      </c>
      <c r="X39" s="1" t="s">
        <v>426</v>
      </c>
      <c r="Y39" s="1" t="s">
        <v>426</v>
      </c>
      <c r="Z39" s="1" t="s">
        <v>426</v>
      </c>
      <c r="AA39" s="1" t="s">
        <v>426</v>
      </c>
      <c r="AB39" s="1" t="s">
        <v>426</v>
      </c>
      <c r="AC39" s="1" t="s">
        <v>426</v>
      </c>
    </row>
    <row r="40" spans="2:29" x14ac:dyDescent="0.3">
      <c r="B40" s="18" t="s">
        <v>377</v>
      </c>
      <c r="C40" s="22" t="s">
        <v>603</v>
      </c>
      <c r="D40" s="15" t="s">
        <v>2</v>
      </c>
      <c r="E40" s="17" t="s">
        <v>2</v>
      </c>
      <c r="F40" s="8"/>
      <c r="G40" s="5" t="s">
        <v>2</v>
      </c>
      <c r="H40" s="8"/>
      <c r="I40" s="5" t="s">
        <v>2</v>
      </c>
      <c r="J40" s="25"/>
      <c r="K40" s="4"/>
      <c r="L40" s="4"/>
      <c r="M40" s="4"/>
      <c r="N40" s="4"/>
      <c r="O40" s="4"/>
      <c r="P40" s="4"/>
      <c r="Q40" s="12"/>
      <c r="R40" s="4"/>
      <c r="S40" s="4"/>
      <c r="T40" s="4"/>
      <c r="U40" s="12"/>
      <c r="V40" s="4"/>
      <c r="W40" s="4"/>
      <c r="X40" s="2"/>
      <c r="Y40" s="5" t="s">
        <v>2</v>
      </c>
      <c r="Z40" s="5" t="s">
        <v>2</v>
      </c>
      <c r="AA40" s="5" t="s">
        <v>2</v>
      </c>
      <c r="AB40" s="19" t="s">
        <v>2</v>
      </c>
      <c r="AC40" s="20" t="s">
        <v>2</v>
      </c>
    </row>
    <row r="41" spans="2:29" x14ac:dyDescent="0.3">
      <c r="B41" s="7" t="s">
        <v>426</v>
      </c>
      <c r="C41" s="1" t="s">
        <v>426</v>
      </c>
      <c r="D41" s="6" t="s">
        <v>426</v>
      </c>
      <c r="E41" s="1" t="s">
        <v>426</v>
      </c>
      <c r="F41" s="1" t="s">
        <v>426</v>
      </c>
      <c r="G41" s="1" t="s">
        <v>426</v>
      </c>
      <c r="H41" s="1" t="s">
        <v>426</v>
      </c>
      <c r="I41" s="1" t="s">
        <v>426</v>
      </c>
      <c r="J41" s="1" t="s">
        <v>426</v>
      </c>
      <c r="K41" s="1" t="s">
        <v>426</v>
      </c>
      <c r="L41" s="1" t="s">
        <v>426</v>
      </c>
      <c r="M41" s="1" t="s">
        <v>426</v>
      </c>
      <c r="N41" s="1" t="s">
        <v>426</v>
      </c>
      <c r="O41" s="1" t="s">
        <v>426</v>
      </c>
      <c r="P41" s="1" t="s">
        <v>426</v>
      </c>
      <c r="Q41" s="1" t="s">
        <v>426</v>
      </c>
      <c r="R41" s="1" t="s">
        <v>426</v>
      </c>
      <c r="S41" s="1" t="s">
        <v>426</v>
      </c>
      <c r="T41" s="1" t="s">
        <v>426</v>
      </c>
      <c r="U41" s="1" t="s">
        <v>426</v>
      </c>
      <c r="V41" s="1" t="s">
        <v>426</v>
      </c>
      <c r="W41" s="1" t="s">
        <v>426</v>
      </c>
      <c r="X41" s="1" t="s">
        <v>426</v>
      </c>
      <c r="Y41" s="1" t="s">
        <v>426</v>
      </c>
      <c r="Z41" s="1" t="s">
        <v>426</v>
      </c>
      <c r="AA41" s="1" t="s">
        <v>426</v>
      </c>
      <c r="AB41" s="1" t="s">
        <v>426</v>
      </c>
      <c r="AC41" s="1" t="s">
        <v>426</v>
      </c>
    </row>
    <row r="42" spans="2:29" ht="28" x14ac:dyDescent="0.3">
      <c r="B42" s="16" t="s">
        <v>503</v>
      </c>
      <c r="C42" s="21" t="s">
        <v>592</v>
      </c>
      <c r="D42" s="14"/>
      <c r="E42" s="2"/>
      <c r="F42" s="2"/>
      <c r="G42" s="2"/>
      <c r="H42" s="2"/>
      <c r="I42" s="2"/>
      <c r="J42" s="2"/>
      <c r="K42" s="3">
        <f>SUM(GMICNC_22A_SCDPT5!SCDPT5_161BEGINNG_9:GMICNC_22A_SCDPT5!SCDPT5_161ENDINGG_9)</f>
        <v>0</v>
      </c>
      <c r="L42" s="3">
        <f>SUM(GMICNC_22A_SCDPT5!SCDPT5_161BEGINNG_10:GMICNC_22A_SCDPT5!SCDPT5_161ENDINGG_10)</f>
        <v>0</v>
      </c>
      <c r="M42" s="3">
        <f>SUM(GMICNC_22A_SCDPT5!SCDPT5_161BEGINNG_11:GMICNC_22A_SCDPT5!SCDPT5_161ENDINGG_11)</f>
        <v>0</v>
      </c>
      <c r="N42" s="3">
        <f>SUM(GMICNC_22A_SCDPT5!SCDPT5_161BEGINNG_12:GMICNC_22A_SCDPT5!SCDPT5_161ENDINGG_12)</f>
        <v>0</v>
      </c>
      <c r="O42" s="3">
        <f>SUM(GMICNC_22A_SCDPT5!SCDPT5_161BEGINNG_13:GMICNC_22A_SCDPT5!SCDPT5_161ENDINGG_13)</f>
        <v>0</v>
      </c>
      <c r="P42" s="3">
        <f>SUM(GMICNC_22A_SCDPT5!SCDPT5_161BEGINNG_14:GMICNC_22A_SCDPT5!SCDPT5_161ENDINGG_14)</f>
        <v>0</v>
      </c>
      <c r="Q42" s="3">
        <f>SUM(GMICNC_22A_SCDPT5!SCDPT5_161BEGINNG_15:GMICNC_22A_SCDPT5!SCDPT5_161ENDINGG_15)</f>
        <v>0</v>
      </c>
      <c r="R42" s="3">
        <f>SUM(GMICNC_22A_SCDPT5!SCDPT5_161BEGINNG_16:GMICNC_22A_SCDPT5!SCDPT5_161ENDINGG_16)</f>
        <v>0</v>
      </c>
      <c r="S42" s="3">
        <f>SUM(GMICNC_22A_SCDPT5!SCDPT5_161BEGINNG_17:GMICNC_22A_SCDPT5!SCDPT5_161ENDINGG_17)</f>
        <v>0</v>
      </c>
      <c r="T42" s="3">
        <f>SUM(GMICNC_22A_SCDPT5!SCDPT5_161BEGINNG_18:GMICNC_22A_SCDPT5!SCDPT5_161ENDINGG_18)</f>
        <v>0</v>
      </c>
      <c r="U42" s="3">
        <f>SUM(GMICNC_22A_SCDPT5!SCDPT5_161BEGINNG_19:GMICNC_22A_SCDPT5!SCDPT5_161ENDINGG_19)</f>
        <v>0</v>
      </c>
      <c r="V42" s="3">
        <f>SUM(GMICNC_22A_SCDPT5!SCDPT5_161BEGINNG_20:GMICNC_22A_SCDPT5!SCDPT5_161ENDINGG_20)</f>
        <v>0</v>
      </c>
      <c r="W42" s="3">
        <f>SUM(GMICNC_22A_SCDPT5!SCDPT5_161BEGINNG_21:GMICNC_22A_SCDPT5!SCDPT5_161ENDINGG_21)</f>
        <v>0</v>
      </c>
      <c r="X42" s="2"/>
      <c r="Y42" s="2"/>
      <c r="Z42" s="2"/>
      <c r="AA42" s="2"/>
      <c r="AB42" s="2"/>
      <c r="AC42" s="2"/>
    </row>
    <row r="43" spans="2:29" x14ac:dyDescent="0.3">
      <c r="B43" s="7" t="s">
        <v>426</v>
      </c>
      <c r="C43" s="1" t="s">
        <v>426</v>
      </c>
      <c r="D43" s="6" t="s">
        <v>426</v>
      </c>
      <c r="E43" s="1" t="s">
        <v>426</v>
      </c>
      <c r="F43" s="1" t="s">
        <v>426</v>
      </c>
      <c r="G43" s="1" t="s">
        <v>426</v>
      </c>
      <c r="H43" s="1" t="s">
        <v>426</v>
      </c>
      <c r="I43" s="1" t="s">
        <v>426</v>
      </c>
      <c r="J43" s="1" t="s">
        <v>426</v>
      </c>
      <c r="K43" s="1" t="s">
        <v>426</v>
      </c>
      <c r="L43" s="1" t="s">
        <v>426</v>
      </c>
      <c r="M43" s="1" t="s">
        <v>426</v>
      </c>
      <c r="N43" s="1" t="s">
        <v>426</v>
      </c>
      <c r="O43" s="1" t="s">
        <v>426</v>
      </c>
      <c r="P43" s="1" t="s">
        <v>426</v>
      </c>
      <c r="Q43" s="1" t="s">
        <v>426</v>
      </c>
      <c r="R43" s="1" t="s">
        <v>426</v>
      </c>
      <c r="S43" s="1" t="s">
        <v>426</v>
      </c>
      <c r="T43" s="1" t="s">
        <v>426</v>
      </c>
      <c r="U43" s="1" t="s">
        <v>426</v>
      </c>
      <c r="V43" s="1" t="s">
        <v>426</v>
      </c>
      <c r="W43" s="1" t="s">
        <v>426</v>
      </c>
      <c r="X43" s="1" t="s">
        <v>426</v>
      </c>
      <c r="Y43" s="1" t="s">
        <v>426</v>
      </c>
      <c r="Z43" s="1" t="s">
        <v>426</v>
      </c>
      <c r="AA43" s="1" t="s">
        <v>426</v>
      </c>
      <c r="AB43" s="1" t="s">
        <v>426</v>
      </c>
      <c r="AC43" s="1" t="s">
        <v>426</v>
      </c>
    </row>
    <row r="44" spans="2:29" x14ac:dyDescent="0.3">
      <c r="B44" s="18" t="s">
        <v>640</v>
      </c>
      <c r="C44" s="22" t="s">
        <v>603</v>
      </c>
      <c r="D44" s="15" t="s">
        <v>2</v>
      </c>
      <c r="E44" s="17" t="s">
        <v>2</v>
      </c>
      <c r="F44" s="8"/>
      <c r="G44" s="5" t="s">
        <v>2</v>
      </c>
      <c r="H44" s="8"/>
      <c r="I44" s="5" t="s">
        <v>2</v>
      </c>
      <c r="J44" s="4"/>
      <c r="K44" s="4"/>
      <c r="L44" s="4"/>
      <c r="M44" s="4"/>
      <c r="N44" s="4"/>
      <c r="O44" s="4"/>
      <c r="P44" s="4"/>
      <c r="Q44" s="12"/>
      <c r="R44" s="4"/>
      <c r="S44" s="4"/>
      <c r="T44" s="4"/>
      <c r="U44" s="12"/>
      <c r="V44" s="4"/>
      <c r="W44" s="4"/>
      <c r="X44" s="2"/>
      <c r="Y44" s="5" t="s">
        <v>2</v>
      </c>
      <c r="Z44" s="5" t="s">
        <v>2</v>
      </c>
      <c r="AA44" s="5" t="s">
        <v>2</v>
      </c>
      <c r="AB44" s="19" t="s">
        <v>2</v>
      </c>
      <c r="AC44" s="20" t="s">
        <v>2</v>
      </c>
    </row>
    <row r="45" spans="2:29" x14ac:dyDescent="0.3">
      <c r="B45" s="7" t="s">
        <v>426</v>
      </c>
      <c r="C45" s="1" t="s">
        <v>426</v>
      </c>
      <c r="D45" s="6" t="s">
        <v>426</v>
      </c>
      <c r="E45" s="1" t="s">
        <v>426</v>
      </c>
      <c r="F45" s="1" t="s">
        <v>426</v>
      </c>
      <c r="G45" s="1" t="s">
        <v>426</v>
      </c>
      <c r="H45" s="1" t="s">
        <v>426</v>
      </c>
      <c r="I45" s="1" t="s">
        <v>426</v>
      </c>
      <c r="J45" s="1" t="s">
        <v>426</v>
      </c>
      <c r="K45" s="1" t="s">
        <v>426</v>
      </c>
      <c r="L45" s="1" t="s">
        <v>426</v>
      </c>
      <c r="M45" s="1" t="s">
        <v>426</v>
      </c>
      <c r="N45" s="1" t="s">
        <v>426</v>
      </c>
      <c r="O45" s="1" t="s">
        <v>426</v>
      </c>
      <c r="P45" s="1" t="s">
        <v>426</v>
      </c>
      <c r="Q45" s="1" t="s">
        <v>426</v>
      </c>
      <c r="R45" s="1" t="s">
        <v>426</v>
      </c>
      <c r="S45" s="1" t="s">
        <v>426</v>
      </c>
      <c r="T45" s="1" t="s">
        <v>426</v>
      </c>
      <c r="U45" s="1" t="s">
        <v>426</v>
      </c>
      <c r="V45" s="1" t="s">
        <v>426</v>
      </c>
      <c r="W45" s="1" t="s">
        <v>426</v>
      </c>
      <c r="X45" s="1" t="s">
        <v>426</v>
      </c>
      <c r="Y45" s="1" t="s">
        <v>426</v>
      </c>
      <c r="Z45" s="1" t="s">
        <v>426</v>
      </c>
      <c r="AA45" s="1" t="s">
        <v>426</v>
      </c>
      <c r="AB45" s="1" t="s">
        <v>426</v>
      </c>
      <c r="AC45" s="1" t="s">
        <v>426</v>
      </c>
    </row>
    <row r="46" spans="2:29" ht="28" x14ac:dyDescent="0.3">
      <c r="B46" s="16" t="s">
        <v>64</v>
      </c>
      <c r="C46" s="21" t="s">
        <v>169</v>
      </c>
      <c r="D46" s="14"/>
      <c r="E46" s="2"/>
      <c r="F46" s="2"/>
      <c r="G46" s="2"/>
      <c r="H46" s="2"/>
      <c r="I46" s="2"/>
      <c r="J46" s="3">
        <f>SUM(GMICNC_22A_SCDPT5!SCDPT5_190BEGINNG_8:GMICNC_22A_SCDPT5!SCDPT5_190ENDINGG_8)</f>
        <v>0</v>
      </c>
      <c r="K46" s="3">
        <f>SUM(GMICNC_22A_SCDPT5!SCDPT5_190BEGINNG_9:GMICNC_22A_SCDPT5!SCDPT5_190ENDINGG_9)</f>
        <v>0</v>
      </c>
      <c r="L46" s="3">
        <f>SUM(GMICNC_22A_SCDPT5!SCDPT5_190BEGINNG_10:GMICNC_22A_SCDPT5!SCDPT5_190ENDINGG_10)</f>
        <v>0</v>
      </c>
      <c r="M46" s="3">
        <f>SUM(GMICNC_22A_SCDPT5!SCDPT5_190BEGINNG_11:GMICNC_22A_SCDPT5!SCDPT5_190ENDINGG_11)</f>
        <v>0</v>
      </c>
      <c r="N46" s="3">
        <f>SUM(GMICNC_22A_SCDPT5!SCDPT5_190BEGINNG_12:GMICNC_22A_SCDPT5!SCDPT5_190ENDINGG_12)</f>
        <v>0</v>
      </c>
      <c r="O46" s="3">
        <f>SUM(GMICNC_22A_SCDPT5!SCDPT5_190BEGINNG_13:GMICNC_22A_SCDPT5!SCDPT5_190ENDINGG_13)</f>
        <v>0</v>
      </c>
      <c r="P46" s="3">
        <f>SUM(GMICNC_22A_SCDPT5!SCDPT5_190BEGINNG_14:GMICNC_22A_SCDPT5!SCDPT5_190ENDINGG_14)</f>
        <v>0</v>
      </c>
      <c r="Q46" s="3">
        <f>SUM(GMICNC_22A_SCDPT5!SCDPT5_190BEGINNG_15:GMICNC_22A_SCDPT5!SCDPT5_190ENDINGG_15)</f>
        <v>0</v>
      </c>
      <c r="R46" s="3">
        <f>SUM(GMICNC_22A_SCDPT5!SCDPT5_190BEGINNG_16:GMICNC_22A_SCDPT5!SCDPT5_190ENDINGG_16)</f>
        <v>0</v>
      </c>
      <c r="S46" s="3">
        <f>SUM(GMICNC_22A_SCDPT5!SCDPT5_190BEGINNG_17:GMICNC_22A_SCDPT5!SCDPT5_190ENDINGG_17)</f>
        <v>0</v>
      </c>
      <c r="T46" s="3">
        <f>SUM(GMICNC_22A_SCDPT5!SCDPT5_190BEGINNG_18:GMICNC_22A_SCDPT5!SCDPT5_190ENDINGG_18)</f>
        <v>0</v>
      </c>
      <c r="U46" s="3">
        <f>SUM(GMICNC_22A_SCDPT5!SCDPT5_190BEGINNG_19:GMICNC_22A_SCDPT5!SCDPT5_190ENDINGG_19)</f>
        <v>0</v>
      </c>
      <c r="V46" s="3">
        <f>SUM(GMICNC_22A_SCDPT5!SCDPT5_190BEGINNG_20:GMICNC_22A_SCDPT5!SCDPT5_190ENDINGG_20)</f>
        <v>0</v>
      </c>
      <c r="W46" s="3">
        <f>SUM(GMICNC_22A_SCDPT5!SCDPT5_190BEGINNG_21:GMICNC_22A_SCDPT5!SCDPT5_190ENDINGG_21)</f>
        <v>0</v>
      </c>
      <c r="X46" s="2"/>
      <c r="Y46" s="2"/>
      <c r="Z46" s="2"/>
      <c r="AA46" s="2"/>
      <c r="AB46" s="2"/>
      <c r="AC46" s="2"/>
    </row>
    <row r="47" spans="2:29" x14ac:dyDescent="0.3">
      <c r="B47" s="7" t="s">
        <v>426</v>
      </c>
      <c r="C47" s="1" t="s">
        <v>426</v>
      </c>
      <c r="D47" s="6" t="s">
        <v>426</v>
      </c>
      <c r="E47" s="1" t="s">
        <v>426</v>
      </c>
      <c r="F47" s="1" t="s">
        <v>426</v>
      </c>
      <c r="G47" s="1" t="s">
        <v>426</v>
      </c>
      <c r="H47" s="1" t="s">
        <v>426</v>
      </c>
      <c r="I47" s="1" t="s">
        <v>426</v>
      </c>
      <c r="J47" s="1" t="s">
        <v>426</v>
      </c>
      <c r="K47" s="1" t="s">
        <v>426</v>
      </c>
      <c r="L47" s="1" t="s">
        <v>426</v>
      </c>
      <c r="M47" s="1" t="s">
        <v>426</v>
      </c>
      <c r="N47" s="1" t="s">
        <v>426</v>
      </c>
      <c r="O47" s="1" t="s">
        <v>426</v>
      </c>
      <c r="P47" s="1" t="s">
        <v>426</v>
      </c>
      <c r="Q47" s="1" t="s">
        <v>426</v>
      </c>
      <c r="R47" s="1" t="s">
        <v>426</v>
      </c>
      <c r="S47" s="1" t="s">
        <v>426</v>
      </c>
      <c r="T47" s="1" t="s">
        <v>426</v>
      </c>
      <c r="U47" s="1" t="s">
        <v>426</v>
      </c>
      <c r="V47" s="1" t="s">
        <v>426</v>
      </c>
      <c r="W47" s="1" t="s">
        <v>426</v>
      </c>
      <c r="X47" s="1" t="s">
        <v>426</v>
      </c>
      <c r="Y47" s="1" t="s">
        <v>426</v>
      </c>
      <c r="Z47" s="1" t="s">
        <v>426</v>
      </c>
      <c r="AA47" s="1" t="s">
        <v>426</v>
      </c>
      <c r="AB47" s="1" t="s">
        <v>426</v>
      </c>
      <c r="AC47" s="1" t="s">
        <v>426</v>
      </c>
    </row>
    <row r="48" spans="2:29" x14ac:dyDescent="0.3">
      <c r="B48" s="18" t="s">
        <v>65</v>
      </c>
      <c r="C48" s="22" t="s">
        <v>603</v>
      </c>
      <c r="D48" s="15" t="s">
        <v>2</v>
      </c>
      <c r="E48" s="17" t="s">
        <v>2</v>
      </c>
      <c r="F48" s="8"/>
      <c r="G48" s="5" t="s">
        <v>2</v>
      </c>
      <c r="H48" s="8"/>
      <c r="I48" s="5" t="s">
        <v>2</v>
      </c>
      <c r="J48" s="4"/>
      <c r="K48" s="4"/>
      <c r="L48" s="4"/>
      <c r="M48" s="4"/>
      <c r="N48" s="4"/>
      <c r="O48" s="4"/>
      <c r="P48" s="4"/>
      <c r="Q48" s="12"/>
      <c r="R48" s="4"/>
      <c r="S48" s="4"/>
      <c r="T48" s="4"/>
      <c r="U48" s="12"/>
      <c r="V48" s="4"/>
      <c r="W48" s="4"/>
      <c r="X48" s="2"/>
      <c r="Y48" s="5" t="s">
        <v>2</v>
      </c>
      <c r="Z48" s="5" t="s">
        <v>2</v>
      </c>
      <c r="AA48" s="5" t="s">
        <v>2</v>
      </c>
      <c r="AB48" s="19" t="s">
        <v>2</v>
      </c>
      <c r="AC48" s="20" t="s">
        <v>2</v>
      </c>
    </row>
    <row r="49" spans="2:29" x14ac:dyDescent="0.3">
      <c r="B49" s="7" t="s">
        <v>426</v>
      </c>
      <c r="C49" s="1" t="s">
        <v>426</v>
      </c>
      <c r="D49" s="6" t="s">
        <v>426</v>
      </c>
      <c r="E49" s="1" t="s">
        <v>426</v>
      </c>
      <c r="F49" s="1" t="s">
        <v>426</v>
      </c>
      <c r="G49" s="1" t="s">
        <v>426</v>
      </c>
      <c r="H49" s="1" t="s">
        <v>426</v>
      </c>
      <c r="I49" s="1" t="s">
        <v>426</v>
      </c>
      <c r="J49" s="1" t="s">
        <v>426</v>
      </c>
      <c r="K49" s="1" t="s">
        <v>426</v>
      </c>
      <c r="L49" s="1" t="s">
        <v>426</v>
      </c>
      <c r="M49" s="1" t="s">
        <v>426</v>
      </c>
      <c r="N49" s="1" t="s">
        <v>426</v>
      </c>
      <c r="O49" s="1" t="s">
        <v>426</v>
      </c>
      <c r="P49" s="1" t="s">
        <v>426</v>
      </c>
      <c r="Q49" s="1" t="s">
        <v>426</v>
      </c>
      <c r="R49" s="1" t="s">
        <v>426</v>
      </c>
      <c r="S49" s="1" t="s">
        <v>426</v>
      </c>
      <c r="T49" s="1" t="s">
        <v>426</v>
      </c>
      <c r="U49" s="1" t="s">
        <v>426</v>
      </c>
      <c r="V49" s="1" t="s">
        <v>426</v>
      </c>
      <c r="W49" s="1" t="s">
        <v>426</v>
      </c>
      <c r="X49" s="1" t="s">
        <v>426</v>
      </c>
      <c r="Y49" s="1" t="s">
        <v>426</v>
      </c>
      <c r="Z49" s="1" t="s">
        <v>426</v>
      </c>
      <c r="AA49" s="1" t="s">
        <v>426</v>
      </c>
      <c r="AB49" s="1" t="s">
        <v>426</v>
      </c>
      <c r="AC49" s="1" t="s">
        <v>426</v>
      </c>
    </row>
    <row r="50" spans="2:29" ht="28" x14ac:dyDescent="0.3">
      <c r="B50" s="16" t="s">
        <v>209</v>
      </c>
      <c r="C50" s="21" t="s">
        <v>111</v>
      </c>
      <c r="D50" s="14"/>
      <c r="E50" s="2"/>
      <c r="F50" s="2"/>
      <c r="G50" s="2"/>
      <c r="H50" s="2"/>
      <c r="I50" s="2"/>
      <c r="J50" s="3">
        <f>SUM(GMICNC_22A_SCDPT5!SCDPT5_201BEGINNG_8:GMICNC_22A_SCDPT5!SCDPT5_201ENDINGG_8)</f>
        <v>0</v>
      </c>
      <c r="K50" s="3">
        <f>SUM(GMICNC_22A_SCDPT5!SCDPT5_201BEGINNG_9:GMICNC_22A_SCDPT5!SCDPT5_201ENDINGG_9)</f>
        <v>0</v>
      </c>
      <c r="L50" s="3">
        <f>SUM(GMICNC_22A_SCDPT5!SCDPT5_201BEGINNG_10:GMICNC_22A_SCDPT5!SCDPT5_201ENDINGG_10)</f>
        <v>0</v>
      </c>
      <c r="M50" s="3">
        <f>SUM(GMICNC_22A_SCDPT5!SCDPT5_201BEGINNG_11:GMICNC_22A_SCDPT5!SCDPT5_201ENDINGG_11)</f>
        <v>0</v>
      </c>
      <c r="N50" s="3">
        <f>SUM(GMICNC_22A_SCDPT5!SCDPT5_201BEGINNG_12:GMICNC_22A_SCDPT5!SCDPT5_201ENDINGG_12)</f>
        <v>0</v>
      </c>
      <c r="O50" s="3">
        <f>SUM(GMICNC_22A_SCDPT5!SCDPT5_201BEGINNG_13:GMICNC_22A_SCDPT5!SCDPT5_201ENDINGG_13)</f>
        <v>0</v>
      </c>
      <c r="P50" s="3">
        <f>SUM(GMICNC_22A_SCDPT5!SCDPT5_201BEGINNG_14:GMICNC_22A_SCDPT5!SCDPT5_201ENDINGG_14)</f>
        <v>0</v>
      </c>
      <c r="Q50" s="3">
        <f>SUM(GMICNC_22A_SCDPT5!SCDPT5_201BEGINNG_15:GMICNC_22A_SCDPT5!SCDPT5_201ENDINGG_15)</f>
        <v>0</v>
      </c>
      <c r="R50" s="3">
        <f>SUM(GMICNC_22A_SCDPT5!SCDPT5_201BEGINNG_16:GMICNC_22A_SCDPT5!SCDPT5_201ENDINGG_16)</f>
        <v>0</v>
      </c>
      <c r="S50" s="3">
        <f>SUM(GMICNC_22A_SCDPT5!SCDPT5_201BEGINNG_17:GMICNC_22A_SCDPT5!SCDPT5_201ENDINGG_17)</f>
        <v>0</v>
      </c>
      <c r="T50" s="3">
        <f>SUM(GMICNC_22A_SCDPT5!SCDPT5_201BEGINNG_18:GMICNC_22A_SCDPT5!SCDPT5_201ENDINGG_18)</f>
        <v>0</v>
      </c>
      <c r="U50" s="3">
        <f>SUM(GMICNC_22A_SCDPT5!SCDPT5_201BEGINNG_19:GMICNC_22A_SCDPT5!SCDPT5_201ENDINGG_19)</f>
        <v>0</v>
      </c>
      <c r="V50" s="3">
        <f>SUM(GMICNC_22A_SCDPT5!SCDPT5_201BEGINNG_20:GMICNC_22A_SCDPT5!SCDPT5_201ENDINGG_20)</f>
        <v>0</v>
      </c>
      <c r="W50" s="3">
        <f>SUM(GMICNC_22A_SCDPT5!SCDPT5_201BEGINNG_21:GMICNC_22A_SCDPT5!SCDPT5_201ENDINGG_21)</f>
        <v>0</v>
      </c>
      <c r="X50" s="2"/>
      <c r="Y50" s="2"/>
      <c r="Z50" s="2"/>
      <c r="AA50" s="2"/>
      <c r="AB50" s="2"/>
      <c r="AC50" s="2"/>
    </row>
    <row r="51" spans="2:29" x14ac:dyDescent="0.3">
      <c r="B51" s="16" t="s">
        <v>389</v>
      </c>
      <c r="C51" s="21" t="s">
        <v>390</v>
      </c>
      <c r="D51" s="14"/>
      <c r="E51" s="2"/>
      <c r="F51" s="2"/>
      <c r="G51" s="2"/>
      <c r="H51" s="2"/>
      <c r="I51" s="2"/>
      <c r="J51" s="3">
        <f>GMICNC_22A_SCDPT5!SCDPT5_0109999999_8+GMICNC_22A_SCDPT5!SCDPT5_0309999999_8+GMICNC_22A_SCDPT5!SCDPT5_0509999999_8+GMICNC_22A_SCDPT5!SCDPT5_0709999999_8+GMICNC_22A_SCDPT5!SCDPT5_0909999999_8+GMICNC_22A_SCDPT5!SCDPT5_1109999999_8+GMICNC_22A_SCDPT5!SCDPT5_1309999999_8+GMICNC_22A_SCDPT5!SCDPT5_1509999999_8+GMICNC_22A_SCDPT5!SCDPT5_1909999999_8+GMICNC_22A_SCDPT5!SCDPT5_2019999999_8</f>
        <v>0</v>
      </c>
      <c r="K51" s="3">
        <f>GMICNC_22A_SCDPT5!SCDPT5_0109999999_9+GMICNC_22A_SCDPT5!SCDPT5_0309999999_9+GMICNC_22A_SCDPT5!SCDPT5_0509999999_9+GMICNC_22A_SCDPT5!SCDPT5_0709999999_9+GMICNC_22A_SCDPT5!SCDPT5_0909999999_9+GMICNC_22A_SCDPT5!SCDPT5_1109999999_9+GMICNC_22A_SCDPT5!SCDPT5_1309999999_9+GMICNC_22A_SCDPT5!SCDPT5_1509999999_9+GMICNC_22A_SCDPT5!SCDPT5_1619999999_9+GMICNC_22A_SCDPT5!SCDPT5_1909999999_9+GMICNC_22A_SCDPT5!SCDPT5_2019999999_9</f>
        <v>0</v>
      </c>
      <c r="L51" s="3">
        <f>GMICNC_22A_SCDPT5!SCDPT5_0109999999_10+GMICNC_22A_SCDPT5!SCDPT5_0309999999_10+GMICNC_22A_SCDPT5!SCDPT5_0509999999_10+GMICNC_22A_SCDPT5!SCDPT5_0709999999_10+GMICNC_22A_SCDPT5!SCDPT5_0909999999_10+GMICNC_22A_SCDPT5!SCDPT5_1109999999_10+GMICNC_22A_SCDPT5!SCDPT5_1309999999_10+GMICNC_22A_SCDPT5!SCDPT5_1509999999_10+GMICNC_22A_SCDPT5!SCDPT5_1619999999_10+GMICNC_22A_SCDPT5!SCDPT5_1909999999_10+GMICNC_22A_SCDPT5!SCDPT5_2019999999_10</f>
        <v>0</v>
      </c>
      <c r="M51" s="3">
        <f>GMICNC_22A_SCDPT5!SCDPT5_0109999999_11+GMICNC_22A_SCDPT5!SCDPT5_0309999999_11+GMICNC_22A_SCDPT5!SCDPT5_0509999999_11+GMICNC_22A_SCDPT5!SCDPT5_0709999999_11+GMICNC_22A_SCDPT5!SCDPT5_0909999999_11+GMICNC_22A_SCDPT5!SCDPT5_1109999999_11+GMICNC_22A_SCDPT5!SCDPT5_1309999999_11+GMICNC_22A_SCDPT5!SCDPT5_1509999999_11+GMICNC_22A_SCDPT5!SCDPT5_1619999999_11+GMICNC_22A_SCDPT5!SCDPT5_1909999999_11+GMICNC_22A_SCDPT5!SCDPT5_2019999999_11</f>
        <v>0</v>
      </c>
      <c r="N51" s="3">
        <f>GMICNC_22A_SCDPT5!SCDPT5_0109999999_12+GMICNC_22A_SCDPT5!SCDPT5_0309999999_12+GMICNC_22A_SCDPT5!SCDPT5_0509999999_12+GMICNC_22A_SCDPT5!SCDPT5_0709999999_12+GMICNC_22A_SCDPT5!SCDPT5_0909999999_12+GMICNC_22A_SCDPT5!SCDPT5_1109999999_12+GMICNC_22A_SCDPT5!SCDPT5_1309999999_12+GMICNC_22A_SCDPT5!SCDPT5_1509999999_12+GMICNC_22A_SCDPT5!SCDPT5_1619999999_12+GMICNC_22A_SCDPT5!SCDPT5_1909999999_12+GMICNC_22A_SCDPT5!SCDPT5_2019999999_12</f>
        <v>0</v>
      </c>
      <c r="O51" s="3">
        <f>GMICNC_22A_SCDPT5!SCDPT5_0109999999_13+GMICNC_22A_SCDPT5!SCDPT5_0309999999_13+GMICNC_22A_SCDPT5!SCDPT5_0509999999_13+GMICNC_22A_SCDPT5!SCDPT5_0709999999_13+GMICNC_22A_SCDPT5!SCDPT5_0909999999_13+GMICNC_22A_SCDPT5!SCDPT5_1109999999_13+GMICNC_22A_SCDPT5!SCDPT5_1309999999_13+GMICNC_22A_SCDPT5!SCDPT5_1509999999_13+GMICNC_22A_SCDPT5!SCDPT5_1619999999_13+GMICNC_22A_SCDPT5!SCDPT5_1909999999_13+GMICNC_22A_SCDPT5!SCDPT5_2019999999_13</f>
        <v>0</v>
      </c>
      <c r="P51" s="3">
        <f>GMICNC_22A_SCDPT5!SCDPT5_0109999999_14+GMICNC_22A_SCDPT5!SCDPT5_0309999999_14+GMICNC_22A_SCDPT5!SCDPT5_0509999999_14+GMICNC_22A_SCDPT5!SCDPT5_0709999999_14+GMICNC_22A_SCDPT5!SCDPT5_0909999999_14+GMICNC_22A_SCDPT5!SCDPT5_1109999999_14+GMICNC_22A_SCDPT5!SCDPT5_1309999999_14+GMICNC_22A_SCDPT5!SCDPT5_1509999999_14+GMICNC_22A_SCDPT5!SCDPT5_1619999999_14+GMICNC_22A_SCDPT5!SCDPT5_1909999999_14+GMICNC_22A_SCDPT5!SCDPT5_2019999999_14</f>
        <v>0</v>
      </c>
      <c r="Q51" s="3">
        <f>GMICNC_22A_SCDPT5!SCDPT5_0109999999_15+GMICNC_22A_SCDPT5!SCDPT5_0309999999_15+GMICNC_22A_SCDPT5!SCDPT5_0509999999_15+GMICNC_22A_SCDPT5!SCDPT5_0709999999_15+GMICNC_22A_SCDPT5!SCDPT5_0909999999_15+GMICNC_22A_SCDPT5!SCDPT5_1109999999_15+GMICNC_22A_SCDPT5!SCDPT5_1309999999_15+GMICNC_22A_SCDPT5!SCDPT5_1509999999_15+GMICNC_22A_SCDPT5!SCDPT5_1619999999_15+GMICNC_22A_SCDPT5!SCDPT5_1909999999_15+GMICNC_22A_SCDPT5!SCDPT5_2019999999_15</f>
        <v>0</v>
      </c>
      <c r="R51" s="3">
        <f>GMICNC_22A_SCDPT5!SCDPT5_0109999999_16+GMICNC_22A_SCDPT5!SCDPT5_0309999999_16+GMICNC_22A_SCDPT5!SCDPT5_0509999999_16+GMICNC_22A_SCDPT5!SCDPT5_0709999999_16+GMICNC_22A_SCDPT5!SCDPT5_0909999999_16+GMICNC_22A_SCDPT5!SCDPT5_1109999999_16+GMICNC_22A_SCDPT5!SCDPT5_1309999999_16+GMICNC_22A_SCDPT5!SCDPT5_1509999999_16+GMICNC_22A_SCDPT5!SCDPT5_1619999999_16+GMICNC_22A_SCDPT5!SCDPT5_1909999999_16+GMICNC_22A_SCDPT5!SCDPT5_2019999999_16</f>
        <v>0</v>
      </c>
      <c r="S51" s="3">
        <f>GMICNC_22A_SCDPT5!SCDPT5_0109999999_17+GMICNC_22A_SCDPT5!SCDPT5_0309999999_17+GMICNC_22A_SCDPT5!SCDPT5_0509999999_17+GMICNC_22A_SCDPT5!SCDPT5_0709999999_17+GMICNC_22A_SCDPT5!SCDPT5_0909999999_17+GMICNC_22A_SCDPT5!SCDPT5_1109999999_17+GMICNC_22A_SCDPT5!SCDPT5_1309999999_17+GMICNC_22A_SCDPT5!SCDPT5_1509999999_17+GMICNC_22A_SCDPT5!SCDPT5_1619999999_17+GMICNC_22A_SCDPT5!SCDPT5_1909999999_17+GMICNC_22A_SCDPT5!SCDPT5_2019999999_17</f>
        <v>0</v>
      </c>
      <c r="T51" s="3">
        <f>GMICNC_22A_SCDPT5!SCDPT5_0109999999_18+GMICNC_22A_SCDPT5!SCDPT5_0309999999_18+GMICNC_22A_SCDPT5!SCDPT5_0509999999_18+GMICNC_22A_SCDPT5!SCDPT5_0709999999_18+GMICNC_22A_SCDPT5!SCDPT5_0909999999_18+GMICNC_22A_SCDPT5!SCDPT5_1109999999_18+GMICNC_22A_SCDPT5!SCDPT5_1309999999_18+GMICNC_22A_SCDPT5!SCDPT5_1509999999_18+GMICNC_22A_SCDPT5!SCDPT5_1619999999_18+GMICNC_22A_SCDPT5!SCDPT5_1909999999_18+GMICNC_22A_SCDPT5!SCDPT5_2019999999_18</f>
        <v>0</v>
      </c>
      <c r="U51" s="3">
        <f>GMICNC_22A_SCDPT5!SCDPT5_0109999999_19+GMICNC_22A_SCDPT5!SCDPT5_0309999999_19+GMICNC_22A_SCDPT5!SCDPT5_0509999999_19+GMICNC_22A_SCDPT5!SCDPT5_0709999999_19+GMICNC_22A_SCDPT5!SCDPT5_0909999999_19+GMICNC_22A_SCDPT5!SCDPT5_1109999999_19+GMICNC_22A_SCDPT5!SCDPT5_1309999999_19+GMICNC_22A_SCDPT5!SCDPT5_1509999999_19+GMICNC_22A_SCDPT5!SCDPT5_1619999999_19+GMICNC_22A_SCDPT5!SCDPT5_1909999999_19+GMICNC_22A_SCDPT5!SCDPT5_2019999999_19</f>
        <v>0</v>
      </c>
      <c r="V51" s="3">
        <f>GMICNC_22A_SCDPT5!SCDPT5_0109999999_20+GMICNC_22A_SCDPT5!SCDPT5_0309999999_20+GMICNC_22A_SCDPT5!SCDPT5_0509999999_20+GMICNC_22A_SCDPT5!SCDPT5_0709999999_20+GMICNC_22A_SCDPT5!SCDPT5_0909999999_20+GMICNC_22A_SCDPT5!SCDPT5_1109999999_20+GMICNC_22A_SCDPT5!SCDPT5_1309999999_20+GMICNC_22A_SCDPT5!SCDPT5_1509999999_20+GMICNC_22A_SCDPT5!SCDPT5_1619999999_20+GMICNC_22A_SCDPT5!SCDPT5_1909999999_20+GMICNC_22A_SCDPT5!SCDPT5_2019999999_20</f>
        <v>0</v>
      </c>
      <c r="W51" s="3">
        <f>GMICNC_22A_SCDPT5!SCDPT5_0109999999_21+GMICNC_22A_SCDPT5!SCDPT5_0309999999_21+GMICNC_22A_SCDPT5!SCDPT5_0509999999_21+GMICNC_22A_SCDPT5!SCDPT5_0709999999_21+GMICNC_22A_SCDPT5!SCDPT5_0909999999_21+GMICNC_22A_SCDPT5!SCDPT5_1109999999_21+GMICNC_22A_SCDPT5!SCDPT5_1309999999_21+GMICNC_22A_SCDPT5!SCDPT5_1509999999_21+GMICNC_22A_SCDPT5!SCDPT5_1619999999_21+GMICNC_22A_SCDPT5!SCDPT5_1909999999_21+GMICNC_22A_SCDPT5!SCDPT5_2019999999_21</f>
        <v>0</v>
      </c>
      <c r="X51" s="2"/>
      <c r="Y51" s="2"/>
      <c r="Z51" s="2"/>
      <c r="AA51" s="2"/>
      <c r="AB51" s="2"/>
      <c r="AC51" s="2"/>
    </row>
    <row r="52" spans="2:29" x14ac:dyDescent="0.3">
      <c r="B52" s="7" t="s">
        <v>426</v>
      </c>
      <c r="C52" s="1" t="s">
        <v>426</v>
      </c>
      <c r="D52" s="6" t="s">
        <v>426</v>
      </c>
      <c r="E52" s="1" t="s">
        <v>426</v>
      </c>
      <c r="F52" s="1" t="s">
        <v>426</v>
      </c>
      <c r="G52" s="1" t="s">
        <v>426</v>
      </c>
      <c r="H52" s="1" t="s">
        <v>426</v>
      </c>
      <c r="I52" s="1" t="s">
        <v>426</v>
      </c>
      <c r="J52" s="1" t="s">
        <v>426</v>
      </c>
      <c r="K52" s="1" t="s">
        <v>426</v>
      </c>
      <c r="L52" s="1" t="s">
        <v>426</v>
      </c>
      <c r="M52" s="1" t="s">
        <v>426</v>
      </c>
      <c r="N52" s="1" t="s">
        <v>426</v>
      </c>
      <c r="O52" s="1" t="s">
        <v>426</v>
      </c>
      <c r="P52" s="1" t="s">
        <v>426</v>
      </c>
      <c r="Q52" s="1" t="s">
        <v>426</v>
      </c>
      <c r="R52" s="1" t="s">
        <v>426</v>
      </c>
      <c r="S52" s="1" t="s">
        <v>426</v>
      </c>
      <c r="T52" s="1" t="s">
        <v>426</v>
      </c>
      <c r="U52" s="1" t="s">
        <v>426</v>
      </c>
      <c r="V52" s="1" t="s">
        <v>426</v>
      </c>
      <c r="W52" s="1" t="s">
        <v>426</v>
      </c>
      <c r="X52" s="1" t="s">
        <v>426</v>
      </c>
      <c r="Y52" s="1" t="s">
        <v>426</v>
      </c>
      <c r="Z52" s="1" t="s">
        <v>426</v>
      </c>
      <c r="AA52" s="1" t="s">
        <v>426</v>
      </c>
      <c r="AB52" s="1" t="s">
        <v>426</v>
      </c>
      <c r="AC52" s="1" t="s">
        <v>426</v>
      </c>
    </row>
    <row r="53" spans="2:29" x14ac:dyDescent="0.3">
      <c r="B53" s="18" t="s">
        <v>632</v>
      </c>
      <c r="C53" s="22" t="s">
        <v>603</v>
      </c>
      <c r="D53" s="15" t="s">
        <v>2</v>
      </c>
      <c r="E53" s="17" t="s">
        <v>2</v>
      </c>
      <c r="F53" s="8"/>
      <c r="G53" s="5" t="s">
        <v>2</v>
      </c>
      <c r="H53" s="8"/>
      <c r="I53" s="5" t="s">
        <v>2</v>
      </c>
      <c r="J53" s="25"/>
      <c r="K53" s="4"/>
      <c r="L53" s="4"/>
      <c r="M53" s="4"/>
      <c r="N53" s="4"/>
      <c r="O53" s="4"/>
      <c r="P53" s="4"/>
      <c r="Q53" s="12"/>
      <c r="R53" s="4"/>
      <c r="S53" s="4"/>
      <c r="T53" s="4"/>
      <c r="U53" s="12"/>
      <c r="V53" s="4"/>
      <c r="W53" s="4"/>
      <c r="X53" s="2"/>
      <c r="Y53" s="5" t="s">
        <v>2</v>
      </c>
      <c r="Z53" s="5" t="s">
        <v>2</v>
      </c>
      <c r="AA53" s="5" t="s">
        <v>2</v>
      </c>
      <c r="AB53" s="19" t="s">
        <v>2</v>
      </c>
      <c r="AC53" s="20" t="s">
        <v>2</v>
      </c>
    </row>
    <row r="54" spans="2:29" x14ac:dyDescent="0.3">
      <c r="B54" s="7" t="s">
        <v>426</v>
      </c>
      <c r="C54" s="1" t="s">
        <v>426</v>
      </c>
      <c r="D54" s="6" t="s">
        <v>426</v>
      </c>
      <c r="E54" s="1" t="s">
        <v>426</v>
      </c>
      <c r="F54" s="1" t="s">
        <v>426</v>
      </c>
      <c r="G54" s="1" t="s">
        <v>426</v>
      </c>
      <c r="H54" s="1" t="s">
        <v>426</v>
      </c>
      <c r="I54" s="1" t="s">
        <v>426</v>
      </c>
      <c r="J54" s="1" t="s">
        <v>426</v>
      </c>
      <c r="K54" s="1" t="s">
        <v>426</v>
      </c>
      <c r="L54" s="1" t="s">
        <v>426</v>
      </c>
      <c r="M54" s="1" t="s">
        <v>426</v>
      </c>
      <c r="N54" s="1" t="s">
        <v>426</v>
      </c>
      <c r="O54" s="1" t="s">
        <v>426</v>
      </c>
      <c r="P54" s="1" t="s">
        <v>426</v>
      </c>
      <c r="Q54" s="1" t="s">
        <v>426</v>
      </c>
      <c r="R54" s="1" t="s">
        <v>426</v>
      </c>
      <c r="S54" s="1" t="s">
        <v>426</v>
      </c>
      <c r="T54" s="1" t="s">
        <v>426</v>
      </c>
      <c r="U54" s="1" t="s">
        <v>426</v>
      </c>
      <c r="V54" s="1" t="s">
        <v>426</v>
      </c>
      <c r="W54" s="1" t="s">
        <v>426</v>
      </c>
      <c r="X54" s="1" t="s">
        <v>426</v>
      </c>
      <c r="Y54" s="1" t="s">
        <v>426</v>
      </c>
      <c r="Z54" s="1" t="s">
        <v>426</v>
      </c>
      <c r="AA54" s="1" t="s">
        <v>426</v>
      </c>
      <c r="AB54" s="1" t="s">
        <v>426</v>
      </c>
      <c r="AC54" s="1" t="s">
        <v>426</v>
      </c>
    </row>
    <row r="55" spans="2:29" ht="56" x14ac:dyDescent="0.3">
      <c r="B55" s="16" t="s">
        <v>113</v>
      </c>
      <c r="C55" s="21" t="s">
        <v>641</v>
      </c>
      <c r="D55" s="14"/>
      <c r="E55" s="2"/>
      <c r="F55" s="2"/>
      <c r="G55" s="2"/>
      <c r="H55" s="2"/>
      <c r="I55" s="2"/>
      <c r="J55" s="2"/>
      <c r="K55" s="3">
        <f>SUM(GMICNC_22A_SCDPT5!SCDPT5_401BEGINNG_9:GMICNC_22A_SCDPT5!SCDPT5_401ENDINGG_9)</f>
        <v>0</v>
      </c>
      <c r="L55" s="3">
        <f>SUM(GMICNC_22A_SCDPT5!SCDPT5_401BEGINNG_10:GMICNC_22A_SCDPT5!SCDPT5_401ENDINGG_10)</f>
        <v>0</v>
      </c>
      <c r="M55" s="3">
        <f>SUM(GMICNC_22A_SCDPT5!SCDPT5_401BEGINNG_11:GMICNC_22A_SCDPT5!SCDPT5_401ENDINGG_11)</f>
        <v>0</v>
      </c>
      <c r="N55" s="3">
        <f>SUM(GMICNC_22A_SCDPT5!SCDPT5_401BEGINNG_12:GMICNC_22A_SCDPT5!SCDPT5_401ENDINGG_12)</f>
        <v>0</v>
      </c>
      <c r="O55" s="3">
        <f>SUM(GMICNC_22A_SCDPT5!SCDPT5_401BEGINNG_13:GMICNC_22A_SCDPT5!SCDPT5_401ENDINGG_13)</f>
        <v>0</v>
      </c>
      <c r="P55" s="3">
        <f>SUM(GMICNC_22A_SCDPT5!SCDPT5_401BEGINNG_14:GMICNC_22A_SCDPT5!SCDPT5_401ENDINGG_14)</f>
        <v>0</v>
      </c>
      <c r="Q55" s="3">
        <f>SUM(GMICNC_22A_SCDPT5!SCDPT5_401BEGINNG_15:GMICNC_22A_SCDPT5!SCDPT5_401ENDINGG_15)</f>
        <v>0</v>
      </c>
      <c r="R55" s="3">
        <f>SUM(GMICNC_22A_SCDPT5!SCDPT5_401BEGINNG_16:GMICNC_22A_SCDPT5!SCDPT5_401ENDINGG_16)</f>
        <v>0</v>
      </c>
      <c r="S55" s="3">
        <f>SUM(GMICNC_22A_SCDPT5!SCDPT5_401BEGINNG_17:GMICNC_22A_SCDPT5!SCDPT5_401ENDINGG_17)</f>
        <v>0</v>
      </c>
      <c r="T55" s="3">
        <f>SUM(GMICNC_22A_SCDPT5!SCDPT5_401BEGINNG_18:GMICNC_22A_SCDPT5!SCDPT5_401ENDINGG_18)</f>
        <v>0</v>
      </c>
      <c r="U55" s="3">
        <f>SUM(GMICNC_22A_SCDPT5!SCDPT5_401BEGINNG_19:GMICNC_22A_SCDPT5!SCDPT5_401ENDINGG_19)</f>
        <v>0</v>
      </c>
      <c r="V55" s="3">
        <f>SUM(GMICNC_22A_SCDPT5!SCDPT5_401BEGINNG_20:GMICNC_22A_SCDPT5!SCDPT5_401ENDINGG_20)</f>
        <v>0</v>
      </c>
      <c r="W55" s="3">
        <f>SUM(GMICNC_22A_SCDPT5!SCDPT5_401BEGINNG_21:GMICNC_22A_SCDPT5!SCDPT5_401ENDINGG_21)</f>
        <v>0</v>
      </c>
      <c r="X55" s="2"/>
      <c r="Y55" s="2"/>
      <c r="Z55" s="2"/>
      <c r="AA55" s="2"/>
      <c r="AB55" s="2"/>
      <c r="AC55" s="2"/>
    </row>
    <row r="56" spans="2:29" x14ac:dyDescent="0.3">
      <c r="B56" s="7" t="s">
        <v>426</v>
      </c>
      <c r="C56" s="1" t="s">
        <v>426</v>
      </c>
      <c r="D56" s="6" t="s">
        <v>426</v>
      </c>
      <c r="E56" s="1" t="s">
        <v>426</v>
      </c>
      <c r="F56" s="1" t="s">
        <v>426</v>
      </c>
      <c r="G56" s="1" t="s">
        <v>426</v>
      </c>
      <c r="H56" s="1" t="s">
        <v>426</v>
      </c>
      <c r="I56" s="1" t="s">
        <v>426</v>
      </c>
      <c r="J56" s="1" t="s">
        <v>426</v>
      </c>
      <c r="K56" s="1" t="s">
        <v>426</v>
      </c>
      <c r="L56" s="1" t="s">
        <v>426</v>
      </c>
      <c r="M56" s="1" t="s">
        <v>426</v>
      </c>
      <c r="N56" s="1" t="s">
        <v>426</v>
      </c>
      <c r="O56" s="1" t="s">
        <v>426</v>
      </c>
      <c r="P56" s="1" t="s">
        <v>426</v>
      </c>
      <c r="Q56" s="1" t="s">
        <v>426</v>
      </c>
      <c r="R56" s="1" t="s">
        <v>426</v>
      </c>
      <c r="S56" s="1" t="s">
        <v>426</v>
      </c>
      <c r="T56" s="1" t="s">
        <v>426</v>
      </c>
      <c r="U56" s="1" t="s">
        <v>426</v>
      </c>
      <c r="V56" s="1" t="s">
        <v>426</v>
      </c>
      <c r="W56" s="1" t="s">
        <v>426</v>
      </c>
      <c r="X56" s="1" t="s">
        <v>426</v>
      </c>
      <c r="Y56" s="1" t="s">
        <v>426</v>
      </c>
      <c r="Z56" s="1" t="s">
        <v>426</v>
      </c>
      <c r="AA56" s="1" t="s">
        <v>426</v>
      </c>
      <c r="AB56" s="1" t="s">
        <v>426</v>
      </c>
      <c r="AC56" s="1" t="s">
        <v>426</v>
      </c>
    </row>
    <row r="57" spans="2:29" x14ac:dyDescent="0.3">
      <c r="B57" s="18" t="s">
        <v>506</v>
      </c>
      <c r="C57" s="22" t="s">
        <v>603</v>
      </c>
      <c r="D57" s="15" t="s">
        <v>2</v>
      </c>
      <c r="E57" s="17" t="s">
        <v>2</v>
      </c>
      <c r="F57" s="8"/>
      <c r="G57" s="5" t="s">
        <v>2</v>
      </c>
      <c r="H57" s="8"/>
      <c r="I57" s="5" t="s">
        <v>2</v>
      </c>
      <c r="J57" s="25"/>
      <c r="K57" s="4"/>
      <c r="L57" s="4"/>
      <c r="M57" s="4"/>
      <c r="N57" s="4"/>
      <c r="O57" s="4"/>
      <c r="P57" s="4"/>
      <c r="Q57" s="12"/>
      <c r="R57" s="4"/>
      <c r="S57" s="4"/>
      <c r="T57" s="4"/>
      <c r="U57" s="12"/>
      <c r="V57" s="4"/>
      <c r="W57" s="4"/>
      <c r="X57" s="2"/>
      <c r="Y57" s="5" t="s">
        <v>2</v>
      </c>
      <c r="Z57" s="5" t="s">
        <v>2</v>
      </c>
      <c r="AA57" s="5" t="s">
        <v>2</v>
      </c>
      <c r="AB57" s="19" t="s">
        <v>2</v>
      </c>
      <c r="AC57" s="20" t="s">
        <v>2</v>
      </c>
    </row>
    <row r="58" spans="2:29" x14ac:dyDescent="0.3">
      <c r="B58" s="7" t="s">
        <v>426</v>
      </c>
      <c r="C58" s="1" t="s">
        <v>426</v>
      </c>
      <c r="D58" s="6" t="s">
        <v>426</v>
      </c>
      <c r="E58" s="1" t="s">
        <v>426</v>
      </c>
      <c r="F58" s="1" t="s">
        <v>426</v>
      </c>
      <c r="G58" s="1" t="s">
        <v>426</v>
      </c>
      <c r="H58" s="1" t="s">
        <v>426</v>
      </c>
      <c r="I58" s="1" t="s">
        <v>426</v>
      </c>
      <c r="J58" s="1" t="s">
        <v>426</v>
      </c>
      <c r="K58" s="1" t="s">
        <v>426</v>
      </c>
      <c r="L58" s="1" t="s">
        <v>426</v>
      </c>
      <c r="M58" s="1" t="s">
        <v>426</v>
      </c>
      <c r="N58" s="1" t="s">
        <v>426</v>
      </c>
      <c r="O58" s="1" t="s">
        <v>426</v>
      </c>
      <c r="P58" s="1" t="s">
        <v>426</v>
      </c>
      <c r="Q58" s="1" t="s">
        <v>426</v>
      </c>
      <c r="R58" s="1" t="s">
        <v>426</v>
      </c>
      <c r="S58" s="1" t="s">
        <v>426</v>
      </c>
      <c r="T58" s="1" t="s">
        <v>426</v>
      </c>
      <c r="U58" s="1" t="s">
        <v>426</v>
      </c>
      <c r="V58" s="1" t="s">
        <v>426</v>
      </c>
      <c r="W58" s="1" t="s">
        <v>426</v>
      </c>
      <c r="X58" s="1" t="s">
        <v>426</v>
      </c>
      <c r="Y58" s="1" t="s">
        <v>426</v>
      </c>
      <c r="Z58" s="1" t="s">
        <v>426</v>
      </c>
      <c r="AA58" s="1" t="s">
        <v>426</v>
      </c>
      <c r="AB58" s="1" t="s">
        <v>426</v>
      </c>
      <c r="AC58" s="1" t="s">
        <v>426</v>
      </c>
    </row>
    <row r="59" spans="2:29" ht="56" x14ac:dyDescent="0.3">
      <c r="B59" s="16" t="s">
        <v>679</v>
      </c>
      <c r="C59" s="21" t="s">
        <v>642</v>
      </c>
      <c r="D59" s="14"/>
      <c r="E59" s="2"/>
      <c r="F59" s="2"/>
      <c r="G59" s="2"/>
      <c r="H59" s="2"/>
      <c r="I59" s="2"/>
      <c r="J59" s="2"/>
      <c r="K59" s="3">
        <f>SUM(GMICNC_22A_SCDPT5!SCDPT5_402BEGINNG_9:GMICNC_22A_SCDPT5!SCDPT5_402ENDINGG_9)</f>
        <v>0</v>
      </c>
      <c r="L59" s="3">
        <f>SUM(GMICNC_22A_SCDPT5!SCDPT5_402BEGINNG_10:GMICNC_22A_SCDPT5!SCDPT5_402ENDINGG_10)</f>
        <v>0</v>
      </c>
      <c r="M59" s="3">
        <f>SUM(GMICNC_22A_SCDPT5!SCDPT5_402BEGINNG_11:GMICNC_22A_SCDPT5!SCDPT5_402ENDINGG_11)</f>
        <v>0</v>
      </c>
      <c r="N59" s="3">
        <f>SUM(GMICNC_22A_SCDPT5!SCDPT5_402BEGINNG_12:GMICNC_22A_SCDPT5!SCDPT5_402ENDINGG_12)</f>
        <v>0</v>
      </c>
      <c r="O59" s="3">
        <f>SUM(GMICNC_22A_SCDPT5!SCDPT5_402BEGINNG_13:GMICNC_22A_SCDPT5!SCDPT5_402ENDINGG_13)</f>
        <v>0</v>
      </c>
      <c r="P59" s="3">
        <f>SUM(GMICNC_22A_SCDPT5!SCDPT5_402BEGINNG_14:GMICNC_22A_SCDPT5!SCDPT5_402ENDINGG_14)</f>
        <v>0</v>
      </c>
      <c r="Q59" s="3">
        <f>SUM(GMICNC_22A_SCDPT5!SCDPT5_402BEGINNG_15:GMICNC_22A_SCDPT5!SCDPT5_402ENDINGG_15)</f>
        <v>0</v>
      </c>
      <c r="R59" s="3">
        <f>SUM(GMICNC_22A_SCDPT5!SCDPT5_402BEGINNG_16:GMICNC_22A_SCDPT5!SCDPT5_402ENDINGG_16)</f>
        <v>0</v>
      </c>
      <c r="S59" s="3">
        <f>SUM(GMICNC_22A_SCDPT5!SCDPT5_402BEGINNG_17:GMICNC_22A_SCDPT5!SCDPT5_402ENDINGG_17)</f>
        <v>0</v>
      </c>
      <c r="T59" s="3">
        <f>SUM(GMICNC_22A_SCDPT5!SCDPT5_402BEGINNG_18:GMICNC_22A_SCDPT5!SCDPT5_402ENDINGG_18)</f>
        <v>0</v>
      </c>
      <c r="U59" s="3">
        <f>SUM(GMICNC_22A_SCDPT5!SCDPT5_402BEGINNG_19:GMICNC_22A_SCDPT5!SCDPT5_402ENDINGG_19)</f>
        <v>0</v>
      </c>
      <c r="V59" s="3">
        <f>SUM(GMICNC_22A_SCDPT5!SCDPT5_402BEGINNG_20:GMICNC_22A_SCDPT5!SCDPT5_402ENDINGG_20)</f>
        <v>0</v>
      </c>
      <c r="W59" s="3">
        <f>SUM(GMICNC_22A_SCDPT5!SCDPT5_402BEGINNG_21:GMICNC_22A_SCDPT5!SCDPT5_402ENDINGG_21)</f>
        <v>0</v>
      </c>
      <c r="X59" s="2"/>
      <c r="Y59" s="2"/>
      <c r="Z59" s="2"/>
      <c r="AA59" s="2"/>
      <c r="AB59" s="2"/>
      <c r="AC59" s="2"/>
    </row>
    <row r="60" spans="2:29" x14ac:dyDescent="0.3">
      <c r="B60" s="7" t="s">
        <v>426</v>
      </c>
      <c r="C60" s="1" t="s">
        <v>426</v>
      </c>
      <c r="D60" s="6" t="s">
        <v>426</v>
      </c>
      <c r="E60" s="1" t="s">
        <v>426</v>
      </c>
      <c r="F60" s="1" t="s">
        <v>426</v>
      </c>
      <c r="G60" s="1" t="s">
        <v>426</v>
      </c>
      <c r="H60" s="1" t="s">
        <v>426</v>
      </c>
      <c r="I60" s="1" t="s">
        <v>426</v>
      </c>
      <c r="J60" s="1" t="s">
        <v>426</v>
      </c>
      <c r="K60" s="1" t="s">
        <v>426</v>
      </c>
      <c r="L60" s="1" t="s">
        <v>426</v>
      </c>
      <c r="M60" s="1" t="s">
        <v>426</v>
      </c>
      <c r="N60" s="1" t="s">
        <v>426</v>
      </c>
      <c r="O60" s="1" t="s">
        <v>426</v>
      </c>
      <c r="P60" s="1" t="s">
        <v>426</v>
      </c>
      <c r="Q60" s="1" t="s">
        <v>426</v>
      </c>
      <c r="R60" s="1" t="s">
        <v>426</v>
      </c>
      <c r="S60" s="1" t="s">
        <v>426</v>
      </c>
      <c r="T60" s="1" t="s">
        <v>426</v>
      </c>
      <c r="U60" s="1" t="s">
        <v>426</v>
      </c>
      <c r="V60" s="1" t="s">
        <v>426</v>
      </c>
      <c r="W60" s="1" t="s">
        <v>426</v>
      </c>
      <c r="X60" s="1" t="s">
        <v>426</v>
      </c>
      <c r="Y60" s="1" t="s">
        <v>426</v>
      </c>
      <c r="Z60" s="1" t="s">
        <v>426</v>
      </c>
      <c r="AA60" s="1" t="s">
        <v>426</v>
      </c>
      <c r="AB60" s="1" t="s">
        <v>426</v>
      </c>
      <c r="AC60" s="1" t="s">
        <v>426</v>
      </c>
    </row>
    <row r="61" spans="2:29" x14ac:dyDescent="0.3">
      <c r="B61" s="18" t="s">
        <v>70</v>
      </c>
      <c r="C61" s="22" t="s">
        <v>603</v>
      </c>
      <c r="D61" s="15" t="s">
        <v>2</v>
      </c>
      <c r="E61" s="17" t="s">
        <v>2</v>
      </c>
      <c r="F61" s="8"/>
      <c r="G61" s="5" t="s">
        <v>2</v>
      </c>
      <c r="H61" s="8"/>
      <c r="I61" s="5" t="s">
        <v>2</v>
      </c>
      <c r="J61" s="25"/>
      <c r="K61" s="4"/>
      <c r="L61" s="4"/>
      <c r="M61" s="4"/>
      <c r="N61" s="4"/>
      <c r="O61" s="4"/>
      <c r="P61" s="4"/>
      <c r="Q61" s="12"/>
      <c r="R61" s="4"/>
      <c r="S61" s="4"/>
      <c r="T61" s="4"/>
      <c r="U61" s="12"/>
      <c r="V61" s="4"/>
      <c r="W61" s="4"/>
      <c r="X61" s="2"/>
      <c r="Y61" s="5" t="s">
        <v>2</v>
      </c>
      <c r="Z61" s="5" t="s">
        <v>2</v>
      </c>
      <c r="AA61" s="5" t="s">
        <v>2</v>
      </c>
      <c r="AB61" s="19" t="s">
        <v>2</v>
      </c>
      <c r="AC61" s="20" t="s">
        <v>2</v>
      </c>
    </row>
    <row r="62" spans="2:29" x14ac:dyDescent="0.3">
      <c r="B62" s="7" t="s">
        <v>426</v>
      </c>
      <c r="C62" s="1" t="s">
        <v>426</v>
      </c>
      <c r="D62" s="6" t="s">
        <v>426</v>
      </c>
      <c r="E62" s="1" t="s">
        <v>426</v>
      </c>
      <c r="F62" s="1" t="s">
        <v>426</v>
      </c>
      <c r="G62" s="1" t="s">
        <v>426</v>
      </c>
      <c r="H62" s="1" t="s">
        <v>426</v>
      </c>
      <c r="I62" s="1" t="s">
        <v>426</v>
      </c>
      <c r="J62" s="1" t="s">
        <v>426</v>
      </c>
      <c r="K62" s="1" t="s">
        <v>426</v>
      </c>
      <c r="L62" s="1" t="s">
        <v>426</v>
      </c>
      <c r="M62" s="1" t="s">
        <v>426</v>
      </c>
      <c r="N62" s="1" t="s">
        <v>426</v>
      </c>
      <c r="O62" s="1" t="s">
        <v>426</v>
      </c>
      <c r="P62" s="1" t="s">
        <v>426</v>
      </c>
      <c r="Q62" s="1" t="s">
        <v>426</v>
      </c>
      <c r="R62" s="1" t="s">
        <v>426</v>
      </c>
      <c r="S62" s="1" t="s">
        <v>426</v>
      </c>
      <c r="T62" s="1" t="s">
        <v>426</v>
      </c>
      <c r="U62" s="1" t="s">
        <v>426</v>
      </c>
      <c r="V62" s="1" t="s">
        <v>426</v>
      </c>
      <c r="W62" s="1" t="s">
        <v>426</v>
      </c>
      <c r="X62" s="1" t="s">
        <v>426</v>
      </c>
      <c r="Y62" s="1" t="s">
        <v>426</v>
      </c>
      <c r="Z62" s="1" t="s">
        <v>426</v>
      </c>
      <c r="AA62" s="1" t="s">
        <v>426</v>
      </c>
      <c r="AB62" s="1" t="s">
        <v>426</v>
      </c>
      <c r="AC62" s="1" t="s">
        <v>426</v>
      </c>
    </row>
    <row r="63" spans="2:29" ht="42" x14ac:dyDescent="0.3">
      <c r="B63" s="16" t="s">
        <v>246</v>
      </c>
      <c r="C63" s="21" t="s">
        <v>473</v>
      </c>
      <c r="D63" s="14"/>
      <c r="E63" s="2"/>
      <c r="F63" s="2"/>
      <c r="G63" s="2"/>
      <c r="H63" s="2"/>
      <c r="I63" s="2"/>
      <c r="J63" s="2"/>
      <c r="K63" s="3">
        <f>SUM(GMICNC_22A_SCDPT5!SCDPT5_431BEGINNG_9:GMICNC_22A_SCDPT5!SCDPT5_431ENDINGG_9)</f>
        <v>0</v>
      </c>
      <c r="L63" s="3">
        <f>SUM(GMICNC_22A_SCDPT5!SCDPT5_431BEGINNG_10:GMICNC_22A_SCDPT5!SCDPT5_431ENDINGG_10)</f>
        <v>0</v>
      </c>
      <c r="M63" s="3">
        <f>SUM(GMICNC_22A_SCDPT5!SCDPT5_431BEGINNG_11:GMICNC_22A_SCDPT5!SCDPT5_431ENDINGG_11)</f>
        <v>0</v>
      </c>
      <c r="N63" s="3">
        <f>SUM(GMICNC_22A_SCDPT5!SCDPT5_431BEGINNG_12:GMICNC_22A_SCDPT5!SCDPT5_431ENDINGG_12)</f>
        <v>0</v>
      </c>
      <c r="O63" s="3">
        <f>SUM(GMICNC_22A_SCDPT5!SCDPT5_431BEGINNG_13:GMICNC_22A_SCDPT5!SCDPT5_431ENDINGG_13)</f>
        <v>0</v>
      </c>
      <c r="P63" s="3">
        <f>SUM(GMICNC_22A_SCDPT5!SCDPT5_431BEGINNG_14:GMICNC_22A_SCDPT5!SCDPT5_431ENDINGG_14)</f>
        <v>0</v>
      </c>
      <c r="Q63" s="3">
        <f>SUM(GMICNC_22A_SCDPT5!SCDPT5_431BEGINNG_15:GMICNC_22A_SCDPT5!SCDPT5_431ENDINGG_15)</f>
        <v>0</v>
      </c>
      <c r="R63" s="3">
        <f>SUM(GMICNC_22A_SCDPT5!SCDPT5_431BEGINNG_16:GMICNC_22A_SCDPT5!SCDPT5_431ENDINGG_16)</f>
        <v>0</v>
      </c>
      <c r="S63" s="3">
        <f>SUM(GMICNC_22A_SCDPT5!SCDPT5_431BEGINNG_17:GMICNC_22A_SCDPT5!SCDPT5_431ENDINGG_17)</f>
        <v>0</v>
      </c>
      <c r="T63" s="3">
        <f>SUM(GMICNC_22A_SCDPT5!SCDPT5_431BEGINNG_18:GMICNC_22A_SCDPT5!SCDPT5_431ENDINGG_18)</f>
        <v>0</v>
      </c>
      <c r="U63" s="3">
        <f>SUM(GMICNC_22A_SCDPT5!SCDPT5_431BEGINNG_19:GMICNC_22A_SCDPT5!SCDPT5_431ENDINGG_19)</f>
        <v>0</v>
      </c>
      <c r="V63" s="3">
        <f>SUM(GMICNC_22A_SCDPT5!SCDPT5_431BEGINNG_20:GMICNC_22A_SCDPT5!SCDPT5_431ENDINGG_20)</f>
        <v>0</v>
      </c>
      <c r="W63" s="3">
        <f>SUM(GMICNC_22A_SCDPT5!SCDPT5_431BEGINNG_21:GMICNC_22A_SCDPT5!SCDPT5_431ENDINGG_21)</f>
        <v>0</v>
      </c>
      <c r="X63" s="2"/>
      <c r="Y63" s="2"/>
      <c r="Z63" s="2"/>
      <c r="AA63" s="2"/>
      <c r="AB63" s="2"/>
      <c r="AC63" s="2"/>
    </row>
    <row r="64" spans="2:29" x14ac:dyDescent="0.3">
      <c r="B64" s="7" t="s">
        <v>426</v>
      </c>
      <c r="C64" s="1" t="s">
        <v>426</v>
      </c>
      <c r="D64" s="6" t="s">
        <v>426</v>
      </c>
      <c r="E64" s="1" t="s">
        <v>426</v>
      </c>
      <c r="F64" s="1" t="s">
        <v>426</v>
      </c>
      <c r="G64" s="1" t="s">
        <v>426</v>
      </c>
      <c r="H64" s="1" t="s">
        <v>426</v>
      </c>
      <c r="I64" s="1" t="s">
        <v>426</v>
      </c>
      <c r="J64" s="1" t="s">
        <v>426</v>
      </c>
      <c r="K64" s="1" t="s">
        <v>426</v>
      </c>
      <c r="L64" s="1" t="s">
        <v>426</v>
      </c>
      <c r="M64" s="1" t="s">
        <v>426</v>
      </c>
      <c r="N64" s="1" t="s">
        <v>426</v>
      </c>
      <c r="O64" s="1" t="s">
        <v>426</v>
      </c>
      <c r="P64" s="1" t="s">
        <v>426</v>
      </c>
      <c r="Q64" s="1" t="s">
        <v>426</v>
      </c>
      <c r="R64" s="1" t="s">
        <v>426</v>
      </c>
      <c r="S64" s="1" t="s">
        <v>426</v>
      </c>
      <c r="T64" s="1" t="s">
        <v>426</v>
      </c>
      <c r="U64" s="1" t="s">
        <v>426</v>
      </c>
      <c r="V64" s="1" t="s">
        <v>426</v>
      </c>
      <c r="W64" s="1" t="s">
        <v>426</v>
      </c>
      <c r="X64" s="1" t="s">
        <v>426</v>
      </c>
      <c r="Y64" s="1" t="s">
        <v>426</v>
      </c>
      <c r="Z64" s="1" t="s">
        <v>426</v>
      </c>
      <c r="AA64" s="1" t="s">
        <v>426</v>
      </c>
      <c r="AB64" s="1" t="s">
        <v>426</v>
      </c>
      <c r="AC64" s="1" t="s">
        <v>426</v>
      </c>
    </row>
    <row r="65" spans="2:29" x14ac:dyDescent="0.3">
      <c r="B65" s="18" t="s">
        <v>633</v>
      </c>
      <c r="C65" s="22" t="s">
        <v>603</v>
      </c>
      <c r="D65" s="15" t="s">
        <v>2</v>
      </c>
      <c r="E65" s="17" t="s">
        <v>2</v>
      </c>
      <c r="F65" s="8"/>
      <c r="G65" s="5" t="s">
        <v>2</v>
      </c>
      <c r="H65" s="8"/>
      <c r="I65" s="5" t="s">
        <v>2</v>
      </c>
      <c r="J65" s="25"/>
      <c r="K65" s="4"/>
      <c r="L65" s="4"/>
      <c r="M65" s="4"/>
      <c r="N65" s="4"/>
      <c r="O65" s="4"/>
      <c r="P65" s="4"/>
      <c r="Q65" s="12"/>
      <c r="R65" s="4"/>
      <c r="S65" s="4"/>
      <c r="T65" s="4"/>
      <c r="U65" s="12"/>
      <c r="V65" s="4"/>
      <c r="W65" s="4"/>
      <c r="X65" s="2"/>
      <c r="Y65" s="5" t="s">
        <v>2</v>
      </c>
      <c r="Z65" s="5" t="s">
        <v>2</v>
      </c>
      <c r="AA65" s="5" t="s">
        <v>2</v>
      </c>
      <c r="AB65" s="19" t="s">
        <v>2</v>
      </c>
      <c r="AC65" s="20" t="s">
        <v>2</v>
      </c>
    </row>
    <row r="66" spans="2:29" x14ac:dyDescent="0.3">
      <c r="B66" s="7" t="s">
        <v>426</v>
      </c>
      <c r="C66" s="1" t="s">
        <v>426</v>
      </c>
      <c r="D66" s="6" t="s">
        <v>426</v>
      </c>
      <c r="E66" s="1" t="s">
        <v>426</v>
      </c>
      <c r="F66" s="1" t="s">
        <v>426</v>
      </c>
      <c r="G66" s="1" t="s">
        <v>426</v>
      </c>
      <c r="H66" s="1" t="s">
        <v>426</v>
      </c>
      <c r="I66" s="1" t="s">
        <v>426</v>
      </c>
      <c r="J66" s="1" t="s">
        <v>426</v>
      </c>
      <c r="K66" s="1" t="s">
        <v>426</v>
      </c>
      <c r="L66" s="1" t="s">
        <v>426</v>
      </c>
      <c r="M66" s="1" t="s">
        <v>426</v>
      </c>
      <c r="N66" s="1" t="s">
        <v>426</v>
      </c>
      <c r="O66" s="1" t="s">
        <v>426</v>
      </c>
      <c r="P66" s="1" t="s">
        <v>426</v>
      </c>
      <c r="Q66" s="1" t="s">
        <v>426</v>
      </c>
      <c r="R66" s="1" t="s">
        <v>426</v>
      </c>
      <c r="S66" s="1" t="s">
        <v>426</v>
      </c>
      <c r="T66" s="1" t="s">
        <v>426</v>
      </c>
      <c r="U66" s="1" t="s">
        <v>426</v>
      </c>
      <c r="V66" s="1" t="s">
        <v>426</v>
      </c>
      <c r="W66" s="1" t="s">
        <v>426</v>
      </c>
      <c r="X66" s="1" t="s">
        <v>426</v>
      </c>
      <c r="Y66" s="1" t="s">
        <v>426</v>
      </c>
      <c r="Z66" s="1" t="s">
        <v>426</v>
      </c>
      <c r="AA66" s="1" t="s">
        <v>426</v>
      </c>
      <c r="AB66" s="1" t="s">
        <v>426</v>
      </c>
      <c r="AC66" s="1" t="s">
        <v>426</v>
      </c>
    </row>
    <row r="67" spans="2:29" ht="56" x14ac:dyDescent="0.3">
      <c r="B67" s="16" t="s">
        <v>114</v>
      </c>
      <c r="C67" s="21" t="s">
        <v>183</v>
      </c>
      <c r="D67" s="14"/>
      <c r="E67" s="2"/>
      <c r="F67" s="2"/>
      <c r="G67" s="2"/>
      <c r="H67" s="2"/>
      <c r="I67" s="2"/>
      <c r="J67" s="2"/>
      <c r="K67" s="3">
        <f>SUM(GMICNC_22A_SCDPT5!SCDPT5_432BEGINNG_9:GMICNC_22A_SCDPT5!SCDPT5_432ENDINGG_9)</f>
        <v>0</v>
      </c>
      <c r="L67" s="3">
        <f>SUM(GMICNC_22A_SCDPT5!SCDPT5_432BEGINNG_10:GMICNC_22A_SCDPT5!SCDPT5_432ENDINGG_10)</f>
        <v>0</v>
      </c>
      <c r="M67" s="3">
        <f>SUM(GMICNC_22A_SCDPT5!SCDPT5_432BEGINNG_11:GMICNC_22A_SCDPT5!SCDPT5_432ENDINGG_11)</f>
        <v>0</v>
      </c>
      <c r="N67" s="3">
        <f>SUM(GMICNC_22A_SCDPT5!SCDPT5_432BEGINNG_12:GMICNC_22A_SCDPT5!SCDPT5_432ENDINGG_12)</f>
        <v>0</v>
      </c>
      <c r="O67" s="3">
        <f>SUM(GMICNC_22A_SCDPT5!SCDPT5_432BEGINNG_13:GMICNC_22A_SCDPT5!SCDPT5_432ENDINGG_13)</f>
        <v>0</v>
      </c>
      <c r="P67" s="3">
        <f>SUM(GMICNC_22A_SCDPT5!SCDPT5_432BEGINNG_14:GMICNC_22A_SCDPT5!SCDPT5_432ENDINGG_14)</f>
        <v>0</v>
      </c>
      <c r="Q67" s="3">
        <f>SUM(GMICNC_22A_SCDPT5!SCDPT5_432BEGINNG_15:GMICNC_22A_SCDPT5!SCDPT5_432ENDINGG_15)</f>
        <v>0</v>
      </c>
      <c r="R67" s="3">
        <f>SUM(GMICNC_22A_SCDPT5!SCDPT5_432BEGINNG_16:GMICNC_22A_SCDPT5!SCDPT5_432ENDINGG_16)</f>
        <v>0</v>
      </c>
      <c r="S67" s="3">
        <f>SUM(GMICNC_22A_SCDPT5!SCDPT5_432BEGINNG_17:GMICNC_22A_SCDPT5!SCDPT5_432ENDINGG_17)</f>
        <v>0</v>
      </c>
      <c r="T67" s="3">
        <f>SUM(GMICNC_22A_SCDPT5!SCDPT5_432BEGINNG_18:GMICNC_22A_SCDPT5!SCDPT5_432ENDINGG_18)</f>
        <v>0</v>
      </c>
      <c r="U67" s="3">
        <f>SUM(GMICNC_22A_SCDPT5!SCDPT5_432BEGINNG_19:GMICNC_22A_SCDPT5!SCDPT5_432ENDINGG_19)</f>
        <v>0</v>
      </c>
      <c r="V67" s="3">
        <f>SUM(GMICNC_22A_SCDPT5!SCDPT5_432BEGINNG_20:GMICNC_22A_SCDPT5!SCDPT5_432ENDINGG_20)</f>
        <v>0</v>
      </c>
      <c r="W67" s="3">
        <f>SUM(GMICNC_22A_SCDPT5!SCDPT5_432BEGINNG_21:GMICNC_22A_SCDPT5!SCDPT5_432ENDINGG_21)</f>
        <v>0</v>
      </c>
      <c r="X67" s="2"/>
      <c r="Y67" s="2"/>
      <c r="Z67" s="2"/>
      <c r="AA67" s="2"/>
      <c r="AB67" s="2"/>
      <c r="AC67" s="2"/>
    </row>
    <row r="68" spans="2:29" x14ac:dyDescent="0.3">
      <c r="B68" s="16" t="s">
        <v>297</v>
      </c>
      <c r="C68" s="21" t="s">
        <v>586</v>
      </c>
      <c r="D68" s="14"/>
      <c r="E68" s="2"/>
      <c r="F68" s="2"/>
      <c r="G68" s="2"/>
      <c r="H68" s="2"/>
      <c r="I68" s="2"/>
      <c r="J68" s="2"/>
      <c r="K68" s="3">
        <f>GMICNC_22A_SCDPT5!SCDPT5_4019999999_9+GMICNC_22A_SCDPT5!SCDPT5_4029999999_9+GMICNC_22A_SCDPT5!SCDPT5_4319999999_9+GMICNC_22A_SCDPT5!SCDPT5_4329999999_9</f>
        <v>0</v>
      </c>
      <c r="L68" s="3">
        <f>GMICNC_22A_SCDPT5!SCDPT5_4019999999_10+GMICNC_22A_SCDPT5!SCDPT5_4029999999_10+GMICNC_22A_SCDPT5!SCDPT5_4319999999_10+GMICNC_22A_SCDPT5!SCDPT5_4329999999_10</f>
        <v>0</v>
      </c>
      <c r="M68" s="3">
        <f>GMICNC_22A_SCDPT5!SCDPT5_4019999999_11+GMICNC_22A_SCDPT5!SCDPT5_4029999999_11+GMICNC_22A_SCDPT5!SCDPT5_4319999999_11+GMICNC_22A_SCDPT5!SCDPT5_4329999999_11</f>
        <v>0</v>
      </c>
      <c r="N68" s="3">
        <f>GMICNC_22A_SCDPT5!SCDPT5_4019999999_12+GMICNC_22A_SCDPT5!SCDPT5_4029999999_12+GMICNC_22A_SCDPT5!SCDPT5_4319999999_12+GMICNC_22A_SCDPT5!SCDPT5_4329999999_12</f>
        <v>0</v>
      </c>
      <c r="O68" s="3">
        <f>GMICNC_22A_SCDPT5!SCDPT5_4019999999_13+GMICNC_22A_SCDPT5!SCDPT5_4029999999_13+GMICNC_22A_SCDPT5!SCDPT5_4319999999_13+GMICNC_22A_SCDPT5!SCDPT5_4329999999_13</f>
        <v>0</v>
      </c>
      <c r="P68" s="3">
        <f>GMICNC_22A_SCDPT5!SCDPT5_4019999999_14+GMICNC_22A_SCDPT5!SCDPT5_4029999999_14+GMICNC_22A_SCDPT5!SCDPT5_4319999999_14+GMICNC_22A_SCDPT5!SCDPT5_4329999999_14</f>
        <v>0</v>
      </c>
      <c r="Q68" s="3">
        <f>GMICNC_22A_SCDPT5!SCDPT5_4019999999_15+GMICNC_22A_SCDPT5!SCDPT5_4029999999_15+GMICNC_22A_SCDPT5!SCDPT5_4319999999_15+GMICNC_22A_SCDPT5!SCDPT5_4329999999_15</f>
        <v>0</v>
      </c>
      <c r="R68" s="3">
        <f>GMICNC_22A_SCDPT5!SCDPT5_4019999999_16+GMICNC_22A_SCDPT5!SCDPT5_4029999999_16+GMICNC_22A_SCDPT5!SCDPT5_4319999999_16+GMICNC_22A_SCDPT5!SCDPT5_4329999999_16</f>
        <v>0</v>
      </c>
      <c r="S68" s="3">
        <f>GMICNC_22A_SCDPT5!SCDPT5_4019999999_17+GMICNC_22A_SCDPT5!SCDPT5_4029999999_17+GMICNC_22A_SCDPT5!SCDPT5_4319999999_17+GMICNC_22A_SCDPT5!SCDPT5_4329999999_17</f>
        <v>0</v>
      </c>
      <c r="T68" s="3">
        <f>GMICNC_22A_SCDPT5!SCDPT5_4019999999_18+GMICNC_22A_SCDPT5!SCDPT5_4029999999_18+GMICNC_22A_SCDPT5!SCDPT5_4319999999_18+GMICNC_22A_SCDPT5!SCDPT5_4329999999_18</f>
        <v>0</v>
      </c>
      <c r="U68" s="3">
        <f>GMICNC_22A_SCDPT5!SCDPT5_4019999999_19+GMICNC_22A_SCDPT5!SCDPT5_4029999999_19+GMICNC_22A_SCDPT5!SCDPT5_4319999999_19+GMICNC_22A_SCDPT5!SCDPT5_4329999999_19</f>
        <v>0</v>
      </c>
      <c r="V68" s="3">
        <f>GMICNC_22A_SCDPT5!SCDPT5_4019999999_20+GMICNC_22A_SCDPT5!SCDPT5_4029999999_20+GMICNC_22A_SCDPT5!SCDPT5_4319999999_20+GMICNC_22A_SCDPT5!SCDPT5_4329999999_20</f>
        <v>0</v>
      </c>
      <c r="W68" s="3">
        <f>GMICNC_22A_SCDPT5!SCDPT5_4019999999_21+GMICNC_22A_SCDPT5!SCDPT5_4029999999_21+GMICNC_22A_SCDPT5!SCDPT5_4319999999_21+GMICNC_22A_SCDPT5!SCDPT5_4329999999_21</f>
        <v>0</v>
      </c>
      <c r="X68" s="2"/>
      <c r="Y68" s="2"/>
      <c r="Z68" s="2"/>
      <c r="AA68" s="2"/>
      <c r="AB68" s="2"/>
      <c r="AC68" s="2"/>
    </row>
    <row r="69" spans="2:29" x14ac:dyDescent="0.3">
      <c r="B69" s="7" t="s">
        <v>426</v>
      </c>
      <c r="C69" s="1" t="s">
        <v>426</v>
      </c>
      <c r="D69" s="6" t="s">
        <v>426</v>
      </c>
      <c r="E69" s="1" t="s">
        <v>426</v>
      </c>
      <c r="F69" s="1" t="s">
        <v>426</v>
      </c>
      <c r="G69" s="1" t="s">
        <v>426</v>
      </c>
      <c r="H69" s="1" t="s">
        <v>426</v>
      </c>
      <c r="I69" s="1" t="s">
        <v>426</v>
      </c>
      <c r="J69" s="1" t="s">
        <v>426</v>
      </c>
      <c r="K69" s="1" t="s">
        <v>426</v>
      </c>
      <c r="L69" s="1" t="s">
        <v>426</v>
      </c>
      <c r="M69" s="1" t="s">
        <v>426</v>
      </c>
      <c r="N69" s="1" t="s">
        <v>426</v>
      </c>
      <c r="O69" s="1" t="s">
        <v>426</v>
      </c>
      <c r="P69" s="1" t="s">
        <v>426</v>
      </c>
      <c r="Q69" s="1" t="s">
        <v>426</v>
      </c>
      <c r="R69" s="1" t="s">
        <v>426</v>
      </c>
      <c r="S69" s="1" t="s">
        <v>426</v>
      </c>
      <c r="T69" s="1" t="s">
        <v>426</v>
      </c>
      <c r="U69" s="1" t="s">
        <v>426</v>
      </c>
      <c r="V69" s="1" t="s">
        <v>426</v>
      </c>
      <c r="W69" s="1" t="s">
        <v>426</v>
      </c>
      <c r="X69" s="1" t="s">
        <v>426</v>
      </c>
      <c r="Y69" s="1" t="s">
        <v>426</v>
      </c>
      <c r="Z69" s="1" t="s">
        <v>426</v>
      </c>
      <c r="AA69" s="1" t="s">
        <v>426</v>
      </c>
      <c r="AB69" s="1" t="s">
        <v>426</v>
      </c>
      <c r="AC69" s="1" t="s">
        <v>426</v>
      </c>
    </row>
    <row r="70" spans="2:29" x14ac:dyDescent="0.3">
      <c r="B70" s="18" t="s">
        <v>587</v>
      </c>
      <c r="C70" s="22" t="s">
        <v>603</v>
      </c>
      <c r="D70" s="15" t="s">
        <v>2</v>
      </c>
      <c r="E70" s="17" t="s">
        <v>2</v>
      </c>
      <c r="F70" s="8"/>
      <c r="G70" s="5" t="s">
        <v>2</v>
      </c>
      <c r="H70" s="8"/>
      <c r="I70" s="5" t="s">
        <v>2</v>
      </c>
      <c r="J70" s="25"/>
      <c r="K70" s="4"/>
      <c r="L70" s="4"/>
      <c r="M70" s="4"/>
      <c r="N70" s="4"/>
      <c r="O70" s="4"/>
      <c r="P70" s="4"/>
      <c r="Q70" s="12"/>
      <c r="R70" s="4"/>
      <c r="S70" s="4"/>
      <c r="T70" s="4"/>
      <c r="U70" s="12"/>
      <c r="V70" s="4"/>
      <c r="W70" s="4"/>
      <c r="X70" s="2"/>
      <c r="Y70" s="5" t="s">
        <v>2</v>
      </c>
      <c r="Z70" s="5" t="s">
        <v>2</v>
      </c>
      <c r="AA70" s="5" t="s">
        <v>2</v>
      </c>
      <c r="AB70" s="19" t="s">
        <v>2</v>
      </c>
      <c r="AC70" s="20" t="s">
        <v>2</v>
      </c>
    </row>
    <row r="71" spans="2:29" x14ac:dyDescent="0.3">
      <c r="B71" s="7" t="s">
        <v>426</v>
      </c>
      <c r="C71" s="1" t="s">
        <v>426</v>
      </c>
      <c r="D71" s="6" t="s">
        <v>426</v>
      </c>
      <c r="E71" s="1" t="s">
        <v>426</v>
      </c>
      <c r="F71" s="1" t="s">
        <v>426</v>
      </c>
      <c r="G71" s="1" t="s">
        <v>426</v>
      </c>
      <c r="H71" s="1" t="s">
        <v>426</v>
      </c>
      <c r="I71" s="1" t="s">
        <v>426</v>
      </c>
      <c r="J71" s="1" t="s">
        <v>426</v>
      </c>
      <c r="K71" s="1" t="s">
        <v>426</v>
      </c>
      <c r="L71" s="1" t="s">
        <v>426</v>
      </c>
      <c r="M71" s="1" t="s">
        <v>426</v>
      </c>
      <c r="N71" s="1" t="s">
        <v>426</v>
      </c>
      <c r="O71" s="1" t="s">
        <v>426</v>
      </c>
      <c r="P71" s="1" t="s">
        <v>426</v>
      </c>
      <c r="Q71" s="1" t="s">
        <v>426</v>
      </c>
      <c r="R71" s="1" t="s">
        <v>426</v>
      </c>
      <c r="S71" s="1" t="s">
        <v>426</v>
      </c>
      <c r="T71" s="1" t="s">
        <v>426</v>
      </c>
      <c r="U71" s="1" t="s">
        <v>426</v>
      </c>
      <c r="V71" s="1" t="s">
        <v>426</v>
      </c>
      <c r="W71" s="1" t="s">
        <v>426</v>
      </c>
      <c r="X71" s="1" t="s">
        <v>426</v>
      </c>
      <c r="Y71" s="1" t="s">
        <v>426</v>
      </c>
      <c r="Z71" s="1" t="s">
        <v>426</v>
      </c>
      <c r="AA71" s="1" t="s">
        <v>426</v>
      </c>
      <c r="AB71" s="1" t="s">
        <v>426</v>
      </c>
      <c r="AC71" s="1" t="s">
        <v>426</v>
      </c>
    </row>
    <row r="72" spans="2:29" ht="42" x14ac:dyDescent="0.3">
      <c r="B72" s="16" t="s">
        <v>72</v>
      </c>
      <c r="C72" s="21" t="s">
        <v>80</v>
      </c>
      <c r="D72" s="14"/>
      <c r="E72" s="2"/>
      <c r="F72" s="2"/>
      <c r="G72" s="2"/>
      <c r="H72" s="2"/>
      <c r="I72" s="2"/>
      <c r="J72" s="2"/>
      <c r="K72" s="3">
        <f>SUM(GMICNC_22A_SCDPT5!SCDPT5_501BEGINNG_9:GMICNC_22A_SCDPT5!SCDPT5_501ENDINGG_9)</f>
        <v>0</v>
      </c>
      <c r="L72" s="3">
        <f>SUM(GMICNC_22A_SCDPT5!SCDPT5_501BEGINNG_10:GMICNC_22A_SCDPT5!SCDPT5_501ENDINGG_10)</f>
        <v>0</v>
      </c>
      <c r="M72" s="3">
        <f>SUM(GMICNC_22A_SCDPT5!SCDPT5_501BEGINNG_11:GMICNC_22A_SCDPT5!SCDPT5_501ENDINGG_11)</f>
        <v>0</v>
      </c>
      <c r="N72" s="3">
        <f>SUM(GMICNC_22A_SCDPT5!SCDPT5_501BEGINNG_12:GMICNC_22A_SCDPT5!SCDPT5_501ENDINGG_12)</f>
        <v>0</v>
      </c>
      <c r="O72" s="3">
        <f>SUM(GMICNC_22A_SCDPT5!SCDPT5_501BEGINNG_13:GMICNC_22A_SCDPT5!SCDPT5_501ENDINGG_13)</f>
        <v>0</v>
      </c>
      <c r="P72" s="3">
        <f>SUM(GMICNC_22A_SCDPT5!SCDPT5_501BEGINNG_14:GMICNC_22A_SCDPT5!SCDPT5_501ENDINGG_14)</f>
        <v>0</v>
      </c>
      <c r="Q72" s="3">
        <f>SUM(GMICNC_22A_SCDPT5!SCDPT5_501BEGINNG_15:GMICNC_22A_SCDPT5!SCDPT5_501ENDINGG_15)</f>
        <v>0</v>
      </c>
      <c r="R72" s="3">
        <f>SUM(GMICNC_22A_SCDPT5!SCDPT5_501BEGINNG_16:GMICNC_22A_SCDPT5!SCDPT5_501ENDINGG_16)</f>
        <v>0</v>
      </c>
      <c r="S72" s="3">
        <f>SUM(GMICNC_22A_SCDPT5!SCDPT5_501BEGINNG_17:GMICNC_22A_SCDPT5!SCDPT5_501ENDINGG_17)</f>
        <v>0</v>
      </c>
      <c r="T72" s="3">
        <f>SUM(GMICNC_22A_SCDPT5!SCDPT5_501BEGINNG_18:GMICNC_22A_SCDPT5!SCDPT5_501ENDINGG_18)</f>
        <v>0</v>
      </c>
      <c r="U72" s="3">
        <f>SUM(GMICNC_22A_SCDPT5!SCDPT5_501BEGINNG_19:GMICNC_22A_SCDPT5!SCDPT5_501ENDINGG_19)</f>
        <v>0</v>
      </c>
      <c r="V72" s="3">
        <f>SUM(GMICNC_22A_SCDPT5!SCDPT5_501BEGINNG_20:GMICNC_22A_SCDPT5!SCDPT5_501ENDINGG_20)</f>
        <v>0</v>
      </c>
      <c r="W72" s="3">
        <f>SUM(GMICNC_22A_SCDPT5!SCDPT5_501BEGINNG_21:GMICNC_22A_SCDPT5!SCDPT5_501ENDINGG_21)</f>
        <v>0</v>
      </c>
      <c r="X72" s="2"/>
      <c r="Y72" s="2"/>
      <c r="Z72" s="2"/>
      <c r="AA72" s="2"/>
      <c r="AB72" s="2"/>
      <c r="AC72" s="2"/>
    </row>
    <row r="73" spans="2:29" x14ac:dyDescent="0.3">
      <c r="B73" s="7" t="s">
        <v>426</v>
      </c>
      <c r="C73" s="1" t="s">
        <v>426</v>
      </c>
      <c r="D73" s="6" t="s">
        <v>426</v>
      </c>
      <c r="E73" s="1" t="s">
        <v>426</v>
      </c>
      <c r="F73" s="1" t="s">
        <v>426</v>
      </c>
      <c r="G73" s="1" t="s">
        <v>426</v>
      </c>
      <c r="H73" s="1" t="s">
        <v>426</v>
      </c>
      <c r="I73" s="1" t="s">
        <v>426</v>
      </c>
      <c r="J73" s="1" t="s">
        <v>426</v>
      </c>
      <c r="K73" s="1" t="s">
        <v>426</v>
      </c>
      <c r="L73" s="1" t="s">
        <v>426</v>
      </c>
      <c r="M73" s="1" t="s">
        <v>426</v>
      </c>
      <c r="N73" s="1" t="s">
        <v>426</v>
      </c>
      <c r="O73" s="1" t="s">
        <v>426</v>
      </c>
      <c r="P73" s="1" t="s">
        <v>426</v>
      </c>
      <c r="Q73" s="1" t="s">
        <v>426</v>
      </c>
      <c r="R73" s="1" t="s">
        <v>426</v>
      </c>
      <c r="S73" s="1" t="s">
        <v>426</v>
      </c>
      <c r="T73" s="1" t="s">
        <v>426</v>
      </c>
      <c r="U73" s="1" t="s">
        <v>426</v>
      </c>
      <c r="V73" s="1" t="s">
        <v>426</v>
      </c>
      <c r="W73" s="1" t="s">
        <v>426</v>
      </c>
      <c r="X73" s="1" t="s">
        <v>426</v>
      </c>
      <c r="Y73" s="1" t="s">
        <v>426</v>
      </c>
      <c r="Z73" s="1" t="s">
        <v>426</v>
      </c>
      <c r="AA73" s="1" t="s">
        <v>426</v>
      </c>
      <c r="AB73" s="1" t="s">
        <v>426</v>
      </c>
      <c r="AC73" s="1" t="s">
        <v>426</v>
      </c>
    </row>
    <row r="74" spans="2:29" x14ac:dyDescent="0.3">
      <c r="B74" s="18" t="s">
        <v>461</v>
      </c>
      <c r="C74" s="22" t="s">
        <v>603</v>
      </c>
      <c r="D74" s="15" t="s">
        <v>2</v>
      </c>
      <c r="E74" s="17" t="s">
        <v>2</v>
      </c>
      <c r="F74" s="8"/>
      <c r="G74" s="5" t="s">
        <v>2</v>
      </c>
      <c r="H74" s="8"/>
      <c r="I74" s="5" t="s">
        <v>2</v>
      </c>
      <c r="J74" s="25"/>
      <c r="K74" s="4"/>
      <c r="L74" s="4"/>
      <c r="M74" s="4"/>
      <c r="N74" s="4"/>
      <c r="O74" s="4"/>
      <c r="P74" s="4"/>
      <c r="Q74" s="12"/>
      <c r="R74" s="4"/>
      <c r="S74" s="4"/>
      <c r="T74" s="4"/>
      <c r="U74" s="12"/>
      <c r="V74" s="4"/>
      <c r="W74" s="4"/>
      <c r="X74" s="2"/>
      <c r="Y74" s="5" t="s">
        <v>2</v>
      </c>
      <c r="Z74" s="5" t="s">
        <v>2</v>
      </c>
      <c r="AA74" s="5" t="s">
        <v>2</v>
      </c>
      <c r="AB74" s="19" t="s">
        <v>2</v>
      </c>
      <c r="AC74" s="20" t="s">
        <v>2</v>
      </c>
    </row>
    <row r="75" spans="2:29" x14ac:dyDescent="0.3">
      <c r="B75" s="7" t="s">
        <v>426</v>
      </c>
      <c r="C75" s="1" t="s">
        <v>426</v>
      </c>
      <c r="D75" s="6" t="s">
        <v>426</v>
      </c>
      <c r="E75" s="1" t="s">
        <v>426</v>
      </c>
      <c r="F75" s="1" t="s">
        <v>426</v>
      </c>
      <c r="G75" s="1" t="s">
        <v>426</v>
      </c>
      <c r="H75" s="1" t="s">
        <v>426</v>
      </c>
      <c r="I75" s="1" t="s">
        <v>426</v>
      </c>
      <c r="J75" s="1" t="s">
        <v>426</v>
      </c>
      <c r="K75" s="1" t="s">
        <v>426</v>
      </c>
      <c r="L75" s="1" t="s">
        <v>426</v>
      </c>
      <c r="M75" s="1" t="s">
        <v>426</v>
      </c>
      <c r="N75" s="1" t="s">
        <v>426</v>
      </c>
      <c r="O75" s="1" t="s">
        <v>426</v>
      </c>
      <c r="P75" s="1" t="s">
        <v>426</v>
      </c>
      <c r="Q75" s="1" t="s">
        <v>426</v>
      </c>
      <c r="R75" s="1" t="s">
        <v>426</v>
      </c>
      <c r="S75" s="1" t="s">
        <v>426</v>
      </c>
      <c r="T75" s="1" t="s">
        <v>426</v>
      </c>
      <c r="U75" s="1" t="s">
        <v>426</v>
      </c>
      <c r="V75" s="1" t="s">
        <v>426</v>
      </c>
      <c r="W75" s="1" t="s">
        <v>426</v>
      </c>
      <c r="X75" s="1" t="s">
        <v>426</v>
      </c>
      <c r="Y75" s="1" t="s">
        <v>426</v>
      </c>
      <c r="Z75" s="1" t="s">
        <v>426</v>
      </c>
      <c r="AA75" s="1" t="s">
        <v>426</v>
      </c>
      <c r="AB75" s="1" t="s">
        <v>426</v>
      </c>
      <c r="AC75" s="1" t="s">
        <v>426</v>
      </c>
    </row>
    <row r="76" spans="2:29" ht="42" x14ac:dyDescent="0.3">
      <c r="B76" s="16" t="s">
        <v>634</v>
      </c>
      <c r="C76" s="21" t="s">
        <v>474</v>
      </c>
      <c r="D76" s="14"/>
      <c r="E76" s="2"/>
      <c r="F76" s="2"/>
      <c r="G76" s="2"/>
      <c r="H76" s="2"/>
      <c r="I76" s="2"/>
      <c r="J76" s="2"/>
      <c r="K76" s="3">
        <f>SUM(GMICNC_22A_SCDPT5!SCDPT5_502BEGINNG_9:GMICNC_22A_SCDPT5!SCDPT5_502ENDINGG_9)</f>
        <v>0</v>
      </c>
      <c r="L76" s="3">
        <f>SUM(GMICNC_22A_SCDPT5!SCDPT5_502BEGINNG_10:GMICNC_22A_SCDPT5!SCDPT5_502ENDINGG_10)</f>
        <v>0</v>
      </c>
      <c r="M76" s="3">
        <f>SUM(GMICNC_22A_SCDPT5!SCDPT5_502BEGINNG_11:GMICNC_22A_SCDPT5!SCDPT5_502ENDINGG_11)</f>
        <v>0</v>
      </c>
      <c r="N76" s="3">
        <f>SUM(GMICNC_22A_SCDPT5!SCDPT5_502BEGINNG_12:GMICNC_22A_SCDPT5!SCDPT5_502ENDINGG_12)</f>
        <v>0</v>
      </c>
      <c r="O76" s="3">
        <f>SUM(GMICNC_22A_SCDPT5!SCDPT5_502BEGINNG_13:GMICNC_22A_SCDPT5!SCDPT5_502ENDINGG_13)</f>
        <v>0</v>
      </c>
      <c r="P76" s="3">
        <f>SUM(GMICNC_22A_SCDPT5!SCDPT5_502BEGINNG_14:GMICNC_22A_SCDPT5!SCDPT5_502ENDINGG_14)</f>
        <v>0</v>
      </c>
      <c r="Q76" s="3">
        <f>SUM(GMICNC_22A_SCDPT5!SCDPT5_502BEGINNG_15:GMICNC_22A_SCDPT5!SCDPT5_502ENDINGG_15)</f>
        <v>0</v>
      </c>
      <c r="R76" s="3">
        <f>SUM(GMICNC_22A_SCDPT5!SCDPT5_502BEGINNG_16:GMICNC_22A_SCDPT5!SCDPT5_502ENDINGG_16)</f>
        <v>0</v>
      </c>
      <c r="S76" s="3">
        <f>SUM(GMICNC_22A_SCDPT5!SCDPT5_502BEGINNG_17:GMICNC_22A_SCDPT5!SCDPT5_502ENDINGG_17)</f>
        <v>0</v>
      </c>
      <c r="T76" s="3">
        <f>SUM(GMICNC_22A_SCDPT5!SCDPT5_502BEGINNG_18:GMICNC_22A_SCDPT5!SCDPT5_502ENDINGG_18)</f>
        <v>0</v>
      </c>
      <c r="U76" s="3">
        <f>SUM(GMICNC_22A_SCDPT5!SCDPT5_502BEGINNG_19:GMICNC_22A_SCDPT5!SCDPT5_502ENDINGG_19)</f>
        <v>0</v>
      </c>
      <c r="V76" s="3">
        <f>SUM(GMICNC_22A_SCDPT5!SCDPT5_502BEGINNG_20:GMICNC_22A_SCDPT5!SCDPT5_502ENDINGG_20)</f>
        <v>0</v>
      </c>
      <c r="W76" s="3">
        <f>SUM(GMICNC_22A_SCDPT5!SCDPT5_502BEGINNG_21:GMICNC_22A_SCDPT5!SCDPT5_502ENDINGG_21)</f>
        <v>0</v>
      </c>
      <c r="X76" s="2"/>
      <c r="Y76" s="2"/>
      <c r="Z76" s="2"/>
      <c r="AA76" s="2"/>
      <c r="AB76" s="2"/>
      <c r="AC76" s="2"/>
    </row>
    <row r="77" spans="2:29" x14ac:dyDescent="0.3">
      <c r="B77" s="7" t="s">
        <v>426</v>
      </c>
      <c r="C77" s="1" t="s">
        <v>426</v>
      </c>
      <c r="D77" s="6" t="s">
        <v>426</v>
      </c>
      <c r="E77" s="1" t="s">
        <v>426</v>
      </c>
      <c r="F77" s="1" t="s">
        <v>426</v>
      </c>
      <c r="G77" s="1" t="s">
        <v>426</v>
      </c>
      <c r="H77" s="1" t="s">
        <v>426</v>
      </c>
      <c r="I77" s="1" t="s">
        <v>426</v>
      </c>
      <c r="J77" s="1" t="s">
        <v>426</v>
      </c>
      <c r="K77" s="1" t="s">
        <v>426</v>
      </c>
      <c r="L77" s="1" t="s">
        <v>426</v>
      </c>
      <c r="M77" s="1" t="s">
        <v>426</v>
      </c>
      <c r="N77" s="1" t="s">
        <v>426</v>
      </c>
      <c r="O77" s="1" t="s">
        <v>426</v>
      </c>
      <c r="P77" s="1" t="s">
        <v>426</v>
      </c>
      <c r="Q77" s="1" t="s">
        <v>426</v>
      </c>
      <c r="R77" s="1" t="s">
        <v>426</v>
      </c>
      <c r="S77" s="1" t="s">
        <v>426</v>
      </c>
      <c r="T77" s="1" t="s">
        <v>426</v>
      </c>
      <c r="U77" s="1" t="s">
        <v>426</v>
      </c>
      <c r="V77" s="1" t="s">
        <v>426</v>
      </c>
      <c r="W77" s="1" t="s">
        <v>426</v>
      </c>
      <c r="X77" s="1" t="s">
        <v>426</v>
      </c>
      <c r="Y77" s="1" t="s">
        <v>426</v>
      </c>
      <c r="Z77" s="1" t="s">
        <v>426</v>
      </c>
      <c r="AA77" s="1" t="s">
        <v>426</v>
      </c>
      <c r="AB77" s="1" t="s">
        <v>426</v>
      </c>
      <c r="AC77" s="1" t="s">
        <v>426</v>
      </c>
    </row>
    <row r="78" spans="2:29" x14ac:dyDescent="0.3">
      <c r="B78" s="18" t="s">
        <v>35</v>
      </c>
      <c r="C78" s="22" t="s">
        <v>603</v>
      </c>
      <c r="D78" s="15" t="s">
        <v>2</v>
      </c>
      <c r="E78" s="17" t="s">
        <v>2</v>
      </c>
      <c r="F78" s="8"/>
      <c r="G78" s="5" t="s">
        <v>2</v>
      </c>
      <c r="H78" s="8"/>
      <c r="I78" s="5" t="s">
        <v>2</v>
      </c>
      <c r="J78" s="25"/>
      <c r="K78" s="4"/>
      <c r="L78" s="4"/>
      <c r="M78" s="4"/>
      <c r="N78" s="4"/>
      <c r="O78" s="4"/>
      <c r="P78" s="4"/>
      <c r="Q78" s="12"/>
      <c r="R78" s="4"/>
      <c r="S78" s="4"/>
      <c r="T78" s="4"/>
      <c r="U78" s="12"/>
      <c r="V78" s="4"/>
      <c r="W78" s="4"/>
      <c r="X78" s="2"/>
      <c r="Y78" s="5" t="s">
        <v>2</v>
      </c>
      <c r="Z78" s="5" t="s">
        <v>2</v>
      </c>
      <c r="AA78" s="5" t="s">
        <v>2</v>
      </c>
      <c r="AB78" s="19" t="s">
        <v>2</v>
      </c>
      <c r="AC78" s="20" t="s">
        <v>2</v>
      </c>
    </row>
    <row r="79" spans="2:29" x14ac:dyDescent="0.3">
      <c r="B79" s="7" t="s">
        <v>426</v>
      </c>
      <c r="C79" s="1" t="s">
        <v>426</v>
      </c>
      <c r="D79" s="6" t="s">
        <v>426</v>
      </c>
      <c r="E79" s="1" t="s">
        <v>426</v>
      </c>
      <c r="F79" s="1" t="s">
        <v>426</v>
      </c>
      <c r="G79" s="1" t="s">
        <v>426</v>
      </c>
      <c r="H79" s="1" t="s">
        <v>426</v>
      </c>
      <c r="I79" s="1" t="s">
        <v>426</v>
      </c>
      <c r="J79" s="1" t="s">
        <v>426</v>
      </c>
      <c r="K79" s="1" t="s">
        <v>426</v>
      </c>
      <c r="L79" s="1" t="s">
        <v>426</v>
      </c>
      <c r="M79" s="1" t="s">
        <v>426</v>
      </c>
      <c r="N79" s="1" t="s">
        <v>426</v>
      </c>
      <c r="O79" s="1" t="s">
        <v>426</v>
      </c>
      <c r="P79" s="1" t="s">
        <v>426</v>
      </c>
      <c r="Q79" s="1" t="s">
        <v>426</v>
      </c>
      <c r="R79" s="1" t="s">
        <v>426</v>
      </c>
      <c r="S79" s="1" t="s">
        <v>426</v>
      </c>
      <c r="T79" s="1" t="s">
        <v>426</v>
      </c>
      <c r="U79" s="1" t="s">
        <v>426</v>
      </c>
      <c r="V79" s="1" t="s">
        <v>426</v>
      </c>
      <c r="W79" s="1" t="s">
        <v>426</v>
      </c>
      <c r="X79" s="1" t="s">
        <v>426</v>
      </c>
      <c r="Y79" s="1" t="s">
        <v>426</v>
      </c>
      <c r="Z79" s="1" t="s">
        <v>426</v>
      </c>
      <c r="AA79" s="1" t="s">
        <v>426</v>
      </c>
      <c r="AB79" s="1" t="s">
        <v>426</v>
      </c>
      <c r="AC79" s="1" t="s">
        <v>426</v>
      </c>
    </row>
    <row r="80" spans="2:29" ht="42" x14ac:dyDescent="0.3">
      <c r="B80" s="16" t="s">
        <v>215</v>
      </c>
      <c r="C80" s="21" t="s">
        <v>115</v>
      </c>
      <c r="D80" s="14"/>
      <c r="E80" s="2"/>
      <c r="F80" s="2"/>
      <c r="G80" s="2"/>
      <c r="H80" s="2"/>
      <c r="I80" s="2"/>
      <c r="J80" s="2"/>
      <c r="K80" s="3">
        <f>SUM(GMICNC_22A_SCDPT5!SCDPT5_531BEGINNG_9:GMICNC_22A_SCDPT5!SCDPT5_531ENDINGG_9)</f>
        <v>0</v>
      </c>
      <c r="L80" s="3">
        <f>SUM(GMICNC_22A_SCDPT5!SCDPT5_531BEGINNG_10:GMICNC_22A_SCDPT5!SCDPT5_531ENDINGG_10)</f>
        <v>0</v>
      </c>
      <c r="M80" s="3">
        <f>SUM(GMICNC_22A_SCDPT5!SCDPT5_531BEGINNG_11:GMICNC_22A_SCDPT5!SCDPT5_531ENDINGG_11)</f>
        <v>0</v>
      </c>
      <c r="N80" s="3">
        <f>SUM(GMICNC_22A_SCDPT5!SCDPT5_531BEGINNG_12:GMICNC_22A_SCDPT5!SCDPT5_531ENDINGG_12)</f>
        <v>0</v>
      </c>
      <c r="O80" s="3">
        <f>SUM(GMICNC_22A_SCDPT5!SCDPT5_531BEGINNG_13:GMICNC_22A_SCDPT5!SCDPT5_531ENDINGG_13)</f>
        <v>0</v>
      </c>
      <c r="P80" s="3">
        <f>SUM(GMICNC_22A_SCDPT5!SCDPT5_531BEGINNG_14:GMICNC_22A_SCDPT5!SCDPT5_531ENDINGG_14)</f>
        <v>0</v>
      </c>
      <c r="Q80" s="3">
        <f>SUM(GMICNC_22A_SCDPT5!SCDPT5_531BEGINNG_15:GMICNC_22A_SCDPT5!SCDPT5_531ENDINGG_15)</f>
        <v>0</v>
      </c>
      <c r="R80" s="3">
        <f>SUM(GMICNC_22A_SCDPT5!SCDPT5_531BEGINNG_16:GMICNC_22A_SCDPT5!SCDPT5_531ENDINGG_16)</f>
        <v>0</v>
      </c>
      <c r="S80" s="3">
        <f>SUM(GMICNC_22A_SCDPT5!SCDPT5_531BEGINNG_17:GMICNC_22A_SCDPT5!SCDPT5_531ENDINGG_17)</f>
        <v>0</v>
      </c>
      <c r="T80" s="3">
        <f>SUM(GMICNC_22A_SCDPT5!SCDPT5_531BEGINNG_18:GMICNC_22A_SCDPT5!SCDPT5_531ENDINGG_18)</f>
        <v>0</v>
      </c>
      <c r="U80" s="3">
        <f>SUM(GMICNC_22A_SCDPT5!SCDPT5_531BEGINNG_19:GMICNC_22A_SCDPT5!SCDPT5_531ENDINGG_19)</f>
        <v>0</v>
      </c>
      <c r="V80" s="3">
        <f>SUM(GMICNC_22A_SCDPT5!SCDPT5_531BEGINNG_20:GMICNC_22A_SCDPT5!SCDPT5_531ENDINGG_20)</f>
        <v>0</v>
      </c>
      <c r="W80" s="3">
        <f>SUM(GMICNC_22A_SCDPT5!SCDPT5_531BEGINNG_21:GMICNC_22A_SCDPT5!SCDPT5_531ENDINGG_21)</f>
        <v>0</v>
      </c>
      <c r="X80" s="2"/>
      <c r="Y80" s="2"/>
      <c r="Z80" s="2"/>
      <c r="AA80" s="2"/>
      <c r="AB80" s="2"/>
      <c r="AC80" s="2"/>
    </row>
    <row r="81" spans="2:29" x14ac:dyDescent="0.3">
      <c r="B81" s="7" t="s">
        <v>426</v>
      </c>
      <c r="C81" s="1" t="s">
        <v>426</v>
      </c>
      <c r="D81" s="6" t="s">
        <v>426</v>
      </c>
      <c r="E81" s="1" t="s">
        <v>426</v>
      </c>
      <c r="F81" s="1" t="s">
        <v>426</v>
      </c>
      <c r="G81" s="1" t="s">
        <v>426</v>
      </c>
      <c r="H81" s="1" t="s">
        <v>426</v>
      </c>
      <c r="I81" s="1" t="s">
        <v>426</v>
      </c>
      <c r="J81" s="1" t="s">
        <v>426</v>
      </c>
      <c r="K81" s="1" t="s">
        <v>426</v>
      </c>
      <c r="L81" s="1" t="s">
        <v>426</v>
      </c>
      <c r="M81" s="1" t="s">
        <v>426</v>
      </c>
      <c r="N81" s="1" t="s">
        <v>426</v>
      </c>
      <c r="O81" s="1" t="s">
        <v>426</v>
      </c>
      <c r="P81" s="1" t="s">
        <v>426</v>
      </c>
      <c r="Q81" s="1" t="s">
        <v>426</v>
      </c>
      <c r="R81" s="1" t="s">
        <v>426</v>
      </c>
      <c r="S81" s="1" t="s">
        <v>426</v>
      </c>
      <c r="T81" s="1" t="s">
        <v>426</v>
      </c>
      <c r="U81" s="1" t="s">
        <v>426</v>
      </c>
      <c r="V81" s="1" t="s">
        <v>426</v>
      </c>
      <c r="W81" s="1" t="s">
        <v>426</v>
      </c>
      <c r="X81" s="1" t="s">
        <v>426</v>
      </c>
      <c r="Y81" s="1" t="s">
        <v>426</v>
      </c>
      <c r="Z81" s="1" t="s">
        <v>426</v>
      </c>
      <c r="AA81" s="1" t="s">
        <v>426</v>
      </c>
      <c r="AB81" s="1" t="s">
        <v>426</v>
      </c>
      <c r="AC81" s="1" t="s">
        <v>426</v>
      </c>
    </row>
    <row r="82" spans="2:29" x14ac:dyDescent="0.3">
      <c r="B82" s="18" t="s">
        <v>588</v>
      </c>
      <c r="C82" s="22" t="s">
        <v>603</v>
      </c>
      <c r="D82" s="15" t="s">
        <v>2</v>
      </c>
      <c r="E82" s="17" t="s">
        <v>2</v>
      </c>
      <c r="F82" s="8"/>
      <c r="G82" s="5" t="s">
        <v>2</v>
      </c>
      <c r="H82" s="8"/>
      <c r="I82" s="5" t="s">
        <v>2</v>
      </c>
      <c r="J82" s="25"/>
      <c r="K82" s="4"/>
      <c r="L82" s="4"/>
      <c r="M82" s="4"/>
      <c r="N82" s="4"/>
      <c r="O82" s="4"/>
      <c r="P82" s="4"/>
      <c r="Q82" s="12"/>
      <c r="R82" s="4"/>
      <c r="S82" s="4"/>
      <c r="T82" s="4"/>
      <c r="U82" s="12"/>
      <c r="V82" s="4"/>
      <c r="W82" s="4"/>
      <c r="X82" s="2"/>
      <c r="Y82" s="5" t="s">
        <v>2</v>
      </c>
      <c r="Z82" s="5" t="s">
        <v>2</v>
      </c>
      <c r="AA82" s="5" t="s">
        <v>2</v>
      </c>
      <c r="AB82" s="19" t="s">
        <v>2</v>
      </c>
      <c r="AC82" s="20" t="s">
        <v>2</v>
      </c>
    </row>
    <row r="83" spans="2:29" x14ac:dyDescent="0.3">
      <c r="B83" s="7" t="s">
        <v>426</v>
      </c>
      <c r="C83" s="1" t="s">
        <v>426</v>
      </c>
      <c r="D83" s="6" t="s">
        <v>426</v>
      </c>
      <c r="E83" s="1" t="s">
        <v>426</v>
      </c>
      <c r="F83" s="1" t="s">
        <v>426</v>
      </c>
      <c r="G83" s="1" t="s">
        <v>426</v>
      </c>
      <c r="H83" s="1" t="s">
        <v>426</v>
      </c>
      <c r="I83" s="1" t="s">
        <v>426</v>
      </c>
      <c r="J83" s="1" t="s">
        <v>426</v>
      </c>
      <c r="K83" s="1" t="s">
        <v>426</v>
      </c>
      <c r="L83" s="1" t="s">
        <v>426</v>
      </c>
      <c r="M83" s="1" t="s">
        <v>426</v>
      </c>
      <c r="N83" s="1" t="s">
        <v>426</v>
      </c>
      <c r="O83" s="1" t="s">
        <v>426</v>
      </c>
      <c r="P83" s="1" t="s">
        <v>426</v>
      </c>
      <c r="Q83" s="1" t="s">
        <v>426</v>
      </c>
      <c r="R83" s="1" t="s">
        <v>426</v>
      </c>
      <c r="S83" s="1" t="s">
        <v>426</v>
      </c>
      <c r="T83" s="1" t="s">
        <v>426</v>
      </c>
      <c r="U83" s="1" t="s">
        <v>426</v>
      </c>
      <c r="V83" s="1" t="s">
        <v>426</v>
      </c>
      <c r="W83" s="1" t="s">
        <v>426</v>
      </c>
      <c r="X83" s="1" t="s">
        <v>426</v>
      </c>
      <c r="Y83" s="1" t="s">
        <v>426</v>
      </c>
      <c r="Z83" s="1" t="s">
        <v>426</v>
      </c>
      <c r="AA83" s="1" t="s">
        <v>426</v>
      </c>
      <c r="AB83" s="1" t="s">
        <v>426</v>
      </c>
      <c r="AC83" s="1" t="s">
        <v>426</v>
      </c>
    </row>
    <row r="84" spans="2:29" ht="42" x14ac:dyDescent="0.3">
      <c r="B84" s="16" t="s">
        <v>74</v>
      </c>
      <c r="C84" s="21" t="s">
        <v>589</v>
      </c>
      <c r="D84" s="14"/>
      <c r="E84" s="2"/>
      <c r="F84" s="2"/>
      <c r="G84" s="2"/>
      <c r="H84" s="2"/>
      <c r="I84" s="2"/>
      <c r="J84" s="2"/>
      <c r="K84" s="3">
        <f>SUM(GMICNC_22A_SCDPT5!SCDPT5_532BEGINNG_9:GMICNC_22A_SCDPT5!SCDPT5_532ENDINGG_9)</f>
        <v>0</v>
      </c>
      <c r="L84" s="3">
        <f>SUM(GMICNC_22A_SCDPT5!SCDPT5_532BEGINNG_10:GMICNC_22A_SCDPT5!SCDPT5_532ENDINGG_10)</f>
        <v>0</v>
      </c>
      <c r="M84" s="3">
        <f>SUM(GMICNC_22A_SCDPT5!SCDPT5_532BEGINNG_11:GMICNC_22A_SCDPT5!SCDPT5_532ENDINGG_11)</f>
        <v>0</v>
      </c>
      <c r="N84" s="3">
        <f>SUM(GMICNC_22A_SCDPT5!SCDPT5_532BEGINNG_12:GMICNC_22A_SCDPT5!SCDPT5_532ENDINGG_12)</f>
        <v>0</v>
      </c>
      <c r="O84" s="3">
        <f>SUM(GMICNC_22A_SCDPT5!SCDPT5_532BEGINNG_13:GMICNC_22A_SCDPT5!SCDPT5_532ENDINGG_13)</f>
        <v>0</v>
      </c>
      <c r="P84" s="3">
        <f>SUM(GMICNC_22A_SCDPT5!SCDPT5_532BEGINNG_14:GMICNC_22A_SCDPT5!SCDPT5_532ENDINGG_14)</f>
        <v>0</v>
      </c>
      <c r="Q84" s="3">
        <f>SUM(GMICNC_22A_SCDPT5!SCDPT5_532BEGINNG_15:GMICNC_22A_SCDPT5!SCDPT5_532ENDINGG_15)</f>
        <v>0</v>
      </c>
      <c r="R84" s="3">
        <f>SUM(GMICNC_22A_SCDPT5!SCDPT5_532BEGINNG_16:GMICNC_22A_SCDPT5!SCDPT5_532ENDINGG_16)</f>
        <v>0</v>
      </c>
      <c r="S84" s="3">
        <f>SUM(GMICNC_22A_SCDPT5!SCDPT5_532BEGINNG_17:GMICNC_22A_SCDPT5!SCDPT5_532ENDINGG_17)</f>
        <v>0</v>
      </c>
      <c r="T84" s="3">
        <f>SUM(GMICNC_22A_SCDPT5!SCDPT5_532BEGINNG_18:GMICNC_22A_SCDPT5!SCDPT5_532ENDINGG_18)</f>
        <v>0</v>
      </c>
      <c r="U84" s="3">
        <f>SUM(GMICNC_22A_SCDPT5!SCDPT5_532BEGINNG_19:GMICNC_22A_SCDPT5!SCDPT5_532ENDINGG_19)</f>
        <v>0</v>
      </c>
      <c r="V84" s="3">
        <f>SUM(GMICNC_22A_SCDPT5!SCDPT5_532BEGINNG_20:GMICNC_22A_SCDPT5!SCDPT5_532ENDINGG_20)</f>
        <v>0</v>
      </c>
      <c r="W84" s="3">
        <f>SUM(GMICNC_22A_SCDPT5!SCDPT5_532BEGINNG_21:GMICNC_22A_SCDPT5!SCDPT5_532ENDINGG_21)</f>
        <v>0</v>
      </c>
      <c r="X84" s="2"/>
      <c r="Y84" s="2"/>
      <c r="Z84" s="2"/>
      <c r="AA84" s="2"/>
      <c r="AB84" s="2"/>
      <c r="AC84" s="2"/>
    </row>
    <row r="85" spans="2:29" x14ac:dyDescent="0.3">
      <c r="B85" s="7" t="s">
        <v>426</v>
      </c>
      <c r="C85" s="1" t="s">
        <v>426</v>
      </c>
      <c r="D85" s="6" t="s">
        <v>426</v>
      </c>
      <c r="E85" s="1" t="s">
        <v>426</v>
      </c>
      <c r="F85" s="1" t="s">
        <v>426</v>
      </c>
      <c r="G85" s="1" t="s">
        <v>426</v>
      </c>
      <c r="H85" s="1" t="s">
        <v>426</v>
      </c>
      <c r="I85" s="1" t="s">
        <v>426</v>
      </c>
      <c r="J85" s="1" t="s">
        <v>426</v>
      </c>
      <c r="K85" s="1" t="s">
        <v>426</v>
      </c>
      <c r="L85" s="1" t="s">
        <v>426</v>
      </c>
      <c r="M85" s="1" t="s">
        <v>426</v>
      </c>
      <c r="N85" s="1" t="s">
        <v>426</v>
      </c>
      <c r="O85" s="1" t="s">
        <v>426</v>
      </c>
      <c r="P85" s="1" t="s">
        <v>426</v>
      </c>
      <c r="Q85" s="1" t="s">
        <v>426</v>
      </c>
      <c r="R85" s="1" t="s">
        <v>426</v>
      </c>
      <c r="S85" s="1" t="s">
        <v>426</v>
      </c>
      <c r="T85" s="1" t="s">
        <v>426</v>
      </c>
      <c r="U85" s="1" t="s">
        <v>426</v>
      </c>
      <c r="V85" s="1" t="s">
        <v>426</v>
      </c>
      <c r="W85" s="1" t="s">
        <v>426</v>
      </c>
      <c r="X85" s="1" t="s">
        <v>426</v>
      </c>
      <c r="Y85" s="1" t="s">
        <v>426</v>
      </c>
      <c r="Z85" s="1" t="s">
        <v>426</v>
      </c>
      <c r="AA85" s="1" t="s">
        <v>426</v>
      </c>
      <c r="AB85" s="1" t="s">
        <v>426</v>
      </c>
      <c r="AC85" s="1" t="s">
        <v>426</v>
      </c>
    </row>
    <row r="86" spans="2:29" x14ac:dyDescent="0.3">
      <c r="B86" s="18" t="s">
        <v>116</v>
      </c>
      <c r="C86" s="22" t="s">
        <v>603</v>
      </c>
      <c r="D86" s="15" t="s">
        <v>2</v>
      </c>
      <c r="E86" s="17" t="s">
        <v>2</v>
      </c>
      <c r="F86" s="8"/>
      <c r="G86" s="5" t="s">
        <v>2</v>
      </c>
      <c r="H86" s="8"/>
      <c r="I86" s="5" t="s">
        <v>2</v>
      </c>
      <c r="J86" s="25"/>
      <c r="K86" s="4"/>
      <c r="L86" s="4"/>
      <c r="M86" s="4"/>
      <c r="N86" s="4"/>
      <c r="O86" s="4"/>
      <c r="P86" s="4"/>
      <c r="Q86" s="12"/>
      <c r="R86" s="4"/>
      <c r="S86" s="4"/>
      <c r="T86" s="4"/>
      <c r="U86" s="12"/>
      <c r="V86" s="4"/>
      <c r="W86" s="4"/>
      <c r="X86" s="2"/>
      <c r="Y86" s="5" t="s">
        <v>2</v>
      </c>
      <c r="Z86" s="5" t="s">
        <v>2</v>
      </c>
      <c r="AA86" s="5" t="s">
        <v>2</v>
      </c>
      <c r="AB86" s="19" t="s">
        <v>2</v>
      </c>
      <c r="AC86" s="20" t="s">
        <v>2</v>
      </c>
    </row>
    <row r="87" spans="2:29" x14ac:dyDescent="0.3">
      <c r="B87" s="7" t="s">
        <v>426</v>
      </c>
      <c r="C87" s="1" t="s">
        <v>426</v>
      </c>
      <c r="D87" s="6" t="s">
        <v>426</v>
      </c>
      <c r="E87" s="1" t="s">
        <v>426</v>
      </c>
      <c r="F87" s="1" t="s">
        <v>426</v>
      </c>
      <c r="G87" s="1" t="s">
        <v>426</v>
      </c>
      <c r="H87" s="1" t="s">
        <v>426</v>
      </c>
      <c r="I87" s="1" t="s">
        <v>426</v>
      </c>
      <c r="J87" s="1" t="s">
        <v>426</v>
      </c>
      <c r="K87" s="1" t="s">
        <v>426</v>
      </c>
      <c r="L87" s="1" t="s">
        <v>426</v>
      </c>
      <c r="M87" s="1" t="s">
        <v>426</v>
      </c>
      <c r="N87" s="1" t="s">
        <v>426</v>
      </c>
      <c r="O87" s="1" t="s">
        <v>426</v>
      </c>
      <c r="P87" s="1" t="s">
        <v>426</v>
      </c>
      <c r="Q87" s="1" t="s">
        <v>426</v>
      </c>
      <c r="R87" s="1" t="s">
        <v>426</v>
      </c>
      <c r="S87" s="1" t="s">
        <v>426</v>
      </c>
      <c r="T87" s="1" t="s">
        <v>426</v>
      </c>
      <c r="U87" s="1" t="s">
        <v>426</v>
      </c>
      <c r="V87" s="1" t="s">
        <v>426</v>
      </c>
      <c r="W87" s="1" t="s">
        <v>426</v>
      </c>
      <c r="X87" s="1" t="s">
        <v>426</v>
      </c>
      <c r="Y87" s="1" t="s">
        <v>426</v>
      </c>
      <c r="Z87" s="1" t="s">
        <v>426</v>
      </c>
      <c r="AA87" s="1" t="s">
        <v>426</v>
      </c>
      <c r="AB87" s="1" t="s">
        <v>426</v>
      </c>
      <c r="AC87" s="1" t="s">
        <v>426</v>
      </c>
    </row>
    <row r="88" spans="2:29" ht="56" x14ac:dyDescent="0.3">
      <c r="B88" s="16" t="s">
        <v>289</v>
      </c>
      <c r="C88" s="21" t="s">
        <v>117</v>
      </c>
      <c r="D88" s="14"/>
      <c r="E88" s="2"/>
      <c r="F88" s="2"/>
      <c r="G88" s="2"/>
      <c r="H88" s="2"/>
      <c r="I88" s="2"/>
      <c r="J88" s="2"/>
      <c r="K88" s="3">
        <f>SUM(GMICNC_22A_SCDPT5!SCDPT5_551BEGINNG_9:GMICNC_22A_SCDPT5!SCDPT5_551ENDINGG_9)</f>
        <v>0</v>
      </c>
      <c r="L88" s="3">
        <f>SUM(GMICNC_22A_SCDPT5!SCDPT5_551BEGINNG_10:GMICNC_22A_SCDPT5!SCDPT5_551ENDINGG_10)</f>
        <v>0</v>
      </c>
      <c r="M88" s="3">
        <f>SUM(GMICNC_22A_SCDPT5!SCDPT5_551BEGINNG_11:GMICNC_22A_SCDPT5!SCDPT5_551ENDINGG_11)</f>
        <v>0</v>
      </c>
      <c r="N88" s="3">
        <f>SUM(GMICNC_22A_SCDPT5!SCDPT5_551BEGINNG_12:GMICNC_22A_SCDPT5!SCDPT5_551ENDINGG_12)</f>
        <v>0</v>
      </c>
      <c r="O88" s="3">
        <f>SUM(GMICNC_22A_SCDPT5!SCDPT5_551BEGINNG_13:GMICNC_22A_SCDPT5!SCDPT5_551ENDINGG_13)</f>
        <v>0</v>
      </c>
      <c r="P88" s="3">
        <f>SUM(GMICNC_22A_SCDPT5!SCDPT5_551BEGINNG_14:GMICNC_22A_SCDPT5!SCDPT5_551ENDINGG_14)</f>
        <v>0</v>
      </c>
      <c r="Q88" s="3">
        <f>SUM(GMICNC_22A_SCDPT5!SCDPT5_551BEGINNG_15:GMICNC_22A_SCDPT5!SCDPT5_551ENDINGG_15)</f>
        <v>0</v>
      </c>
      <c r="R88" s="3">
        <f>SUM(GMICNC_22A_SCDPT5!SCDPT5_551BEGINNG_16:GMICNC_22A_SCDPT5!SCDPT5_551ENDINGG_16)</f>
        <v>0</v>
      </c>
      <c r="S88" s="3">
        <f>SUM(GMICNC_22A_SCDPT5!SCDPT5_551BEGINNG_17:GMICNC_22A_SCDPT5!SCDPT5_551ENDINGG_17)</f>
        <v>0</v>
      </c>
      <c r="T88" s="3">
        <f>SUM(GMICNC_22A_SCDPT5!SCDPT5_551BEGINNG_18:GMICNC_22A_SCDPT5!SCDPT5_551ENDINGG_18)</f>
        <v>0</v>
      </c>
      <c r="U88" s="3">
        <f>SUM(GMICNC_22A_SCDPT5!SCDPT5_551BEGINNG_19:GMICNC_22A_SCDPT5!SCDPT5_551ENDINGG_19)</f>
        <v>0</v>
      </c>
      <c r="V88" s="3">
        <f>SUM(GMICNC_22A_SCDPT5!SCDPT5_551BEGINNG_20:GMICNC_22A_SCDPT5!SCDPT5_551ENDINGG_20)</f>
        <v>0</v>
      </c>
      <c r="W88" s="3">
        <f>SUM(GMICNC_22A_SCDPT5!SCDPT5_551BEGINNG_21:GMICNC_22A_SCDPT5!SCDPT5_551ENDINGG_21)</f>
        <v>0</v>
      </c>
      <c r="X88" s="2"/>
      <c r="Y88" s="2"/>
      <c r="Z88" s="2"/>
      <c r="AA88" s="2"/>
      <c r="AB88" s="2"/>
      <c r="AC88" s="2"/>
    </row>
    <row r="89" spans="2:29" x14ac:dyDescent="0.3">
      <c r="B89" s="7" t="s">
        <v>426</v>
      </c>
      <c r="C89" s="1" t="s">
        <v>426</v>
      </c>
      <c r="D89" s="6" t="s">
        <v>426</v>
      </c>
      <c r="E89" s="1" t="s">
        <v>426</v>
      </c>
      <c r="F89" s="1" t="s">
        <v>426</v>
      </c>
      <c r="G89" s="1" t="s">
        <v>426</v>
      </c>
      <c r="H89" s="1" t="s">
        <v>426</v>
      </c>
      <c r="I89" s="1" t="s">
        <v>426</v>
      </c>
      <c r="J89" s="1" t="s">
        <v>426</v>
      </c>
      <c r="K89" s="1" t="s">
        <v>426</v>
      </c>
      <c r="L89" s="1" t="s">
        <v>426</v>
      </c>
      <c r="M89" s="1" t="s">
        <v>426</v>
      </c>
      <c r="N89" s="1" t="s">
        <v>426</v>
      </c>
      <c r="O89" s="1" t="s">
        <v>426</v>
      </c>
      <c r="P89" s="1" t="s">
        <v>426</v>
      </c>
      <c r="Q89" s="1" t="s">
        <v>426</v>
      </c>
      <c r="R89" s="1" t="s">
        <v>426</v>
      </c>
      <c r="S89" s="1" t="s">
        <v>426</v>
      </c>
      <c r="T89" s="1" t="s">
        <v>426</v>
      </c>
      <c r="U89" s="1" t="s">
        <v>426</v>
      </c>
      <c r="V89" s="1" t="s">
        <v>426</v>
      </c>
      <c r="W89" s="1" t="s">
        <v>426</v>
      </c>
      <c r="X89" s="1" t="s">
        <v>426</v>
      </c>
      <c r="Y89" s="1" t="s">
        <v>426</v>
      </c>
      <c r="Z89" s="1" t="s">
        <v>426</v>
      </c>
      <c r="AA89" s="1" t="s">
        <v>426</v>
      </c>
      <c r="AB89" s="1" t="s">
        <v>426</v>
      </c>
      <c r="AC89" s="1" t="s">
        <v>426</v>
      </c>
    </row>
    <row r="90" spans="2:29" x14ac:dyDescent="0.3">
      <c r="B90" s="18" t="s">
        <v>680</v>
      </c>
      <c r="C90" s="22" t="s">
        <v>603</v>
      </c>
      <c r="D90" s="15" t="s">
        <v>2</v>
      </c>
      <c r="E90" s="17" t="s">
        <v>2</v>
      </c>
      <c r="F90" s="8"/>
      <c r="G90" s="5" t="s">
        <v>2</v>
      </c>
      <c r="H90" s="8"/>
      <c r="I90" s="5" t="s">
        <v>2</v>
      </c>
      <c r="J90" s="25"/>
      <c r="K90" s="4"/>
      <c r="L90" s="4"/>
      <c r="M90" s="4"/>
      <c r="N90" s="4"/>
      <c r="O90" s="4"/>
      <c r="P90" s="4"/>
      <c r="Q90" s="12"/>
      <c r="R90" s="4"/>
      <c r="S90" s="4"/>
      <c r="T90" s="4"/>
      <c r="U90" s="12"/>
      <c r="V90" s="4"/>
      <c r="W90" s="4"/>
      <c r="X90" s="2"/>
      <c r="Y90" s="5" t="s">
        <v>2</v>
      </c>
      <c r="Z90" s="5" t="s">
        <v>2</v>
      </c>
      <c r="AA90" s="5" t="s">
        <v>2</v>
      </c>
      <c r="AB90" s="19" t="s">
        <v>2</v>
      </c>
      <c r="AC90" s="20" t="s">
        <v>2</v>
      </c>
    </row>
    <row r="91" spans="2:29" x14ac:dyDescent="0.3">
      <c r="B91" s="7" t="s">
        <v>426</v>
      </c>
      <c r="C91" s="1" t="s">
        <v>426</v>
      </c>
      <c r="D91" s="6" t="s">
        <v>426</v>
      </c>
      <c r="E91" s="1" t="s">
        <v>426</v>
      </c>
      <c r="F91" s="1" t="s">
        <v>426</v>
      </c>
      <c r="G91" s="1" t="s">
        <v>426</v>
      </c>
      <c r="H91" s="1" t="s">
        <v>426</v>
      </c>
      <c r="I91" s="1" t="s">
        <v>426</v>
      </c>
      <c r="J91" s="1" t="s">
        <v>426</v>
      </c>
      <c r="K91" s="1" t="s">
        <v>426</v>
      </c>
      <c r="L91" s="1" t="s">
        <v>426</v>
      </c>
      <c r="M91" s="1" t="s">
        <v>426</v>
      </c>
      <c r="N91" s="1" t="s">
        <v>426</v>
      </c>
      <c r="O91" s="1" t="s">
        <v>426</v>
      </c>
      <c r="P91" s="1" t="s">
        <v>426</v>
      </c>
      <c r="Q91" s="1" t="s">
        <v>426</v>
      </c>
      <c r="R91" s="1" t="s">
        <v>426</v>
      </c>
      <c r="S91" s="1" t="s">
        <v>426</v>
      </c>
      <c r="T91" s="1" t="s">
        <v>426</v>
      </c>
      <c r="U91" s="1" t="s">
        <v>426</v>
      </c>
      <c r="V91" s="1" t="s">
        <v>426</v>
      </c>
      <c r="W91" s="1" t="s">
        <v>426</v>
      </c>
      <c r="X91" s="1" t="s">
        <v>426</v>
      </c>
      <c r="Y91" s="1" t="s">
        <v>426</v>
      </c>
      <c r="Z91" s="1" t="s">
        <v>426</v>
      </c>
      <c r="AA91" s="1" t="s">
        <v>426</v>
      </c>
      <c r="AB91" s="1" t="s">
        <v>426</v>
      </c>
      <c r="AC91" s="1" t="s">
        <v>426</v>
      </c>
    </row>
    <row r="92" spans="2:29" ht="56" x14ac:dyDescent="0.3">
      <c r="B92" s="16" t="s">
        <v>175</v>
      </c>
      <c r="C92" s="21" t="s">
        <v>176</v>
      </c>
      <c r="D92" s="14"/>
      <c r="E92" s="2"/>
      <c r="F92" s="2"/>
      <c r="G92" s="2"/>
      <c r="H92" s="2"/>
      <c r="I92" s="2"/>
      <c r="J92" s="2"/>
      <c r="K92" s="3">
        <f>SUM(GMICNC_22A_SCDPT5!SCDPT5_552BEGINNG_9:GMICNC_22A_SCDPT5!SCDPT5_552ENDINGG_9)</f>
        <v>0</v>
      </c>
      <c r="L92" s="3">
        <f>SUM(GMICNC_22A_SCDPT5!SCDPT5_552BEGINNG_10:GMICNC_22A_SCDPT5!SCDPT5_552ENDINGG_10)</f>
        <v>0</v>
      </c>
      <c r="M92" s="3">
        <f>SUM(GMICNC_22A_SCDPT5!SCDPT5_552BEGINNG_11:GMICNC_22A_SCDPT5!SCDPT5_552ENDINGG_11)</f>
        <v>0</v>
      </c>
      <c r="N92" s="3">
        <f>SUM(GMICNC_22A_SCDPT5!SCDPT5_552BEGINNG_12:GMICNC_22A_SCDPT5!SCDPT5_552ENDINGG_12)</f>
        <v>0</v>
      </c>
      <c r="O92" s="3">
        <f>SUM(GMICNC_22A_SCDPT5!SCDPT5_552BEGINNG_13:GMICNC_22A_SCDPT5!SCDPT5_552ENDINGG_13)</f>
        <v>0</v>
      </c>
      <c r="P92" s="3">
        <f>SUM(GMICNC_22A_SCDPT5!SCDPT5_552BEGINNG_14:GMICNC_22A_SCDPT5!SCDPT5_552ENDINGG_14)</f>
        <v>0</v>
      </c>
      <c r="Q92" s="3">
        <f>SUM(GMICNC_22A_SCDPT5!SCDPT5_552BEGINNG_15:GMICNC_22A_SCDPT5!SCDPT5_552ENDINGG_15)</f>
        <v>0</v>
      </c>
      <c r="R92" s="3">
        <f>SUM(GMICNC_22A_SCDPT5!SCDPT5_552BEGINNG_16:GMICNC_22A_SCDPT5!SCDPT5_552ENDINGG_16)</f>
        <v>0</v>
      </c>
      <c r="S92" s="3">
        <f>SUM(GMICNC_22A_SCDPT5!SCDPT5_552BEGINNG_17:GMICNC_22A_SCDPT5!SCDPT5_552ENDINGG_17)</f>
        <v>0</v>
      </c>
      <c r="T92" s="3">
        <f>SUM(GMICNC_22A_SCDPT5!SCDPT5_552BEGINNG_18:GMICNC_22A_SCDPT5!SCDPT5_552ENDINGG_18)</f>
        <v>0</v>
      </c>
      <c r="U92" s="3">
        <f>SUM(GMICNC_22A_SCDPT5!SCDPT5_552BEGINNG_19:GMICNC_22A_SCDPT5!SCDPT5_552ENDINGG_19)</f>
        <v>0</v>
      </c>
      <c r="V92" s="3">
        <f>SUM(GMICNC_22A_SCDPT5!SCDPT5_552BEGINNG_20:GMICNC_22A_SCDPT5!SCDPT5_552ENDINGG_20)</f>
        <v>0</v>
      </c>
      <c r="W92" s="3">
        <f>SUM(GMICNC_22A_SCDPT5!SCDPT5_552BEGINNG_21:GMICNC_22A_SCDPT5!SCDPT5_552ENDINGG_21)</f>
        <v>0</v>
      </c>
      <c r="X92" s="2"/>
      <c r="Y92" s="2"/>
      <c r="Z92" s="2"/>
      <c r="AA92" s="2"/>
      <c r="AB92" s="2"/>
      <c r="AC92" s="2"/>
    </row>
    <row r="93" spans="2:29" x14ac:dyDescent="0.3">
      <c r="B93" s="7" t="s">
        <v>426</v>
      </c>
      <c r="C93" s="1" t="s">
        <v>426</v>
      </c>
      <c r="D93" s="6" t="s">
        <v>426</v>
      </c>
      <c r="E93" s="1" t="s">
        <v>426</v>
      </c>
      <c r="F93" s="1" t="s">
        <v>426</v>
      </c>
      <c r="G93" s="1" t="s">
        <v>426</v>
      </c>
      <c r="H93" s="1" t="s">
        <v>426</v>
      </c>
      <c r="I93" s="1" t="s">
        <v>426</v>
      </c>
      <c r="J93" s="1" t="s">
        <v>426</v>
      </c>
      <c r="K93" s="1" t="s">
        <v>426</v>
      </c>
      <c r="L93" s="1" t="s">
        <v>426</v>
      </c>
      <c r="M93" s="1" t="s">
        <v>426</v>
      </c>
      <c r="N93" s="1" t="s">
        <v>426</v>
      </c>
      <c r="O93" s="1" t="s">
        <v>426</v>
      </c>
      <c r="P93" s="1" t="s">
        <v>426</v>
      </c>
      <c r="Q93" s="1" t="s">
        <v>426</v>
      </c>
      <c r="R93" s="1" t="s">
        <v>426</v>
      </c>
      <c r="S93" s="1" t="s">
        <v>426</v>
      </c>
      <c r="T93" s="1" t="s">
        <v>426</v>
      </c>
      <c r="U93" s="1" t="s">
        <v>426</v>
      </c>
      <c r="V93" s="1" t="s">
        <v>426</v>
      </c>
      <c r="W93" s="1" t="s">
        <v>426</v>
      </c>
      <c r="X93" s="1" t="s">
        <v>426</v>
      </c>
      <c r="Y93" s="1" t="s">
        <v>426</v>
      </c>
      <c r="Z93" s="1" t="s">
        <v>426</v>
      </c>
      <c r="AA93" s="1" t="s">
        <v>426</v>
      </c>
      <c r="AB93" s="1" t="s">
        <v>426</v>
      </c>
      <c r="AC93" s="1" t="s">
        <v>426</v>
      </c>
    </row>
    <row r="94" spans="2:29" x14ac:dyDescent="0.3">
      <c r="B94" s="18" t="s">
        <v>217</v>
      </c>
      <c r="C94" s="22" t="s">
        <v>603</v>
      </c>
      <c r="D94" s="15" t="s">
        <v>2</v>
      </c>
      <c r="E94" s="17" t="s">
        <v>2</v>
      </c>
      <c r="F94" s="8"/>
      <c r="G94" s="5" t="s">
        <v>2</v>
      </c>
      <c r="H94" s="8"/>
      <c r="I94" s="5" t="s">
        <v>2</v>
      </c>
      <c r="J94" s="25"/>
      <c r="K94" s="4"/>
      <c r="L94" s="4"/>
      <c r="M94" s="4"/>
      <c r="N94" s="4"/>
      <c r="O94" s="4"/>
      <c r="P94" s="4"/>
      <c r="Q94" s="12"/>
      <c r="R94" s="4"/>
      <c r="S94" s="4"/>
      <c r="T94" s="4"/>
      <c r="U94" s="12"/>
      <c r="V94" s="4"/>
      <c r="W94" s="4"/>
      <c r="X94" s="2"/>
      <c r="Y94" s="5" t="s">
        <v>2</v>
      </c>
      <c r="Z94" s="5" t="s">
        <v>2</v>
      </c>
      <c r="AA94" s="5" t="s">
        <v>2</v>
      </c>
      <c r="AB94" s="19" t="s">
        <v>2</v>
      </c>
      <c r="AC94" s="20" t="s">
        <v>2</v>
      </c>
    </row>
    <row r="95" spans="2:29" x14ac:dyDescent="0.3">
      <c r="B95" s="7" t="s">
        <v>426</v>
      </c>
      <c r="C95" s="1" t="s">
        <v>426</v>
      </c>
      <c r="D95" s="6" t="s">
        <v>426</v>
      </c>
      <c r="E95" s="1" t="s">
        <v>426</v>
      </c>
      <c r="F95" s="1" t="s">
        <v>426</v>
      </c>
      <c r="G95" s="1" t="s">
        <v>426</v>
      </c>
      <c r="H95" s="1" t="s">
        <v>426</v>
      </c>
      <c r="I95" s="1" t="s">
        <v>426</v>
      </c>
      <c r="J95" s="1" t="s">
        <v>426</v>
      </c>
      <c r="K95" s="1" t="s">
        <v>426</v>
      </c>
      <c r="L95" s="1" t="s">
        <v>426</v>
      </c>
      <c r="M95" s="1" t="s">
        <v>426</v>
      </c>
      <c r="N95" s="1" t="s">
        <v>426</v>
      </c>
      <c r="O95" s="1" t="s">
        <v>426</v>
      </c>
      <c r="P95" s="1" t="s">
        <v>426</v>
      </c>
      <c r="Q95" s="1" t="s">
        <v>426</v>
      </c>
      <c r="R95" s="1" t="s">
        <v>426</v>
      </c>
      <c r="S95" s="1" t="s">
        <v>426</v>
      </c>
      <c r="T95" s="1" t="s">
        <v>426</v>
      </c>
      <c r="U95" s="1" t="s">
        <v>426</v>
      </c>
      <c r="V95" s="1" t="s">
        <v>426</v>
      </c>
      <c r="W95" s="1" t="s">
        <v>426</v>
      </c>
      <c r="X95" s="1" t="s">
        <v>426</v>
      </c>
      <c r="Y95" s="1" t="s">
        <v>426</v>
      </c>
      <c r="Z95" s="1" t="s">
        <v>426</v>
      </c>
      <c r="AA95" s="1" t="s">
        <v>426</v>
      </c>
      <c r="AB95" s="1" t="s">
        <v>426</v>
      </c>
      <c r="AC95" s="1" t="s">
        <v>426</v>
      </c>
    </row>
    <row r="96" spans="2:29" ht="56" x14ac:dyDescent="0.3">
      <c r="B96" s="16" t="s">
        <v>385</v>
      </c>
      <c r="C96" s="21" t="s">
        <v>418</v>
      </c>
      <c r="D96" s="14"/>
      <c r="E96" s="2"/>
      <c r="F96" s="2"/>
      <c r="G96" s="2"/>
      <c r="H96" s="2"/>
      <c r="I96" s="2"/>
      <c r="J96" s="2"/>
      <c r="K96" s="3">
        <f>SUM(GMICNC_22A_SCDPT5!SCDPT5_571BEGINNG_9:GMICNC_22A_SCDPT5!SCDPT5_571ENDINGG_9)</f>
        <v>0</v>
      </c>
      <c r="L96" s="3">
        <f>SUM(GMICNC_22A_SCDPT5!SCDPT5_571BEGINNG_10:GMICNC_22A_SCDPT5!SCDPT5_571ENDINGG_10)</f>
        <v>0</v>
      </c>
      <c r="M96" s="3">
        <f>SUM(GMICNC_22A_SCDPT5!SCDPT5_571BEGINNG_11:GMICNC_22A_SCDPT5!SCDPT5_571ENDINGG_11)</f>
        <v>0</v>
      </c>
      <c r="N96" s="3">
        <f>SUM(GMICNC_22A_SCDPT5!SCDPT5_571BEGINNG_12:GMICNC_22A_SCDPT5!SCDPT5_571ENDINGG_12)</f>
        <v>0</v>
      </c>
      <c r="O96" s="3">
        <f>SUM(GMICNC_22A_SCDPT5!SCDPT5_571BEGINNG_13:GMICNC_22A_SCDPT5!SCDPT5_571ENDINGG_13)</f>
        <v>0</v>
      </c>
      <c r="P96" s="3">
        <f>SUM(GMICNC_22A_SCDPT5!SCDPT5_571BEGINNG_14:GMICNC_22A_SCDPT5!SCDPT5_571ENDINGG_14)</f>
        <v>0</v>
      </c>
      <c r="Q96" s="3">
        <f>SUM(GMICNC_22A_SCDPT5!SCDPT5_571BEGINNG_15:GMICNC_22A_SCDPT5!SCDPT5_571ENDINGG_15)</f>
        <v>0</v>
      </c>
      <c r="R96" s="3">
        <f>SUM(GMICNC_22A_SCDPT5!SCDPT5_571BEGINNG_16:GMICNC_22A_SCDPT5!SCDPT5_571ENDINGG_16)</f>
        <v>0</v>
      </c>
      <c r="S96" s="3">
        <f>SUM(GMICNC_22A_SCDPT5!SCDPT5_571BEGINNG_17:GMICNC_22A_SCDPT5!SCDPT5_571ENDINGG_17)</f>
        <v>0</v>
      </c>
      <c r="T96" s="3">
        <f>SUM(GMICNC_22A_SCDPT5!SCDPT5_571BEGINNG_18:GMICNC_22A_SCDPT5!SCDPT5_571ENDINGG_18)</f>
        <v>0</v>
      </c>
      <c r="U96" s="3">
        <f>SUM(GMICNC_22A_SCDPT5!SCDPT5_571BEGINNG_19:GMICNC_22A_SCDPT5!SCDPT5_571ENDINGG_19)</f>
        <v>0</v>
      </c>
      <c r="V96" s="3">
        <f>SUM(GMICNC_22A_SCDPT5!SCDPT5_571BEGINNG_20:GMICNC_22A_SCDPT5!SCDPT5_571ENDINGG_20)</f>
        <v>0</v>
      </c>
      <c r="W96" s="3">
        <f>SUM(GMICNC_22A_SCDPT5!SCDPT5_571BEGINNG_21:GMICNC_22A_SCDPT5!SCDPT5_571ENDINGG_21)</f>
        <v>0</v>
      </c>
      <c r="X96" s="2"/>
      <c r="Y96" s="2"/>
      <c r="Z96" s="2"/>
      <c r="AA96" s="2"/>
      <c r="AB96" s="2"/>
      <c r="AC96" s="2"/>
    </row>
    <row r="97" spans="2:29" x14ac:dyDescent="0.3">
      <c r="B97" s="7" t="s">
        <v>426</v>
      </c>
      <c r="C97" s="1" t="s">
        <v>426</v>
      </c>
      <c r="D97" s="6" t="s">
        <v>426</v>
      </c>
      <c r="E97" s="1" t="s">
        <v>426</v>
      </c>
      <c r="F97" s="1" t="s">
        <v>426</v>
      </c>
      <c r="G97" s="1" t="s">
        <v>426</v>
      </c>
      <c r="H97" s="1" t="s">
        <v>426</v>
      </c>
      <c r="I97" s="1" t="s">
        <v>426</v>
      </c>
      <c r="J97" s="1" t="s">
        <v>426</v>
      </c>
      <c r="K97" s="1" t="s">
        <v>426</v>
      </c>
      <c r="L97" s="1" t="s">
        <v>426</v>
      </c>
      <c r="M97" s="1" t="s">
        <v>426</v>
      </c>
      <c r="N97" s="1" t="s">
        <v>426</v>
      </c>
      <c r="O97" s="1" t="s">
        <v>426</v>
      </c>
      <c r="P97" s="1" t="s">
        <v>426</v>
      </c>
      <c r="Q97" s="1" t="s">
        <v>426</v>
      </c>
      <c r="R97" s="1" t="s">
        <v>426</v>
      </c>
      <c r="S97" s="1" t="s">
        <v>426</v>
      </c>
      <c r="T97" s="1" t="s">
        <v>426</v>
      </c>
      <c r="U97" s="1" t="s">
        <v>426</v>
      </c>
      <c r="V97" s="1" t="s">
        <v>426</v>
      </c>
      <c r="W97" s="1" t="s">
        <v>426</v>
      </c>
      <c r="X97" s="1" t="s">
        <v>426</v>
      </c>
      <c r="Y97" s="1" t="s">
        <v>426</v>
      </c>
      <c r="Z97" s="1" t="s">
        <v>426</v>
      </c>
      <c r="AA97" s="1" t="s">
        <v>426</v>
      </c>
      <c r="AB97" s="1" t="s">
        <v>426</v>
      </c>
      <c r="AC97" s="1" t="s">
        <v>426</v>
      </c>
    </row>
    <row r="98" spans="2:29" x14ac:dyDescent="0.3">
      <c r="B98" s="18" t="s">
        <v>75</v>
      </c>
      <c r="C98" s="22" t="s">
        <v>603</v>
      </c>
      <c r="D98" s="15" t="s">
        <v>2</v>
      </c>
      <c r="E98" s="17" t="s">
        <v>2</v>
      </c>
      <c r="F98" s="8"/>
      <c r="G98" s="5" t="s">
        <v>2</v>
      </c>
      <c r="H98" s="8"/>
      <c r="I98" s="5" t="s">
        <v>2</v>
      </c>
      <c r="J98" s="25"/>
      <c r="K98" s="4"/>
      <c r="L98" s="4"/>
      <c r="M98" s="4"/>
      <c r="N98" s="4"/>
      <c r="O98" s="4"/>
      <c r="P98" s="4"/>
      <c r="Q98" s="12"/>
      <c r="R98" s="4"/>
      <c r="S98" s="4"/>
      <c r="T98" s="4"/>
      <c r="U98" s="12"/>
      <c r="V98" s="4"/>
      <c r="W98" s="4"/>
      <c r="X98" s="2"/>
      <c r="Y98" s="5" t="s">
        <v>2</v>
      </c>
      <c r="Z98" s="5" t="s">
        <v>2</v>
      </c>
      <c r="AA98" s="5" t="s">
        <v>2</v>
      </c>
      <c r="AB98" s="19" t="s">
        <v>2</v>
      </c>
      <c r="AC98" s="20" t="s">
        <v>2</v>
      </c>
    </row>
    <row r="99" spans="2:29" x14ac:dyDescent="0.3">
      <c r="B99" s="7" t="s">
        <v>426</v>
      </c>
      <c r="C99" s="1" t="s">
        <v>426</v>
      </c>
      <c r="D99" s="6" t="s">
        <v>426</v>
      </c>
      <c r="E99" s="1" t="s">
        <v>426</v>
      </c>
      <c r="F99" s="1" t="s">
        <v>426</v>
      </c>
      <c r="G99" s="1" t="s">
        <v>426</v>
      </c>
      <c r="H99" s="1" t="s">
        <v>426</v>
      </c>
      <c r="I99" s="1" t="s">
        <v>426</v>
      </c>
      <c r="J99" s="1" t="s">
        <v>426</v>
      </c>
      <c r="K99" s="1" t="s">
        <v>426</v>
      </c>
      <c r="L99" s="1" t="s">
        <v>426</v>
      </c>
      <c r="M99" s="1" t="s">
        <v>426</v>
      </c>
      <c r="N99" s="1" t="s">
        <v>426</v>
      </c>
      <c r="O99" s="1" t="s">
        <v>426</v>
      </c>
      <c r="P99" s="1" t="s">
        <v>426</v>
      </c>
      <c r="Q99" s="1" t="s">
        <v>426</v>
      </c>
      <c r="R99" s="1" t="s">
        <v>426</v>
      </c>
      <c r="S99" s="1" t="s">
        <v>426</v>
      </c>
      <c r="T99" s="1" t="s">
        <v>426</v>
      </c>
      <c r="U99" s="1" t="s">
        <v>426</v>
      </c>
      <c r="V99" s="1" t="s">
        <v>426</v>
      </c>
      <c r="W99" s="1" t="s">
        <v>426</v>
      </c>
      <c r="X99" s="1" t="s">
        <v>426</v>
      </c>
      <c r="Y99" s="1" t="s">
        <v>426</v>
      </c>
      <c r="Z99" s="1" t="s">
        <v>426</v>
      </c>
      <c r="AA99" s="1" t="s">
        <v>426</v>
      </c>
      <c r="AB99" s="1" t="s">
        <v>426</v>
      </c>
      <c r="AC99" s="1" t="s">
        <v>426</v>
      </c>
    </row>
    <row r="100" spans="2:29" ht="56" x14ac:dyDescent="0.3">
      <c r="B100" s="16" t="s">
        <v>249</v>
      </c>
      <c r="C100" s="21" t="s">
        <v>544</v>
      </c>
      <c r="D100" s="14"/>
      <c r="E100" s="2"/>
      <c r="F100" s="2"/>
      <c r="G100" s="2"/>
      <c r="H100" s="2"/>
      <c r="I100" s="2"/>
      <c r="J100" s="2"/>
      <c r="K100" s="3">
        <f>SUM(GMICNC_22A_SCDPT5!SCDPT5_572BEGINNG_9:GMICNC_22A_SCDPT5!SCDPT5_572ENDINGG_9)</f>
        <v>0</v>
      </c>
      <c r="L100" s="3">
        <f>SUM(GMICNC_22A_SCDPT5!SCDPT5_572BEGINNG_10:GMICNC_22A_SCDPT5!SCDPT5_572ENDINGG_10)</f>
        <v>0</v>
      </c>
      <c r="M100" s="3">
        <f>SUM(GMICNC_22A_SCDPT5!SCDPT5_572BEGINNG_11:GMICNC_22A_SCDPT5!SCDPT5_572ENDINGG_11)</f>
        <v>0</v>
      </c>
      <c r="N100" s="3">
        <f>SUM(GMICNC_22A_SCDPT5!SCDPT5_572BEGINNG_12:GMICNC_22A_SCDPT5!SCDPT5_572ENDINGG_12)</f>
        <v>0</v>
      </c>
      <c r="O100" s="3">
        <f>SUM(GMICNC_22A_SCDPT5!SCDPT5_572BEGINNG_13:GMICNC_22A_SCDPT5!SCDPT5_572ENDINGG_13)</f>
        <v>0</v>
      </c>
      <c r="P100" s="3">
        <f>SUM(GMICNC_22A_SCDPT5!SCDPT5_572BEGINNG_14:GMICNC_22A_SCDPT5!SCDPT5_572ENDINGG_14)</f>
        <v>0</v>
      </c>
      <c r="Q100" s="3">
        <f>SUM(GMICNC_22A_SCDPT5!SCDPT5_572BEGINNG_15:GMICNC_22A_SCDPT5!SCDPT5_572ENDINGG_15)</f>
        <v>0</v>
      </c>
      <c r="R100" s="3">
        <f>SUM(GMICNC_22A_SCDPT5!SCDPT5_572BEGINNG_16:GMICNC_22A_SCDPT5!SCDPT5_572ENDINGG_16)</f>
        <v>0</v>
      </c>
      <c r="S100" s="3">
        <f>SUM(GMICNC_22A_SCDPT5!SCDPT5_572BEGINNG_17:GMICNC_22A_SCDPT5!SCDPT5_572ENDINGG_17)</f>
        <v>0</v>
      </c>
      <c r="T100" s="3">
        <f>SUM(GMICNC_22A_SCDPT5!SCDPT5_572BEGINNG_18:GMICNC_22A_SCDPT5!SCDPT5_572ENDINGG_18)</f>
        <v>0</v>
      </c>
      <c r="U100" s="3">
        <f>SUM(GMICNC_22A_SCDPT5!SCDPT5_572BEGINNG_19:GMICNC_22A_SCDPT5!SCDPT5_572ENDINGG_19)</f>
        <v>0</v>
      </c>
      <c r="V100" s="3">
        <f>SUM(GMICNC_22A_SCDPT5!SCDPT5_572BEGINNG_20:GMICNC_22A_SCDPT5!SCDPT5_572ENDINGG_20)</f>
        <v>0</v>
      </c>
      <c r="W100" s="3">
        <f>SUM(GMICNC_22A_SCDPT5!SCDPT5_572BEGINNG_21:GMICNC_22A_SCDPT5!SCDPT5_572ENDINGG_21)</f>
        <v>0</v>
      </c>
      <c r="X100" s="2"/>
      <c r="Y100" s="2"/>
      <c r="Z100" s="2"/>
      <c r="AA100" s="2"/>
      <c r="AB100" s="2"/>
      <c r="AC100" s="2"/>
    </row>
    <row r="101" spans="2:29" x14ac:dyDescent="0.3">
      <c r="B101" s="7" t="s">
        <v>426</v>
      </c>
      <c r="C101" s="1" t="s">
        <v>426</v>
      </c>
      <c r="D101" s="6" t="s">
        <v>426</v>
      </c>
      <c r="E101" s="1" t="s">
        <v>426</v>
      </c>
      <c r="F101" s="1" t="s">
        <v>426</v>
      </c>
      <c r="G101" s="1" t="s">
        <v>426</v>
      </c>
      <c r="H101" s="1" t="s">
        <v>426</v>
      </c>
      <c r="I101" s="1" t="s">
        <v>426</v>
      </c>
      <c r="J101" s="1" t="s">
        <v>426</v>
      </c>
      <c r="K101" s="1" t="s">
        <v>426</v>
      </c>
      <c r="L101" s="1" t="s">
        <v>426</v>
      </c>
      <c r="M101" s="1" t="s">
        <v>426</v>
      </c>
      <c r="N101" s="1" t="s">
        <v>426</v>
      </c>
      <c r="O101" s="1" t="s">
        <v>426</v>
      </c>
      <c r="P101" s="1" t="s">
        <v>426</v>
      </c>
      <c r="Q101" s="1" t="s">
        <v>426</v>
      </c>
      <c r="R101" s="1" t="s">
        <v>426</v>
      </c>
      <c r="S101" s="1" t="s">
        <v>426</v>
      </c>
      <c r="T101" s="1" t="s">
        <v>426</v>
      </c>
      <c r="U101" s="1" t="s">
        <v>426</v>
      </c>
      <c r="V101" s="1" t="s">
        <v>426</v>
      </c>
      <c r="W101" s="1" t="s">
        <v>426</v>
      </c>
      <c r="X101" s="1" t="s">
        <v>426</v>
      </c>
      <c r="Y101" s="1" t="s">
        <v>426</v>
      </c>
      <c r="Z101" s="1" t="s">
        <v>426</v>
      </c>
      <c r="AA101" s="1" t="s">
        <v>426</v>
      </c>
      <c r="AB101" s="1" t="s">
        <v>426</v>
      </c>
      <c r="AC101" s="1" t="s">
        <v>426</v>
      </c>
    </row>
    <row r="102" spans="2:29" x14ac:dyDescent="0.3">
      <c r="B102" s="18" t="s">
        <v>251</v>
      </c>
      <c r="C102" s="22" t="s">
        <v>603</v>
      </c>
      <c r="D102" s="15" t="s">
        <v>2</v>
      </c>
      <c r="E102" s="17" t="s">
        <v>2</v>
      </c>
      <c r="F102" s="8"/>
      <c r="G102" s="5" t="s">
        <v>2</v>
      </c>
      <c r="H102" s="8"/>
      <c r="I102" s="5" t="s">
        <v>2</v>
      </c>
      <c r="J102" s="25"/>
      <c r="K102" s="4"/>
      <c r="L102" s="4"/>
      <c r="M102" s="4"/>
      <c r="N102" s="4"/>
      <c r="O102" s="4"/>
      <c r="P102" s="4"/>
      <c r="Q102" s="12"/>
      <c r="R102" s="4"/>
      <c r="S102" s="4"/>
      <c r="T102" s="4"/>
      <c r="U102" s="12"/>
      <c r="V102" s="4"/>
      <c r="W102" s="4"/>
      <c r="X102" s="2"/>
      <c r="Y102" s="5" t="s">
        <v>2</v>
      </c>
      <c r="Z102" s="5" t="s">
        <v>2</v>
      </c>
      <c r="AA102" s="5" t="s">
        <v>2</v>
      </c>
      <c r="AB102" s="19" t="s">
        <v>2</v>
      </c>
      <c r="AC102" s="20" t="s">
        <v>2</v>
      </c>
    </row>
    <row r="103" spans="2:29" x14ac:dyDescent="0.3">
      <c r="B103" s="7" t="s">
        <v>426</v>
      </c>
      <c r="C103" s="1" t="s">
        <v>426</v>
      </c>
      <c r="D103" s="6" t="s">
        <v>426</v>
      </c>
      <c r="E103" s="1" t="s">
        <v>426</v>
      </c>
      <c r="F103" s="1" t="s">
        <v>426</v>
      </c>
      <c r="G103" s="1" t="s">
        <v>426</v>
      </c>
      <c r="H103" s="1" t="s">
        <v>426</v>
      </c>
      <c r="I103" s="1" t="s">
        <v>426</v>
      </c>
      <c r="J103" s="1" t="s">
        <v>426</v>
      </c>
      <c r="K103" s="1" t="s">
        <v>426</v>
      </c>
      <c r="L103" s="1" t="s">
        <v>426</v>
      </c>
      <c r="M103" s="1" t="s">
        <v>426</v>
      </c>
      <c r="N103" s="1" t="s">
        <v>426</v>
      </c>
      <c r="O103" s="1" t="s">
        <v>426</v>
      </c>
      <c r="P103" s="1" t="s">
        <v>426</v>
      </c>
      <c r="Q103" s="1" t="s">
        <v>426</v>
      </c>
      <c r="R103" s="1" t="s">
        <v>426</v>
      </c>
      <c r="S103" s="1" t="s">
        <v>426</v>
      </c>
      <c r="T103" s="1" t="s">
        <v>426</v>
      </c>
      <c r="U103" s="1" t="s">
        <v>426</v>
      </c>
      <c r="V103" s="1" t="s">
        <v>426</v>
      </c>
      <c r="W103" s="1" t="s">
        <v>426</v>
      </c>
      <c r="X103" s="1" t="s">
        <v>426</v>
      </c>
      <c r="Y103" s="1" t="s">
        <v>426</v>
      </c>
      <c r="Z103" s="1" t="s">
        <v>426</v>
      </c>
      <c r="AA103" s="1" t="s">
        <v>426</v>
      </c>
      <c r="AB103" s="1" t="s">
        <v>426</v>
      </c>
      <c r="AC103" s="1" t="s">
        <v>426</v>
      </c>
    </row>
    <row r="104" spans="2:29" ht="28" x14ac:dyDescent="0.3">
      <c r="B104" s="16" t="s">
        <v>419</v>
      </c>
      <c r="C104" s="21" t="s">
        <v>36</v>
      </c>
      <c r="D104" s="14"/>
      <c r="E104" s="2"/>
      <c r="F104" s="2"/>
      <c r="G104" s="2"/>
      <c r="H104" s="2"/>
      <c r="I104" s="2"/>
      <c r="J104" s="2"/>
      <c r="K104" s="3">
        <f>SUM(GMICNC_22A_SCDPT5!SCDPT5_581BEGINNG_9:GMICNC_22A_SCDPT5!SCDPT5_581ENDINGG_9)</f>
        <v>0</v>
      </c>
      <c r="L104" s="3">
        <f>SUM(GMICNC_22A_SCDPT5!SCDPT5_581BEGINNG_10:GMICNC_22A_SCDPT5!SCDPT5_581ENDINGG_10)</f>
        <v>0</v>
      </c>
      <c r="M104" s="3">
        <f>SUM(GMICNC_22A_SCDPT5!SCDPT5_581BEGINNG_11:GMICNC_22A_SCDPT5!SCDPT5_581ENDINGG_11)</f>
        <v>0</v>
      </c>
      <c r="N104" s="3">
        <f>SUM(GMICNC_22A_SCDPT5!SCDPT5_581BEGINNG_12:GMICNC_22A_SCDPT5!SCDPT5_581ENDINGG_12)</f>
        <v>0</v>
      </c>
      <c r="O104" s="3">
        <f>SUM(GMICNC_22A_SCDPT5!SCDPT5_581BEGINNG_13:GMICNC_22A_SCDPT5!SCDPT5_581ENDINGG_13)</f>
        <v>0</v>
      </c>
      <c r="P104" s="3">
        <f>SUM(GMICNC_22A_SCDPT5!SCDPT5_581BEGINNG_14:GMICNC_22A_SCDPT5!SCDPT5_581ENDINGG_14)</f>
        <v>0</v>
      </c>
      <c r="Q104" s="3">
        <f>SUM(GMICNC_22A_SCDPT5!SCDPT5_581BEGINNG_15:GMICNC_22A_SCDPT5!SCDPT5_581ENDINGG_15)</f>
        <v>0</v>
      </c>
      <c r="R104" s="3">
        <f>SUM(GMICNC_22A_SCDPT5!SCDPT5_581BEGINNG_16:GMICNC_22A_SCDPT5!SCDPT5_581ENDINGG_16)</f>
        <v>0</v>
      </c>
      <c r="S104" s="3">
        <f>SUM(GMICNC_22A_SCDPT5!SCDPT5_581BEGINNG_17:GMICNC_22A_SCDPT5!SCDPT5_581ENDINGG_17)</f>
        <v>0</v>
      </c>
      <c r="T104" s="3">
        <f>SUM(GMICNC_22A_SCDPT5!SCDPT5_581BEGINNG_18:GMICNC_22A_SCDPT5!SCDPT5_581ENDINGG_18)</f>
        <v>0</v>
      </c>
      <c r="U104" s="3">
        <f>SUM(GMICNC_22A_SCDPT5!SCDPT5_581BEGINNG_19:GMICNC_22A_SCDPT5!SCDPT5_581ENDINGG_19)</f>
        <v>0</v>
      </c>
      <c r="V104" s="3">
        <f>SUM(GMICNC_22A_SCDPT5!SCDPT5_581BEGINNG_20:GMICNC_22A_SCDPT5!SCDPT5_581ENDINGG_20)</f>
        <v>0</v>
      </c>
      <c r="W104" s="3">
        <f>SUM(GMICNC_22A_SCDPT5!SCDPT5_581BEGINNG_21:GMICNC_22A_SCDPT5!SCDPT5_581ENDINGG_21)</f>
        <v>0</v>
      </c>
      <c r="X104" s="2"/>
      <c r="Y104" s="2"/>
      <c r="Z104" s="2"/>
      <c r="AA104" s="2"/>
      <c r="AB104" s="2"/>
      <c r="AC104" s="2"/>
    </row>
    <row r="105" spans="2:29" x14ac:dyDescent="0.3">
      <c r="B105" s="7" t="s">
        <v>426</v>
      </c>
      <c r="C105" s="1" t="s">
        <v>426</v>
      </c>
      <c r="D105" s="6" t="s">
        <v>426</v>
      </c>
      <c r="E105" s="1" t="s">
        <v>426</v>
      </c>
      <c r="F105" s="1" t="s">
        <v>426</v>
      </c>
      <c r="G105" s="1" t="s">
        <v>426</v>
      </c>
      <c r="H105" s="1" t="s">
        <v>426</v>
      </c>
      <c r="I105" s="1" t="s">
        <v>426</v>
      </c>
      <c r="J105" s="1" t="s">
        <v>426</v>
      </c>
      <c r="K105" s="1" t="s">
        <v>426</v>
      </c>
      <c r="L105" s="1" t="s">
        <v>426</v>
      </c>
      <c r="M105" s="1" t="s">
        <v>426</v>
      </c>
      <c r="N105" s="1" t="s">
        <v>426</v>
      </c>
      <c r="O105" s="1" t="s">
        <v>426</v>
      </c>
      <c r="P105" s="1" t="s">
        <v>426</v>
      </c>
      <c r="Q105" s="1" t="s">
        <v>426</v>
      </c>
      <c r="R105" s="1" t="s">
        <v>426</v>
      </c>
      <c r="S105" s="1" t="s">
        <v>426</v>
      </c>
      <c r="T105" s="1" t="s">
        <v>426</v>
      </c>
      <c r="U105" s="1" t="s">
        <v>426</v>
      </c>
      <c r="V105" s="1" t="s">
        <v>426</v>
      </c>
      <c r="W105" s="1" t="s">
        <v>426</v>
      </c>
      <c r="X105" s="1" t="s">
        <v>426</v>
      </c>
      <c r="Y105" s="1" t="s">
        <v>426</v>
      </c>
      <c r="Z105" s="1" t="s">
        <v>426</v>
      </c>
      <c r="AA105" s="1" t="s">
        <v>426</v>
      </c>
      <c r="AB105" s="1" t="s">
        <v>426</v>
      </c>
      <c r="AC105" s="1" t="s">
        <v>426</v>
      </c>
    </row>
    <row r="106" spans="2:29" x14ac:dyDescent="0.3">
      <c r="B106" s="18" t="s">
        <v>290</v>
      </c>
      <c r="C106" s="22" t="s">
        <v>603</v>
      </c>
      <c r="D106" s="15" t="s">
        <v>2</v>
      </c>
      <c r="E106" s="17" t="s">
        <v>2</v>
      </c>
      <c r="F106" s="8"/>
      <c r="G106" s="5" t="s">
        <v>2</v>
      </c>
      <c r="H106" s="8"/>
      <c r="I106" s="5" t="s">
        <v>2</v>
      </c>
      <c r="J106" s="25"/>
      <c r="K106" s="4"/>
      <c r="L106" s="4"/>
      <c r="M106" s="4"/>
      <c r="N106" s="4"/>
      <c r="O106" s="4"/>
      <c r="P106" s="4"/>
      <c r="Q106" s="12"/>
      <c r="R106" s="4"/>
      <c r="S106" s="4"/>
      <c r="T106" s="4"/>
      <c r="U106" s="12"/>
      <c r="V106" s="4"/>
      <c r="W106" s="4"/>
      <c r="X106" s="2"/>
      <c r="Y106" s="5" t="s">
        <v>2</v>
      </c>
      <c r="Z106" s="5" t="s">
        <v>2</v>
      </c>
      <c r="AA106" s="5" t="s">
        <v>2</v>
      </c>
      <c r="AB106" s="19" t="s">
        <v>2</v>
      </c>
      <c r="AC106" s="20" t="s">
        <v>2</v>
      </c>
    </row>
    <row r="107" spans="2:29" x14ac:dyDescent="0.3">
      <c r="B107" s="7" t="s">
        <v>426</v>
      </c>
      <c r="C107" s="1" t="s">
        <v>426</v>
      </c>
      <c r="D107" s="6" t="s">
        <v>426</v>
      </c>
      <c r="E107" s="1" t="s">
        <v>426</v>
      </c>
      <c r="F107" s="1" t="s">
        <v>426</v>
      </c>
      <c r="G107" s="1" t="s">
        <v>426</v>
      </c>
      <c r="H107" s="1" t="s">
        <v>426</v>
      </c>
      <c r="I107" s="1" t="s">
        <v>426</v>
      </c>
      <c r="J107" s="1" t="s">
        <v>426</v>
      </c>
      <c r="K107" s="1" t="s">
        <v>426</v>
      </c>
      <c r="L107" s="1" t="s">
        <v>426</v>
      </c>
      <c r="M107" s="1" t="s">
        <v>426</v>
      </c>
      <c r="N107" s="1" t="s">
        <v>426</v>
      </c>
      <c r="O107" s="1" t="s">
        <v>426</v>
      </c>
      <c r="P107" s="1" t="s">
        <v>426</v>
      </c>
      <c r="Q107" s="1" t="s">
        <v>426</v>
      </c>
      <c r="R107" s="1" t="s">
        <v>426</v>
      </c>
      <c r="S107" s="1" t="s">
        <v>426</v>
      </c>
      <c r="T107" s="1" t="s">
        <v>426</v>
      </c>
      <c r="U107" s="1" t="s">
        <v>426</v>
      </c>
      <c r="V107" s="1" t="s">
        <v>426</v>
      </c>
      <c r="W107" s="1" t="s">
        <v>426</v>
      </c>
      <c r="X107" s="1" t="s">
        <v>426</v>
      </c>
      <c r="Y107" s="1" t="s">
        <v>426</v>
      </c>
      <c r="Z107" s="1" t="s">
        <v>426</v>
      </c>
      <c r="AA107" s="1" t="s">
        <v>426</v>
      </c>
      <c r="AB107" s="1" t="s">
        <v>426</v>
      </c>
      <c r="AC107" s="1" t="s">
        <v>426</v>
      </c>
    </row>
    <row r="108" spans="2:29" ht="42" x14ac:dyDescent="0.3">
      <c r="B108" s="16" t="s">
        <v>466</v>
      </c>
      <c r="C108" s="21" t="s">
        <v>475</v>
      </c>
      <c r="D108" s="14"/>
      <c r="E108" s="2"/>
      <c r="F108" s="2"/>
      <c r="G108" s="2"/>
      <c r="H108" s="2"/>
      <c r="I108" s="2"/>
      <c r="J108" s="2"/>
      <c r="K108" s="3">
        <f>SUM(GMICNC_22A_SCDPT5!SCDPT5_591BEGINNG_9:GMICNC_22A_SCDPT5!SCDPT5_591ENDINGG_9)</f>
        <v>0</v>
      </c>
      <c r="L108" s="3">
        <f>SUM(GMICNC_22A_SCDPT5!SCDPT5_591BEGINNG_10:GMICNC_22A_SCDPT5!SCDPT5_591ENDINGG_10)</f>
        <v>0</v>
      </c>
      <c r="M108" s="3">
        <f>SUM(GMICNC_22A_SCDPT5!SCDPT5_591BEGINNG_11:GMICNC_22A_SCDPT5!SCDPT5_591ENDINGG_11)</f>
        <v>0</v>
      </c>
      <c r="N108" s="3">
        <f>SUM(GMICNC_22A_SCDPT5!SCDPT5_591BEGINNG_12:GMICNC_22A_SCDPT5!SCDPT5_591ENDINGG_12)</f>
        <v>0</v>
      </c>
      <c r="O108" s="3">
        <f>SUM(GMICNC_22A_SCDPT5!SCDPT5_591BEGINNG_13:GMICNC_22A_SCDPT5!SCDPT5_591ENDINGG_13)</f>
        <v>0</v>
      </c>
      <c r="P108" s="3">
        <f>SUM(GMICNC_22A_SCDPT5!SCDPT5_591BEGINNG_14:GMICNC_22A_SCDPT5!SCDPT5_591ENDINGG_14)</f>
        <v>0</v>
      </c>
      <c r="Q108" s="3">
        <f>SUM(GMICNC_22A_SCDPT5!SCDPT5_591BEGINNG_15:GMICNC_22A_SCDPT5!SCDPT5_591ENDINGG_15)</f>
        <v>0</v>
      </c>
      <c r="R108" s="3">
        <f>SUM(GMICNC_22A_SCDPT5!SCDPT5_591BEGINNG_16:GMICNC_22A_SCDPT5!SCDPT5_591ENDINGG_16)</f>
        <v>0</v>
      </c>
      <c r="S108" s="3">
        <f>SUM(GMICNC_22A_SCDPT5!SCDPT5_591BEGINNG_17:GMICNC_22A_SCDPT5!SCDPT5_591ENDINGG_17)</f>
        <v>0</v>
      </c>
      <c r="T108" s="3">
        <f>SUM(GMICNC_22A_SCDPT5!SCDPT5_591BEGINNG_18:GMICNC_22A_SCDPT5!SCDPT5_591ENDINGG_18)</f>
        <v>0</v>
      </c>
      <c r="U108" s="3">
        <f>SUM(GMICNC_22A_SCDPT5!SCDPT5_591BEGINNG_19:GMICNC_22A_SCDPT5!SCDPT5_591ENDINGG_19)</f>
        <v>0</v>
      </c>
      <c r="V108" s="3">
        <f>SUM(GMICNC_22A_SCDPT5!SCDPT5_591BEGINNG_20:GMICNC_22A_SCDPT5!SCDPT5_591ENDINGG_20)</f>
        <v>0</v>
      </c>
      <c r="W108" s="3">
        <f>SUM(GMICNC_22A_SCDPT5!SCDPT5_591BEGINNG_21:GMICNC_22A_SCDPT5!SCDPT5_591ENDINGG_21)</f>
        <v>0</v>
      </c>
      <c r="X108" s="2"/>
      <c r="Y108" s="2"/>
      <c r="Z108" s="2"/>
      <c r="AA108" s="2"/>
      <c r="AB108" s="2"/>
      <c r="AC108" s="2"/>
    </row>
    <row r="109" spans="2:29" x14ac:dyDescent="0.3">
      <c r="B109" s="7" t="s">
        <v>426</v>
      </c>
      <c r="C109" s="1" t="s">
        <v>426</v>
      </c>
      <c r="D109" s="6" t="s">
        <v>426</v>
      </c>
      <c r="E109" s="1" t="s">
        <v>426</v>
      </c>
      <c r="F109" s="1" t="s">
        <v>426</v>
      </c>
      <c r="G109" s="1" t="s">
        <v>426</v>
      </c>
      <c r="H109" s="1" t="s">
        <v>426</v>
      </c>
      <c r="I109" s="1" t="s">
        <v>426</v>
      </c>
      <c r="J109" s="1" t="s">
        <v>426</v>
      </c>
      <c r="K109" s="1" t="s">
        <v>426</v>
      </c>
      <c r="L109" s="1" t="s">
        <v>426</v>
      </c>
      <c r="M109" s="1" t="s">
        <v>426</v>
      </c>
      <c r="N109" s="1" t="s">
        <v>426</v>
      </c>
      <c r="O109" s="1" t="s">
        <v>426</v>
      </c>
      <c r="P109" s="1" t="s">
        <v>426</v>
      </c>
      <c r="Q109" s="1" t="s">
        <v>426</v>
      </c>
      <c r="R109" s="1" t="s">
        <v>426</v>
      </c>
      <c r="S109" s="1" t="s">
        <v>426</v>
      </c>
      <c r="T109" s="1" t="s">
        <v>426</v>
      </c>
      <c r="U109" s="1" t="s">
        <v>426</v>
      </c>
      <c r="V109" s="1" t="s">
        <v>426</v>
      </c>
      <c r="W109" s="1" t="s">
        <v>426</v>
      </c>
      <c r="X109" s="1" t="s">
        <v>426</v>
      </c>
      <c r="Y109" s="1" t="s">
        <v>426</v>
      </c>
      <c r="Z109" s="1" t="s">
        <v>426</v>
      </c>
      <c r="AA109" s="1" t="s">
        <v>426</v>
      </c>
      <c r="AB109" s="1" t="s">
        <v>426</v>
      </c>
      <c r="AC109" s="1" t="s">
        <v>426</v>
      </c>
    </row>
    <row r="110" spans="2:29" x14ac:dyDescent="0.3">
      <c r="B110" s="18" t="s">
        <v>177</v>
      </c>
      <c r="C110" s="22" t="s">
        <v>603</v>
      </c>
      <c r="D110" s="15" t="s">
        <v>2</v>
      </c>
      <c r="E110" s="17" t="s">
        <v>2</v>
      </c>
      <c r="F110" s="8"/>
      <c r="G110" s="5" t="s">
        <v>2</v>
      </c>
      <c r="H110" s="8"/>
      <c r="I110" s="5" t="s">
        <v>2</v>
      </c>
      <c r="J110" s="25"/>
      <c r="K110" s="4"/>
      <c r="L110" s="4"/>
      <c r="M110" s="4"/>
      <c r="N110" s="4"/>
      <c r="O110" s="4"/>
      <c r="P110" s="4"/>
      <c r="Q110" s="12"/>
      <c r="R110" s="4"/>
      <c r="S110" s="4"/>
      <c r="T110" s="4"/>
      <c r="U110" s="12"/>
      <c r="V110" s="4"/>
      <c r="W110" s="4"/>
      <c r="X110" s="2"/>
      <c r="Y110" s="5" t="s">
        <v>2</v>
      </c>
      <c r="Z110" s="5" t="s">
        <v>2</v>
      </c>
      <c r="AA110" s="5" t="s">
        <v>2</v>
      </c>
      <c r="AB110" s="19" t="s">
        <v>2</v>
      </c>
      <c r="AC110" s="20" t="s">
        <v>2</v>
      </c>
    </row>
    <row r="111" spans="2:29" x14ac:dyDescent="0.3">
      <c r="B111" s="7" t="s">
        <v>426</v>
      </c>
      <c r="C111" s="1" t="s">
        <v>426</v>
      </c>
      <c r="D111" s="6" t="s">
        <v>426</v>
      </c>
      <c r="E111" s="1" t="s">
        <v>426</v>
      </c>
      <c r="F111" s="1" t="s">
        <v>426</v>
      </c>
      <c r="G111" s="1" t="s">
        <v>426</v>
      </c>
      <c r="H111" s="1" t="s">
        <v>426</v>
      </c>
      <c r="I111" s="1" t="s">
        <v>426</v>
      </c>
      <c r="J111" s="1" t="s">
        <v>426</v>
      </c>
      <c r="K111" s="1" t="s">
        <v>426</v>
      </c>
      <c r="L111" s="1" t="s">
        <v>426</v>
      </c>
      <c r="M111" s="1" t="s">
        <v>426</v>
      </c>
      <c r="N111" s="1" t="s">
        <v>426</v>
      </c>
      <c r="O111" s="1" t="s">
        <v>426</v>
      </c>
      <c r="P111" s="1" t="s">
        <v>426</v>
      </c>
      <c r="Q111" s="1" t="s">
        <v>426</v>
      </c>
      <c r="R111" s="1" t="s">
        <v>426</v>
      </c>
      <c r="S111" s="1" t="s">
        <v>426</v>
      </c>
      <c r="T111" s="1" t="s">
        <v>426</v>
      </c>
      <c r="U111" s="1" t="s">
        <v>426</v>
      </c>
      <c r="V111" s="1" t="s">
        <v>426</v>
      </c>
      <c r="W111" s="1" t="s">
        <v>426</v>
      </c>
      <c r="X111" s="1" t="s">
        <v>426</v>
      </c>
      <c r="Y111" s="1" t="s">
        <v>426</v>
      </c>
      <c r="Z111" s="1" t="s">
        <v>426</v>
      </c>
      <c r="AA111" s="1" t="s">
        <v>426</v>
      </c>
      <c r="AB111" s="1" t="s">
        <v>426</v>
      </c>
      <c r="AC111" s="1" t="s">
        <v>426</v>
      </c>
    </row>
    <row r="112" spans="2:29" ht="42" x14ac:dyDescent="0.3">
      <c r="B112" s="16" t="s">
        <v>343</v>
      </c>
      <c r="C112" s="21" t="s">
        <v>548</v>
      </c>
      <c r="D112" s="14"/>
      <c r="E112" s="2"/>
      <c r="F112" s="2"/>
      <c r="G112" s="2"/>
      <c r="H112" s="2"/>
      <c r="I112" s="2"/>
      <c r="J112" s="2"/>
      <c r="K112" s="3">
        <f>SUM(GMICNC_22A_SCDPT5!SCDPT5_592BEGINNG_9:GMICNC_22A_SCDPT5!SCDPT5_592ENDINGG_9)</f>
        <v>0</v>
      </c>
      <c r="L112" s="3">
        <f>SUM(GMICNC_22A_SCDPT5!SCDPT5_592BEGINNG_10:GMICNC_22A_SCDPT5!SCDPT5_592ENDINGG_10)</f>
        <v>0</v>
      </c>
      <c r="M112" s="3">
        <f>SUM(GMICNC_22A_SCDPT5!SCDPT5_592BEGINNG_11:GMICNC_22A_SCDPT5!SCDPT5_592ENDINGG_11)</f>
        <v>0</v>
      </c>
      <c r="N112" s="3">
        <f>SUM(GMICNC_22A_SCDPT5!SCDPT5_592BEGINNG_12:GMICNC_22A_SCDPT5!SCDPT5_592ENDINGG_12)</f>
        <v>0</v>
      </c>
      <c r="O112" s="3">
        <f>SUM(GMICNC_22A_SCDPT5!SCDPT5_592BEGINNG_13:GMICNC_22A_SCDPT5!SCDPT5_592ENDINGG_13)</f>
        <v>0</v>
      </c>
      <c r="P112" s="3">
        <f>SUM(GMICNC_22A_SCDPT5!SCDPT5_592BEGINNG_14:GMICNC_22A_SCDPT5!SCDPT5_592ENDINGG_14)</f>
        <v>0</v>
      </c>
      <c r="Q112" s="3">
        <f>SUM(GMICNC_22A_SCDPT5!SCDPT5_592BEGINNG_15:GMICNC_22A_SCDPT5!SCDPT5_592ENDINGG_15)</f>
        <v>0</v>
      </c>
      <c r="R112" s="3">
        <f>SUM(GMICNC_22A_SCDPT5!SCDPT5_592BEGINNG_16:GMICNC_22A_SCDPT5!SCDPT5_592ENDINGG_16)</f>
        <v>0</v>
      </c>
      <c r="S112" s="3">
        <f>SUM(GMICNC_22A_SCDPT5!SCDPT5_592BEGINNG_17:GMICNC_22A_SCDPT5!SCDPT5_592ENDINGG_17)</f>
        <v>0</v>
      </c>
      <c r="T112" s="3">
        <f>SUM(GMICNC_22A_SCDPT5!SCDPT5_592BEGINNG_18:GMICNC_22A_SCDPT5!SCDPT5_592ENDINGG_18)</f>
        <v>0</v>
      </c>
      <c r="U112" s="3">
        <f>SUM(GMICNC_22A_SCDPT5!SCDPT5_592BEGINNG_19:GMICNC_22A_SCDPT5!SCDPT5_592ENDINGG_19)</f>
        <v>0</v>
      </c>
      <c r="V112" s="3">
        <f>SUM(GMICNC_22A_SCDPT5!SCDPT5_592BEGINNG_20:GMICNC_22A_SCDPT5!SCDPT5_592ENDINGG_20)</f>
        <v>0</v>
      </c>
      <c r="W112" s="3">
        <f>SUM(GMICNC_22A_SCDPT5!SCDPT5_592BEGINNG_21:GMICNC_22A_SCDPT5!SCDPT5_592ENDINGG_21)</f>
        <v>0</v>
      </c>
      <c r="X112" s="2"/>
      <c r="Y112" s="2"/>
      <c r="Z112" s="2"/>
      <c r="AA112" s="2"/>
      <c r="AB112" s="2"/>
      <c r="AC112" s="2"/>
    </row>
    <row r="113" spans="2:29" x14ac:dyDescent="0.3">
      <c r="B113" s="16" t="s">
        <v>81</v>
      </c>
      <c r="C113" s="21" t="s">
        <v>643</v>
      </c>
      <c r="D113" s="14"/>
      <c r="E113" s="2"/>
      <c r="F113" s="2"/>
      <c r="G113" s="2"/>
      <c r="H113" s="2"/>
      <c r="I113" s="2"/>
      <c r="J113" s="2"/>
      <c r="K113" s="3">
        <f>GMICNC_22A_SCDPT5!SCDPT5_5019999999_9+GMICNC_22A_SCDPT5!SCDPT5_5029999999_9+GMICNC_22A_SCDPT5!SCDPT5_5319999999_9+GMICNC_22A_SCDPT5!SCDPT5_5329999999_9+GMICNC_22A_SCDPT5!SCDPT5_5519999999_9+GMICNC_22A_SCDPT5!SCDPT5_5529999999_9+GMICNC_22A_SCDPT5!SCDPT5_5719999999_9+GMICNC_22A_SCDPT5!SCDPT5_5729999999_9+GMICNC_22A_SCDPT5!SCDPT5_5819999999_9+GMICNC_22A_SCDPT5!SCDPT5_5919999999_9+GMICNC_22A_SCDPT5!SCDPT5_5929999999_9</f>
        <v>0</v>
      </c>
      <c r="L113" s="3">
        <f>GMICNC_22A_SCDPT5!SCDPT5_5019999999_10+GMICNC_22A_SCDPT5!SCDPT5_5029999999_10+GMICNC_22A_SCDPT5!SCDPT5_5319999999_10+GMICNC_22A_SCDPT5!SCDPT5_5329999999_10+GMICNC_22A_SCDPT5!SCDPT5_5519999999_10+GMICNC_22A_SCDPT5!SCDPT5_5529999999_10+GMICNC_22A_SCDPT5!SCDPT5_5719999999_10+GMICNC_22A_SCDPT5!SCDPT5_5729999999_10+GMICNC_22A_SCDPT5!SCDPT5_5819999999_10+GMICNC_22A_SCDPT5!SCDPT5_5919999999_10+GMICNC_22A_SCDPT5!SCDPT5_5929999999_10</f>
        <v>0</v>
      </c>
      <c r="M113" s="3">
        <f>GMICNC_22A_SCDPT5!SCDPT5_5019999999_11+GMICNC_22A_SCDPT5!SCDPT5_5029999999_11+GMICNC_22A_SCDPT5!SCDPT5_5319999999_11+GMICNC_22A_SCDPT5!SCDPT5_5329999999_11+GMICNC_22A_SCDPT5!SCDPT5_5519999999_11+GMICNC_22A_SCDPT5!SCDPT5_5529999999_11+GMICNC_22A_SCDPT5!SCDPT5_5719999999_11+GMICNC_22A_SCDPT5!SCDPT5_5729999999_11+GMICNC_22A_SCDPT5!SCDPT5_5819999999_11+GMICNC_22A_SCDPT5!SCDPT5_5919999999_11+GMICNC_22A_SCDPT5!SCDPT5_5929999999_11</f>
        <v>0</v>
      </c>
      <c r="N113" s="3">
        <f>GMICNC_22A_SCDPT5!SCDPT5_5019999999_12+GMICNC_22A_SCDPT5!SCDPT5_5029999999_12+GMICNC_22A_SCDPT5!SCDPT5_5319999999_12+GMICNC_22A_SCDPT5!SCDPT5_5329999999_12+GMICNC_22A_SCDPT5!SCDPT5_5519999999_12+GMICNC_22A_SCDPT5!SCDPT5_5529999999_12+GMICNC_22A_SCDPT5!SCDPT5_5719999999_12+GMICNC_22A_SCDPT5!SCDPT5_5729999999_12+GMICNC_22A_SCDPT5!SCDPT5_5819999999_12+GMICNC_22A_SCDPT5!SCDPT5_5919999999_12+GMICNC_22A_SCDPT5!SCDPT5_5929999999_12</f>
        <v>0</v>
      </c>
      <c r="O113" s="3">
        <f>GMICNC_22A_SCDPT5!SCDPT5_5019999999_13+GMICNC_22A_SCDPT5!SCDPT5_5029999999_13+GMICNC_22A_SCDPT5!SCDPT5_5319999999_13+GMICNC_22A_SCDPT5!SCDPT5_5329999999_13+GMICNC_22A_SCDPT5!SCDPT5_5519999999_13+GMICNC_22A_SCDPT5!SCDPT5_5529999999_13+GMICNC_22A_SCDPT5!SCDPT5_5719999999_13+GMICNC_22A_SCDPT5!SCDPT5_5729999999_13+GMICNC_22A_SCDPT5!SCDPT5_5819999999_13+GMICNC_22A_SCDPT5!SCDPT5_5919999999_13+GMICNC_22A_SCDPT5!SCDPT5_5929999999_13</f>
        <v>0</v>
      </c>
      <c r="P113" s="3">
        <f>GMICNC_22A_SCDPT5!SCDPT5_5019999999_14+GMICNC_22A_SCDPT5!SCDPT5_5029999999_14+GMICNC_22A_SCDPT5!SCDPT5_5319999999_14+GMICNC_22A_SCDPT5!SCDPT5_5329999999_14+GMICNC_22A_SCDPT5!SCDPT5_5519999999_14+GMICNC_22A_SCDPT5!SCDPT5_5529999999_14+GMICNC_22A_SCDPT5!SCDPT5_5719999999_14+GMICNC_22A_SCDPT5!SCDPT5_5729999999_14+GMICNC_22A_SCDPT5!SCDPT5_5819999999_14+GMICNC_22A_SCDPT5!SCDPT5_5919999999_14+GMICNC_22A_SCDPT5!SCDPT5_5929999999_14</f>
        <v>0</v>
      </c>
      <c r="Q113" s="3">
        <f>GMICNC_22A_SCDPT5!SCDPT5_5019999999_15+GMICNC_22A_SCDPT5!SCDPT5_5029999999_15+GMICNC_22A_SCDPT5!SCDPT5_5319999999_15+GMICNC_22A_SCDPT5!SCDPT5_5329999999_15+GMICNC_22A_SCDPT5!SCDPT5_5519999999_15+GMICNC_22A_SCDPT5!SCDPT5_5529999999_15+GMICNC_22A_SCDPT5!SCDPT5_5719999999_15+GMICNC_22A_SCDPT5!SCDPT5_5729999999_15+GMICNC_22A_SCDPT5!SCDPT5_5819999999_15+GMICNC_22A_SCDPT5!SCDPT5_5919999999_15+GMICNC_22A_SCDPT5!SCDPT5_5929999999_15</f>
        <v>0</v>
      </c>
      <c r="R113" s="3">
        <f>GMICNC_22A_SCDPT5!SCDPT5_5019999999_16+GMICNC_22A_SCDPT5!SCDPT5_5029999999_16+GMICNC_22A_SCDPT5!SCDPT5_5319999999_16+GMICNC_22A_SCDPT5!SCDPT5_5329999999_16+GMICNC_22A_SCDPT5!SCDPT5_5519999999_16+GMICNC_22A_SCDPT5!SCDPT5_5529999999_16+GMICNC_22A_SCDPT5!SCDPT5_5719999999_16+GMICNC_22A_SCDPT5!SCDPT5_5729999999_16+GMICNC_22A_SCDPT5!SCDPT5_5819999999_16+GMICNC_22A_SCDPT5!SCDPT5_5919999999_16+GMICNC_22A_SCDPT5!SCDPT5_5929999999_16</f>
        <v>0</v>
      </c>
      <c r="S113" s="3">
        <f>GMICNC_22A_SCDPT5!SCDPT5_5019999999_17+GMICNC_22A_SCDPT5!SCDPT5_5029999999_17+GMICNC_22A_SCDPT5!SCDPT5_5319999999_17+GMICNC_22A_SCDPT5!SCDPT5_5329999999_17+GMICNC_22A_SCDPT5!SCDPT5_5519999999_17+GMICNC_22A_SCDPT5!SCDPT5_5529999999_17+GMICNC_22A_SCDPT5!SCDPT5_5719999999_17+GMICNC_22A_SCDPT5!SCDPT5_5729999999_17+GMICNC_22A_SCDPT5!SCDPT5_5819999999_17+GMICNC_22A_SCDPT5!SCDPT5_5919999999_17+GMICNC_22A_SCDPT5!SCDPT5_5929999999_17</f>
        <v>0</v>
      </c>
      <c r="T113" s="3">
        <f>GMICNC_22A_SCDPT5!SCDPT5_5019999999_18+GMICNC_22A_SCDPT5!SCDPT5_5029999999_18+GMICNC_22A_SCDPT5!SCDPT5_5319999999_18+GMICNC_22A_SCDPT5!SCDPT5_5329999999_18+GMICNC_22A_SCDPT5!SCDPT5_5519999999_18+GMICNC_22A_SCDPT5!SCDPT5_5529999999_18+GMICNC_22A_SCDPT5!SCDPT5_5719999999_18+GMICNC_22A_SCDPT5!SCDPT5_5729999999_18+GMICNC_22A_SCDPT5!SCDPT5_5819999999_18+GMICNC_22A_SCDPT5!SCDPT5_5919999999_18+GMICNC_22A_SCDPT5!SCDPT5_5929999999_18</f>
        <v>0</v>
      </c>
      <c r="U113" s="3">
        <f>GMICNC_22A_SCDPT5!SCDPT5_5019999999_19+GMICNC_22A_SCDPT5!SCDPT5_5029999999_19+GMICNC_22A_SCDPT5!SCDPT5_5319999999_19+GMICNC_22A_SCDPT5!SCDPT5_5329999999_19+GMICNC_22A_SCDPT5!SCDPT5_5519999999_19+GMICNC_22A_SCDPT5!SCDPT5_5529999999_19+GMICNC_22A_SCDPT5!SCDPT5_5719999999_19+GMICNC_22A_SCDPT5!SCDPT5_5729999999_19+GMICNC_22A_SCDPT5!SCDPT5_5819999999_19+GMICNC_22A_SCDPT5!SCDPT5_5919999999_19+GMICNC_22A_SCDPT5!SCDPT5_5929999999_19</f>
        <v>0</v>
      </c>
      <c r="V113" s="3">
        <f>GMICNC_22A_SCDPT5!SCDPT5_5019999999_20+GMICNC_22A_SCDPT5!SCDPT5_5029999999_20+GMICNC_22A_SCDPT5!SCDPT5_5319999999_20+GMICNC_22A_SCDPT5!SCDPT5_5329999999_20+GMICNC_22A_SCDPT5!SCDPT5_5519999999_20+GMICNC_22A_SCDPT5!SCDPT5_5529999999_20+GMICNC_22A_SCDPT5!SCDPT5_5719999999_20+GMICNC_22A_SCDPT5!SCDPT5_5729999999_20+GMICNC_22A_SCDPT5!SCDPT5_5819999999_20+GMICNC_22A_SCDPT5!SCDPT5_5919999999_20+GMICNC_22A_SCDPT5!SCDPT5_5929999999_20</f>
        <v>0</v>
      </c>
      <c r="W113" s="3">
        <f>GMICNC_22A_SCDPT5!SCDPT5_5019999999_21+GMICNC_22A_SCDPT5!SCDPT5_5029999999_21+GMICNC_22A_SCDPT5!SCDPT5_5319999999_21+GMICNC_22A_SCDPT5!SCDPT5_5329999999_21+GMICNC_22A_SCDPT5!SCDPT5_5519999999_21+GMICNC_22A_SCDPT5!SCDPT5_5529999999_21+GMICNC_22A_SCDPT5!SCDPT5_5719999999_21+GMICNC_22A_SCDPT5!SCDPT5_5729999999_21+GMICNC_22A_SCDPT5!SCDPT5_5819999999_21+GMICNC_22A_SCDPT5!SCDPT5_5919999999_21+GMICNC_22A_SCDPT5!SCDPT5_5929999999_21</f>
        <v>0</v>
      </c>
      <c r="X113" s="2"/>
      <c r="Y113" s="2"/>
      <c r="Z113" s="2"/>
      <c r="AA113" s="2"/>
      <c r="AB113" s="2"/>
      <c r="AC113" s="2"/>
    </row>
    <row r="114" spans="2:29" ht="28" x14ac:dyDescent="0.3">
      <c r="B114" s="16" t="s">
        <v>118</v>
      </c>
      <c r="C114" s="21" t="s">
        <v>184</v>
      </c>
      <c r="D114" s="14"/>
      <c r="E114" s="2"/>
      <c r="F114" s="2"/>
      <c r="G114" s="2"/>
      <c r="H114" s="2"/>
      <c r="I114" s="2"/>
      <c r="J114" s="2"/>
      <c r="K114" s="3">
        <f>GMICNC_22A_SCDPT5!SCDPT5_4509999998_9+GMICNC_22A_SCDPT5!SCDPT5_5989999998_9</f>
        <v>0</v>
      </c>
      <c r="L114" s="3">
        <f>GMICNC_22A_SCDPT5!SCDPT5_4509999998_10+GMICNC_22A_SCDPT5!SCDPT5_5989999998_10</f>
        <v>0</v>
      </c>
      <c r="M114" s="3">
        <f>GMICNC_22A_SCDPT5!SCDPT5_4509999998_11+GMICNC_22A_SCDPT5!SCDPT5_5989999998_11</f>
        <v>0</v>
      </c>
      <c r="N114" s="3">
        <f>GMICNC_22A_SCDPT5!SCDPT5_4509999998_12+GMICNC_22A_SCDPT5!SCDPT5_5989999998_12</f>
        <v>0</v>
      </c>
      <c r="O114" s="3">
        <f>GMICNC_22A_SCDPT5!SCDPT5_4509999998_13+GMICNC_22A_SCDPT5!SCDPT5_5989999998_13</f>
        <v>0</v>
      </c>
      <c r="P114" s="3">
        <f>GMICNC_22A_SCDPT5!SCDPT5_4509999998_14+GMICNC_22A_SCDPT5!SCDPT5_5989999998_14</f>
        <v>0</v>
      </c>
      <c r="Q114" s="3">
        <f>GMICNC_22A_SCDPT5!SCDPT5_4509999998_15+GMICNC_22A_SCDPT5!SCDPT5_5989999998_15</f>
        <v>0</v>
      </c>
      <c r="R114" s="3">
        <f>GMICNC_22A_SCDPT5!SCDPT5_4509999998_16+GMICNC_22A_SCDPT5!SCDPT5_5989999998_16</f>
        <v>0</v>
      </c>
      <c r="S114" s="3">
        <f>GMICNC_22A_SCDPT5!SCDPT5_4509999998_17+GMICNC_22A_SCDPT5!SCDPT5_5989999998_17</f>
        <v>0</v>
      </c>
      <c r="T114" s="3">
        <f>GMICNC_22A_SCDPT5!SCDPT5_4509999998_18+GMICNC_22A_SCDPT5!SCDPT5_5989999998_18</f>
        <v>0</v>
      </c>
      <c r="U114" s="3">
        <f>GMICNC_22A_SCDPT5!SCDPT5_4509999998_19+GMICNC_22A_SCDPT5!SCDPT5_5989999998_19</f>
        <v>0</v>
      </c>
      <c r="V114" s="3">
        <f>GMICNC_22A_SCDPT5!SCDPT5_4509999998_20+GMICNC_22A_SCDPT5!SCDPT5_5989999998_20</f>
        <v>0</v>
      </c>
      <c r="W114" s="3">
        <f>GMICNC_22A_SCDPT5!SCDPT5_4509999998_21+GMICNC_22A_SCDPT5!SCDPT5_5989999998_21</f>
        <v>0</v>
      </c>
      <c r="X114" s="2"/>
      <c r="Y114" s="2"/>
      <c r="Z114" s="2"/>
      <c r="AA114" s="2"/>
      <c r="AB114" s="2"/>
      <c r="AC114" s="2"/>
    </row>
    <row r="115" spans="2:29" x14ac:dyDescent="0.3">
      <c r="B115" s="53" t="s">
        <v>185</v>
      </c>
      <c r="C115" s="55" t="s">
        <v>82</v>
      </c>
      <c r="D115" s="59"/>
      <c r="E115" s="23"/>
      <c r="F115" s="23"/>
      <c r="G115" s="23"/>
      <c r="H115" s="23"/>
      <c r="I115" s="23"/>
      <c r="J115" s="23"/>
      <c r="K115" s="27">
        <f>GMICNC_22A_SCDPT5!SCDPT5_2509999998_9+GMICNC_22A_SCDPT5!SCDPT5_4509999998_9+GMICNC_22A_SCDPT5!SCDPT5_5989999998_9</f>
        <v>0</v>
      </c>
      <c r="L115" s="27">
        <f>GMICNC_22A_SCDPT5!SCDPT5_2509999998_10+GMICNC_22A_SCDPT5!SCDPT5_4509999998_10+GMICNC_22A_SCDPT5!SCDPT5_5989999998_10</f>
        <v>0</v>
      </c>
      <c r="M115" s="27">
        <f>GMICNC_22A_SCDPT5!SCDPT5_2509999998_11+GMICNC_22A_SCDPT5!SCDPT5_4509999998_11+GMICNC_22A_SCDPT5!SCDPT5_5989999998_11</f>
        <v>0</v>
      </c>
      <c r="N115" s="27">
        <f>GMICNC_22A_SCDPT5!SCDPT5_2509999998_12+GMICNC_22A_SCDPT5!SCDPT5_4509999998_12+GMICNC_22A_SCDPT5!SCDPT5_5989999998_12</f>
        <v>0</v>
      </c>
      <c r="O115" s="27">
        <f>GMICNC_22A_SCDPT5!SCDPT5_2509999998_13+GMICNC_22A_SCDPT5!SCDPT5_4509999998_13+GMICNC_22A_SCDPT5!SCDPT5_5989999998_13</f>
        <v>0</v>
      </c>
      <c r="P115" s="27">
        <f>GMICNC_22A_SCDPT5!SCDPT5_2509999998_14+GMICNC_22A_SCDPT5!SCDPT5_4509999998_14+GMICNC_22A_SCDPT5!SCDPT5_5989999998_14</f>
        <v>0</v>
      </c>
      <c r="Q115" s="27">
        <f>GMICNC_22A_SCDPT5!SCDPT5_2509999998_15+GMICNC_22A_SCDPT5!SCDPT5_4509999998_15+GMICNC_22A_SCDPT5!SCDPT5_5989999998_15</f>
        <v>0</v>
      </c>
      <c r="R115" s="27">
        <f>GMICNC_22A_SCDPT5!SCDPT5_2509999998_16+GMICNC_22A_SCDPT5!SCDPT5_4509999998_16+GMICNC_22A_SCDPT5!SCDPT5_5989999998_16</f>
        <v>0</v>
      </c>
      <c r="S115" s="27">
        <f>GMICNC_22A_SCDPT5!SCDPT5_2509999998_17+GMICNC_22A_SCDPT5!SCDPT5_4509999998_17+GMICNC_22A_SCDPT5!SCDPT5_5989999998_17</f>
        <v>0</v>
      </c>
      <c r="T115" s="27">
        <f>GMICNC_22A_SCDPT5!SCDPT5_2509999998_18+GMICNC_22A_SCDPT5!SCDPT5_4509999998_18+GMICNC_22A_SCDPT5!SCDPT5_5989999998_18</f>
        <v>0</v>
      </c>
      <c r="U115" s="27">
        <f>GMICNC_22A_SCDPT5!SCDPT5_2509999998_19+GMICNC_22A_SCDPT5!SCDPT5_4509999998_19+GMICNC_22A_SCDPT5!SCDPT5_5989999998_19</f>
        <v>0</v>
      </c>
      <c r="V115" s="27">
        <f>GMICNC_22A_SCDPT5!SCDPT5_2509999998_20+GMICNC_22A_SCDPT5!SCDPT5_4509999998_20+GMICNC_22A_SCDPT5!SCDPT5_5989999998_20</f>
        <v>0</v>
      </c>
      <c r="W115" s="27">
        <f>GMICNC_22A_SCDPT5!SCDPT5_2509999998_21+GMICNC_22A_SCDPT5!SCDPT5_4509999998_21+GMICNC_22A_SCDPT5!SCDPT5_5989999998_21</f>
        <v>0</v>
      </c>
      <c r="X115" s="23"/>
      <c r="Y115" s="23"/>
      <c r="Z115" s="23"/>
      <c r="AA115" s="23"/>
      <c r="AB115" s="23"/>
      <c r="AC115" s="23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&amp;CSCDPT5SCDPT5</oddHeader>
    <oddFooter>&amp;LWing Application : &amp;R SaveAs(3/3/2023-8:28 AM)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hODMxYjcyNC01NjBkLTQxYmItYTdmMC01OTNmMWUxY2YyYzkiIG9yaWdpbj0idXNlclNlbGVjdGVkIj48ZWxlbWVudCB1aWQ9ImlkX2NsYXNzaWZpY2F0aW9uX25vbmJ1c2luZXNzIiB2YWx1ZT0iIiB4bWxucz0iaHR0cDovL3d3dy5ib2xkb25qYW1lcy5jb20vMjAwOC8wMS9zaWUvaW50ZXJuYWwvbGFiZWwiIC8+PGVsZW1lbnQgdWlkPSI3OGNhNzdhMi01YjBmLTRjOGItOWZkMi1lMGQ3NmU3NjEwNGEiIHZhbHVlPSIiIHhtbG5zPSJodHRwOi8vd3d3LmJvbGRvbmphbWVzLmNvbS8yMDA4LzAxL3NpZS9pbnRlcm5hbC9sYWJlbCIgLz48L3Npc2w+PFVzZXJOYW1lPkdFTldPUlRIXDUwMjAwNzM4NzwvVXNlck5hbWU+PERhdGVUaW1lPjMvMy8yMDIzIDE6MzE6NDkgUE08L0RhdGVUaW1lPjxMYWJlbFN0cmluZz5VTlJFU1RSSUNURUQ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a831b724-560d-41bb-a7f0-593f1e1cf2c9" origin="userSelected">
  <element uid="id_classification_nonbusiness" value=""/>
  <element uid="78ca77a2-5b0f-4c8b-9fd2-e0d76e76104a" value=""/>
</sisl>
</file>

<file path=customXml/itemProps1.xml><?xml version="1.0" encoding="utf-8"?>
<ds:datastoreItem xmlns:ds="http://schemas.openxmlformats.org/officeDocument/2006/customXml" ds:itemID="{2BB1C156-7778-43FE-80A5-1BF115F7722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6E5EDAD-7325-4412-AAD8-DE7A5A5127C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9498</vt:i4>
      </vt:variant>
    </vt:vector>
  </HeadingPairs>
  <TitlesOfParts>
    <vt:vector size="9507" baseType="lpstr">
      <vt:lpstr>GMICNC_22A_SCDPT1</vt:lpstr>
      <vt:lpstr>GMICNC_22A_SCDPT1F</vt:lpstr>
      <vt:lpstr>GMICNC_22A_SCDPT2SN1</vt:lpstr>
      <vt:lpstr>GMICNC_22A_SCDPT2SN1F</vt:lpstr>
      <vt:lpstr>GMICNC_22A_SCDPT2SN2</vt:lpstr>
      <vt:lpstr>GMICNC_22A_SCDPT2SN2F</vt:lpstr>
      <vt:lpstr>GMICNC_22A_SCDPT3</vt:lpstr>
      <vt:lpstr>GMICNC_22A_SCDPT4</vt:lpstr>
      <vt:lpstr>GMICNC_22A_SCDPT5</vt:lpstr>
      <vt:lpstr>GMICNC_22A_SCDPT1!SCDPT1_0010000000_Range</vt:lpstr>
      <vt:lpstr>GMICNC_22A_SCDPT1!SCDPT1_0010000001_1</vt:lpstr>
      <vt:lpstr>GMICNC_22A_SCDPT1!SCDPT1_0010000001_10</vt:lpstr>
      <vt:lpstr>GMICNC_22A_SCDPT1!SCDPT1_0010000001_11</vt:lpstr>
      <vt:lpstr>GMICNC_22A_SCDPT1!SCDPT1_0010000001_12</vt:lpstr>
      <vt:lpstr>GMICNC_22A_SCDPT1!SCDPT1_0010000001_13</vt:lpstr>
      <vt:lpstr>GMICNC_22A_SCDPT1!SCDPT1_0010000001_14</vt:lpstr>
      <vt:lpstr>GMICNC_22A_SCDPT1!SCDPT1_0010000001_15</vt:lpstr>
      <vt:lpstr>GMICNC_22A_SCDPT1!SCDPT1_0010000001_16</vt:lpstr>
      <vt:lpstr>GMICNC_22A_SCDPT1!SCDPT1_0010000001_17</vt:lpstr>
      <vt:lpstr>GMICNC_22A_SCDPT1!SCDPT1_0010000001_18</vt:lpstr>
      <vt:lpstr>GMICNC_22A_SCDPT1!SCDPT1_0010000001_19</vt:lpstr>
      <vt:lpstr>GMICNC_22A_SCDPT1!SCDPT1_0010000001_2</vt:lpstr>
      <vt:lpstr>GMICNC_22A_SCDPT1!SCDPT1_0010000001_20</vt:lpstr>
      <vt:lpstr>GMICNC_22A_SCDPT1!SCDPT1_0010000001_21</vt:lpstr>
      <vt:lpstr>GMICNC_22A_SCDPT1!SCDPT1_0010000001_22</vt:lpstr>
      <vt:lpstr>GMICNC_22A_SCDPT1!SCDPT1_0010000001_24</vt:lpstr>
      <vt:lpstr>GMICNC_22A_SCDPT1!SCDPT1_0010000001_25</vt:lpstr>
      <vt:lpstr>GMICNC_22A_SCDPT1!SCDPT1_0010000001_27</vt:lpstr>
      <vt:lpstr>GMICNC_22A_SCDPT1!SCDPT1_0010000001_28</vt:lpstr>
      <vt:lpstr>GMICNC_22A_SCDPT1!SCDPT1_0010000001_29</vt:lpstr>
      <vt:lpstr>GMICNC_22A_SCDPT1!SCDPT1_0010000001_3</vt:lpstr>
      <vt:lpstr>GMICNC_22A_SCDPT1!SCDPT1_0010000001_30</vt:lpstr>
      <vt:lpstr>GMICNC_22A_SCDPT1!SCDPT1_0010000001_31</vt:lpstr>
      <vt:lpstr>GMICNC_22A_SCDPT1!SCDPT1_0010000001_32</vt:lpstr>
      <vt:lpstr>GMICNC_22A_SCDPT1!SCDPT1_0010000001_33</vt:lpstr>
      <vt:lpstr>GMICNC_22A_SCDPT1!SCDPT1_0010000001_34</vt:lpstr>
      <vt:lpstr>GMICNC_22A_SCDPT1!SCDPT1_0010000001_35</vt:lpstr>
      <vt:lpstr>GMICNC_22A_SCDPT1!SCDPT1_0010000001_36</vt:lpstr>
      <vt:lpstr>GMICNC_22A_SCDPT1!SCDPT1_0010000001_4</vt:lpstr>
      <vt:lpstr>GMICNC_22A_SCDPT1!SCDPT1_0010000001_5</vt:lpstr>
      <vt:lpstr>GMICNC_22A_SCDPT1!SCDPT1_0010000001_6.01</vt:lpstr>
      <vt:lpstr>GMICNC_22A_SCDPT1!SCDPT1_0010000001_6.02</vt:lpstr>
      <vt:lpstr>GMICNC_22A_SCDPT1!SCDPT1_0010000001_6.03</vt:lpstr>
      <vt:lpstr>GMICNC_22A_SCDPT1!SCDPT1_0010000001_7</vt:lpstr>
      <vt:lpstr>GMICNC_22A_SCDPT1!SCDPT1_0010000001_8</vt:lpstr>
      <vt:lpstr>GMICNC_22A_SCDPT1!SCDPT1_0010000001_9</vt:lpstr>
      <vt:lpstr>GMICNC_22A_SCDPT1!SCDPT1_0019999999_10</vt:lpstr>
      <vt:lpstr>GMICNC_22A_SCDPT1!SCDPT1_0019999999_11</vt:lpstr>
      <vt:lpstr>GMICNC_22A_SCDPT1!SCDPT1_0019999999_12</vt:lpstr>
      <vt:lpstr>GMICNC_22A_SCDPT1!SCDPT1_0019999999_13</vt:lpstr>
      <vt:lpstr>GMICNC_22A_SCDPT1!SCDPT1_0019999999_14</vt:lpstr>
      <vt:lpstr>GMICNC_22A_SCDPT1!SCDPT1_0019999999_15</vt:lpstr>
      <vt:lpstr>GMICNC_22A_SCDPT1!SCDPT1_0019999999_19</vt:lpstr>
      <vt:lpstr>GMICNC_22A_SCDPT1!SCDPT1_0019999999_20</vt:lpstr>
      <vt:lpstr>GMICNC_22A_SCDPT1!SCDPT1_0019999999_7</vt:lpstr>
      <vt:lpstr>GMICNC_22A_SCDPT1!SCDPT1_0019999999_9</vt:lpstr>
      <vt:lpstr>GMICNC_22A_SCDPT1!SCDPT1_001BEGINNG_1</vt:lpstr>
      <vt:lpstr>GMICNC_22A_SCDPT1!SCDPT1_001BEGINNG_10</vt:lpstr>
      <vt:lpstr>GMICNC_22A_SCDPT1!SCDPT1_001BEGINNG_11</vt:lpstr>
      <vt:lpstr>GMICNC_22A_SCDPT1!SCDPT1_001BEGINNG_12</vt:lpstr>
      <vt:lpstr>GMICNC_22A_SCDPT1!SCDPT1_001BEGINNG_13</vt:lpstr>
      <vt:lpstr>GMICNC_22A_SCDPT1!SCDPT1_001BEGINNG_14</vt:lpstr>
      <vt:lpstr>GMICNC_22A_SCDPT1!SCDPT1_001BEGINNG_15</vt:lpstr>
      <vt:lpstr>GMICNC_22A_SCDPT1!SCDPT1_001BEGINNG_16</vt:lpstr>
      <vt:lpstr>GMICNC_22A_SCDPT1!SCDPT1_001BEGINNG_17</vt:lpstr>
      <vt:lpstr>GMICNC_22A_SCDPT1!SCDPT1_001BEGINNG_18</vt:lpstr>
      <vt:lpstr>GMICNC_22A_SCDPT1!SCDPT1_001BEGINNG_19</vt:lpstr>
      <vt:lpstr>GMICNC_22A_SCDPT1!SCDPT1_001BEGINNG_2</vt:lpstr>
      <vt:lpstr>GMICNC_22A_SCDPT1!SCDPT1_001BEGINNG_20</vt:lpstr>
      <vt:lpstr>GMICNC_22A_SCDPT1!SCDPT1_001BEGINNG_21</vt:lpstr>
      <vt:lpstr>GMICNC_22A_SCDPT1!SCDPT1_001BEGINNG_22</vt:lpstr>
      <vt:lpstr>GMICNC_22A_SCDPT1!SCDPT1_001BEGINNG_23</vt:lpstr>
      <vt:lpstr>GMICNC_22A_SCDPT1!SCDPT1_001BEGINNG_24</vt:lpstr>
      <vt:lpstr>GMICNC_22A_SCDPT1!SCDPT1_001BEGINNG_25</vt:lpstr>
      <vt:lpstr>GMICNC_22A_SCDPT1!SCDPT1_001BEGINNG_26</vt:lpstr>
      <vt:lpstr>GMICNC_22A_SCDPT1!SCDPT1_001BEGINNG_27</vt:lpstr>
      <vt:lpstr>GMICNC_22A_SCDPT1!SCDPT1_001BEGINNG_28</vt:lpstr>
      <vt:lpstr>GMICNC_22A_SCDPT1!SCDPT1_001BEGINNG_29</vt:lpstr>
      <vt:lpstr>GMICNC_22A_SCDPT1!SCDPT1_001BEGINNG_3</vt:lpstr>
      <vt:lpstr>GMICNC_22A_SCDPT1!SCDPT1_001BEGINNG_30</vt:lpstr>
      <vt:lpstr>GMICNC_22A_SCDPT1!SCDPT1_001BEGINNG_31</vt:lpstr>
      <vt:lpstr>GMICNC_22A_SCDPT1!SCDPT1_001BEGINNG_32</vt:lpstr>
      <vt:lpstr>GMICNC_22A_SCDPT1!SCDPT1_001BEGINNG_33</vt:lpstr>
      <vt:lpstr>GMICNC_22A_SCDPT1!SCDPT1_001BEGINNG_34</vt:lpstr>
      <vt:lpstr>GMICNC_22A_SCDPT1!SCDPT1_001BEGINNG_35</vt:lpstr>
      <vt:lpstr>GMICNC_22A_SCDPT1!SCDPT1_001BEGINNG_36</vt:lpstr>
      <vt:lpstr>GMICNC_22A_SCDPT1!SCDPT1_001BEGINNG_4</vt:lpstr>
      <vt:lpstr>GMICNC_22A_SCDPT1!SCDPT1_001BEGINNG_5</vt:lpstr>
      <vt:lpstr>GMICNC_22A_SCDPT1!SCDPT1_001BEGINNG_6.01</vt:lpstr>
      <vt:lpstr>GMICNC_22A_SCDPT1!SCDPT1_001BEGINNG_6.02</vt:lpstr>
      <vt:lpstr>GMICNC_22A_SCDPT1!SCDPT1_001BEGINNG_6.03</vt:lpstr>
      <vt:lpstr>GMICNC_22A_SCDPT1!SCDPT1_001BEGINNG_7</vt:lpstr>
      <vt:lpstr>GMICNC_22A_SCDPT1!SCDPT1_001BEGINNG_8</vt:lpstr>
      <vt:lpstr>GMICNC_22A_SCDPT1!SCDPT1_001BEGINNG_9</vt:lpstr>
      <vt:lpstr>GMICNC_22A_SCDPT1!SCDPT1_001ENDINGG_10</vt:lpstr>
      <vt:lpstr>GMICNC_22A_SCDPT1!SCDPT1_001ENDINGG_11</vt:lpstr>
      <vt:lpstr>GMICNC_22A_SCDPT1!SCDPT1_001ENDINGG_12</vt:lpstr>
      <vt:lpstr>GMICNC_22A_SCDPT1!SCDPT1_001ENDINGG_13</vt:lpstr>
      <vt:lpstr>GMICNC_22A_SCDPT1!SCDPT1_001ENDINGG_14</vt:lpstr>
      <vt:lpstr>GMICNC_22A_SCDPT1!SCDPT1_001ENDINGG_15</vt:lpstr>
      <vt:lpstr>GMICNC_22A_SCDPT1!SCDPT1_001ENDINGG_16</vt:lpstr>
      <vt:lpstr>GMICNC_22A_SCDPT1!SCDPT1_001ENDINGG_17</vt:lpstr>
      <vt:lpstr>GMICNC_22A_SCDPT1!SCDPT1_001ENDINGG_18</vt:lpstr>
      <vt:lpstr>GMICNC_22A_SCDPT1!SCDPT1_001ENDINGG_19</vt:lpstr>
      <vt:lpstr>GMICNC_22A_SCDPT1!SCDPT1_001ENDINGG_2</vt:lpstr>
      <vt:lpstr>GMICNC_22A_SCDPT1!SCDPT1_001ENDINGG_20</vt:lpstr>
      <vt:lpstr>GMICNC_22A_SCDPT1!SCDPT1_001ENDINGG_21</vt:lpstr>
      <vt:lpstr>GMICNC_22A_SCDPT1!SCDPT1_001ENDINGG_22</vt:lpstr>
      <vt:lpstr>GMICNC_22A_SCDPT1!SCDPT1_001ENDINGG_23</vt:lpstr>
      <vt:lpstr>GMICNC_22A_SCDPT1!SCDPT1_001ENDINGG_24</vt:lpstr>
      <vt:lpstr>GMICNC_22A_SCDPT1!SCDPT1_001ENDINGG_25</vt:lpstr>
      <vt:lpstr>GMICNC_22A_SCDPT1!SCDPT1_001ENDINGG_26</vt:lpstr>
      <vt:lpstr>GMICNC_22A_SCDPT1!SCDPT1_001ENDINGG_27</vt:lpstr>
      <vt:lpstr>GMICNC_22A_SCDPT1!SCDPT1_001ENDINGG_28</vt:lpstr>
      <vt:lpstr>GMICNC_22A_SCDPT1!SCDPT1_001ENDINGG_29</vt:lpstr>
      <vt:lpstr>GMICNC_22A_SCDPT1!SCDPT1_001ENDINGG_3</vt:lpstr>
      <vt:lpstr>GMICNC_22A_SCDPT1!SCDPT1_001ENDINGG_30</vt:lpstr>
      <vt:lpstr>GMICNC_22A_SCDPT1!SCDPT1_001ENDINGG_31</vt:lpstr>
      <vt:lpstr>GMICNC_22A_SCDPT1!SCDPT1_001ENDINGG_32</vt:lpstr>
      <vt:lpstr>GMICNC_22A_SCDPT1!SCDPT1_001ENDINGG_33</vt:lpstr>
      <vt:lpstr>GMICNC_22A_SCDPT1!SCDPT1_001ENDINGG_34</vt:lpstr>
      <vt:lpstr>GMICNC_22A_SCDPT1!SCDPT1_001ENDINGG_35</vt:lpstr>
      <vt:lpstr>GMICNC_22A_SCDPT1!SCDPT1_001ENDINGG_36</vt:lpstr>
      <vt:lpstr>GMICNC_22A_SCDPT1!SCDPT1_001ENDINGG_4</vt:lpstr>
      <vt:lpstr>GMICNC_22A_SCDPT1!SCDPT1_001ENDINGG_5</vt:lpstr>
      <vt:lpstr>GMICNC_22A_SCDPT1!SCDPT1_001ENDINGG_6.01</vt:lpstr>
      <vt:lpstr>GMICNC_22A_SCDPT1!SCDPT1_001ENDINGG_6.02</vt:lpstr>
      <vt:lpstr>GMICNC_22A_SCDPT1!SCDPT1_001ENDINGG_6.03</vt:lpstr>
      <vt:lpstr>GMICNC_22A_SCDPT1!SCDPT1_001ENDINGG_7</vt:lpstr>
      <vt:lpstr>GMICNC_22A_SCDPT1!SCDPT1_001ENDINGG_8</vt:lpstr>
      <vt:lpstr>GMICNC_22A_SCDPT1!SCDPT1_001ENDINGG_9</vt:lpstr>
      <vt:lpstr>GMICNC_22A_SCDPT1!SCDPT1_0020000000_Range</vt:lpstr>
      <vt:lpstr>GMICNC_22A_SCDPT1!SCDPT1_0029999999_10</vt:lpstr>
      <vt:lpstr>GMICNC_22A_SCDPT1!SCDPT1_0029999999_11</vt:lpstr>
      <vt:lpstr>GMICNC_22A_SCDPT1!SCDPT1_0029999999_12</vt:lpstr>
      <vt:lpstr>GMICNC_22A_SCDPT1!SCDPT1_0029999999_13</vt:lpstr>
      <vt:lpstr>GMICNC_22A_SCDPT1!SCDPT1_0029999999_14</vt:lpstr>
      <vt:lpstr>GMICNC_22A_SCDPT1!SCDPT1_0029999999_15</vt:lpstr>
      <vt:lpstr>GMICNC_22A_SCDPT1!SCDPT1_0029999999_19</vt:lpstr>
      <vt:lpstr>GMICNC_22A_SCDPT1!SCDPT1_0029999999_20</vt:lpstr>
      <vt:lpstr>GMICNC_22A_SCDPT1!SCDPT1_0029999999_7</vt:lpstr>
      <vt:lpstr>GMICNC_22A_SCDPT1!SCDPT1_0029999999_9</vt:lpstr>
      <vt:lpstr>GMICNC_22A_SCDPT1!SCDPT1_002BEGINNG_1</vt:lpstr>
      <vt:lpstr>GMICNC_22A_SCDPT1!SCDPT1_002BEGINNG_10</vt:lpstr>
      <vt:lpstr>GMICNC_22A_SCDPT1!SCDPT1_002BEGINNG_11</vt:lpstr>
      <vt:lpstr>GMICNC_22A_SCDPT1!SCDPT1_002BEGINNG_12</vt:lpstr>
      <vt:lpstr>GMICNC_22A_SCDPT1!SCDPT1_002BEGINNG_13</vt:lpstr>
      <vt:lpstr>GMICNC_22A_SCDPT1!SCDPT1_002BEGINNG_14</vt:lpstr>
      <vt:lpstr>GMICNC_22A_SCDPT1!SCDPT1_002BEGINNG_15</vt:lpstr>
      <vt:lpstr>GMICNC_22A_SCDPT1!SCDPT1_002BEGINNG_16</vt:lpstr>
      <vt:lpstr>GMICNC_22A_SCDPT1!SCDPT1_002BEGINNG_17</vt:lpstr>
      <vt:lpstr>GMICNC_22A_SCDPT1!SCDPT1_002BEGINNG_18</vt:lpstr>
      <vt:lpstr>GMICNC_22A_SCDPT1!SCDPT1_002BEGINNG_19</vt:lpstr>
      <vt:lpstr>GMICNC_22A_SCDPT1!SCDPT1_002BEGINNG_2</vt:lpstr>
      <vt:lpstr>GMICNC_22A_SCDPT1!SCDPT1_002BEGINNG_20</vt:lpstr>
      <vt:lpstr>GMICNC_22A_SCDPT1!SCDPT1_002BEGINNG_21</vt:lpstr>
      <vt:lpstr>GMICNC_22A_SCDPT1!SCDPT1_002BEGINNG_22</vt:lpstr>
      <vt:lpstr>GMICNC_22A_SCDPT1!SCDPT1_002BEGINNG_23</vt:lpstr>
      <vt:lpstr>GMICNC_22A_SCDPT1!SCDPT1_002BEGINNG_24</vt:lpstr>
      <vt:lpstr>GMICNC_22A_SCDPT1!SCDPT1_002BEGINNG_25</vt:lpstr>
      <vt:lpstr>GMICNC_22A_SCDPT1!SCDPT1_002BEGINNG_26</vt:lpstr>
      <vt:lpstr>GMICNC_22A_SCDPT1!SCDPT1_002BEGINNG_27</vt:lpstr>
      <vt:lpstr>GMICNC_22A_SCDPT1!SCDPT1_002BEGINNG_28</vt:lpstr>
      <vt:lpstr>GMICNC_22A_SCDPT1!SCDPT1_002BEGINNG_29</vt:lpstr>
      <vt:lpstr>GMICNC_22A_SCDPT1!SCDPT1_002BEGINNG_3</vt:lpstr>
      <vt:lpstr>GMICNC_22A_SCDPT1!SCDPT1_002BEGINNG_30</vt:lpstr>
      <vt:lpstr>GMICNC_22A_SCDPT1!SCDPT1_002BEGINNG_31</vt:lpstr>
      <vt:lpstr>GMICNC_22A_SCDPT1!SCDPT1_002BEGINNG_32</vt:lpstr>
      <vt:lpstr>GMICNC_22A_SCDPT1!SCDPT1_002BEGINNG_33</vt:lpstr>
      <vt:lpstr>GMICNC_22A_SCDPT1!SCDPT1_002BEGINNG_34</vt:lpstr>
      <vt:lpstr>GMICNC_22A_SCDPT1!SCDPT1_002BEGINNG_35</vt:lpstr>
      <vt:lpstr>GMICNC_22A_SCDPT1!SCDPT1_002BEGINNG_36</vt:lpstr>
      <vt:lpstr>GMICNC_22A_SCDPT1!SCDPT1_002BEGINNG_4</vt:lpstr>
      <vt:lpstr>GMICNC_22A_SCDPT1!SCDPT1_002BEGINNG_5</vt:lpstr>
      <vt:lpstr>GMICNC_22A_SCDPT1!SCDPT1_002BEGINNG_6.01</vt:lpstr>
      <vt:lpstr>GMICNC_22A_SCDPT1!SCDPT1_002BEGINNG_6.02</vt:lpstr>
      <vt:lpstr>GMICNC_22A_SCDPT1!SCDPT1_002BEGINNG_6.03</vt:lpstr>
      <vt:lpstr>GMICNC_22A_SCDPT1!SCDPT1_002BEGINNG_7</vt:lpstr>
      <vt:lpstr>GMICNC_22A_SCDPT1!SCDPT1_002BEGINNG_8</vt:lpstr>
      <vt:lpstr>GMICNC_22A_SCDPT1!SCDPT1_002BEGINNG_9</vt:lpstr>
      <vt:lpstr>GMICNC_22A_SCDPT1!SCDPT1_002ENDINGG_10</vt:lpstr>
      <vt:lpstr>GMICNC_22A_SCDPT1!SCDPT1_002ENDINGG_11</vt:lpstr>
      <vt:lpstr>GMICNC_22A_SCDPT1!SCDPT1_002ENDINGG_12</vt:lpstr>
      <vt:lpstr>GMICNC_22A_SCDPT1!SCDPT1_002ENDINGG_13</vt:lpstr>
      <vt:lpstr>GMICNC_22A_SCDPT1!SCDPT1_002ENDINGG_14</vt:lpstr>
      <vt:lpstr>GMICNC_22A_SCDPT1!SCDPT1_002ENDINGG_15</vt:lpstr>
      <vt:lpstr>GMICNC_22A_SCDPT1!SCDPT1_002ENDINGG_16</vt:lpstr>
      <vt:lpstr>GMICNC_22A_SCDPT1!SCDPT1_002ENDINGG_17</vt:lpstr>
      <vt:lpstr>GMICNC_22A_SCDPT1!SCDPT1_002ENDINGG_18</vt:lpstr>
      <vt:lpstr>GMICNC_22A_SCDPT1!SCDPT1_002ENDINGG_19</vt:lpstr>
      <vt:lpstr>GMICNC_22A_SCDPT1!SCDPT1_002ENDINGG_2</vt:lpstr>
      <vt:lpstr>GMICNC_22A_SCDPT1!SCDPT1_002ENDINGG_20</vt:lpstr>
      <vt:lpstr>GMICNC_22A_SCDPT1!SCDPT1_002ENDINGG_21</vt:lpstr>
      <vt:lpstr>GMICNC_22A_SCDPT1!SCDPT1_002ENDINGG_22</vt:lpstr>
      <vt:lpstr>GMICNC_22A_SCDPT1!SCDPT1_002ENDINGG_23</vt:lpstr>
      <vt:lpstr>GMICNC_22A_SCDPT1!SCDPT1_002ENDINGG_24</vt:lpstr>
      <vt:lpstr>GMICNC_22A_SCDPT1!SCDPT1_002ENDINGG_25</vt:lpstr>
      <vt:lpstr>GMICNC_22A_SCDPT1!SCDPT1_002ENDINGG_26</vt:lpstr>
      <vt:lpstr>GMICNC_22A_SCDPT1!SCDPT1_002ENDINGG_27</vt:lpstr>
      <vt:lpstr>GMICNC_22A_SCDPT1!SCDPT1_002ENDINGG_28</vt:lpstr>
      <vt:lpstr>GMICNC_22A_SCDPT1!SCDPT1_002ENDINGG_29</vt:lpstr>
      <vt:lpstr>GMICNC_22A_SCDPT1!SCDPT1_002ENDINGG_3</vt:lpstr>
      <vt:lpstr>GMICNC_22A_SCDPT1!SCDPT1_002ENDINGG_30</vt:lpstr>
      <vt:lpstr>GMICNC_22A_SCDPT1!SCDPT1_002ENDINGG_31</vt:lpstr>
      <vt:lpstr>GMICNC_22A_SCDPT1!SCDPT1_002ENDINGG_32</vt:lpstr>
      <vt:lpstr>GMICNC_22A_SCDPT1!SCDPT1_002ENDINGG_33</vt:lpstr>
      <vt:lpstr>GMICNC_22A_SCDPT1!SCDPT1_002ENDINGG_34</vt:lpstr>
      <vt:lpstr>GMICNC_22A_SCDPT1!SCDPT1_002ENDINGG_35</vt:lpstr>
      <vt:lpstr>GMICNC_22A_SCDPT1!SCDPT1_002ENDINGG_36</vt:lpstr>
      <vt:lpstr>GMICNC_22A_SCDPT1!SCDPT1_002ENDINGG_4</vt:lpstr>
      <vt:lpstr>GMICNC_22A_SCDPT1!SCDPT1_002ENDINGG_5</vt:lpstr>
      <vt:lpstr>GMICNC_22A_SCDPT1!SCDPT1_002ENDINGG_6.01</vt:lpstr>
      <vt:lpstr>GMICNC_22A_SCDPT1!SCDPT1_002ENDINGG_6.02</vt:lpstr>
      <vt:lpstr>GMICNC_22A_SCDPT1!SCDPT1_002ENDINGG_6.03</vt:lpstr>
      <vt:lpstr>GMICNC_22A_SCDPT1!SCDPT1_002ENDINGG_7</vt:lpstr>
      <vt:lpstr>GMICNC_22A_SCDPT1!SCDPT1_002ENDINGG_8</vt:lpstr>
      <vt:lpstr>GMICNC_22A_SCDPT1!SCDPT1_002ENDINGG_9</vt:lpstr>
      <vt:lpstr>GMICNC_22A_SCDPT1!SCDPT1_0030000000_Range</vt:lpstr>
      <vt:lpstr>GMICNC_22A_SCDPT1!SCDPT1_0039999999_10</vt:lpstr>
      <vt:lpstr>GMICNC_22A_SCDPT1!SCDPT1_0039999999_11</vt:lpstr>
      <vt:lpstr>GMICNC_22A_SCDPT1!SCDPT1_0039999999_12</vt:lpstr>
      <vt:lpstr>GMICNC_22A_SCDPT1!SCDPT1_0039999999_13</vt:lpstr>
      <vt:lpstr>GMICNC_22A_SCDPT1!SCDPT1_0039999999_14</vt:lpstr>
      <vt:lpstr>GMICNC_22A_SCDPT1!SCDPT1_0039999999_15</vt:lpstr>
      <vt:lpstr>GMICNC_22A_SCDPT1!SCDPT1_0039999999_19</vt:lpstr>
      <vt:lpstr>GMICNC_22A_SCDPT1!SCDPT1_0039999999_20</vt:lpstr>
      <vt:lpstr>GMICNC_22A_SCDPT1!SCDPT1_0039999999_7</vt:lpstr>
      <vt:lpstr>GMICNC_22A_SCDPT1!SCDPT1_0039999999_9</vt:lpstr>
      <vt:lpstr>GMICNC_22A_SCDPT1!SCDPT1_003BEGINNG_1</vt:lpstr>
      <vt:lpstr>GMICNC_22A_SCDPT1!SCDPT1_003BEGINNG_10</vt:lpstr>
      <vt:lpstr>GMICNC_22A_SCDPT1!SCDPT1_003BEGINNG_11</vt:lpstr>
      <vt:lpstr>GMICNC_22A_SCDPT1!SCDPT1_003BEGINNG_12</vt:lpstr>
      <vt:lpstr>GMICNC_22A_SCDPT1!SCDPT1_003BEGINNG_13</vt:lpstr>
      <vt:lpstr>GMICNC_22A_SCDPT1!SCDPT1_003BEGINNG_14</vt:lpstr>
      <vt:lpstr>GMICNC_22A_SCDPT1!SCDPT1_003BEGINNG_15</vt:lpstr>
      <vt:lpstr>GMICNC_22A_SCDPT1!SCDPT1_003BEGINNG_16</vt:lpstr>
      <vt:lpstr>GMICNC_22A_SCDPT1!SCDPT1_003BEGINNG_17</vt:lpstr>
      <vt:lpstr>GMICNC_22A_SCDPT1!SCDPT1_003BEGINNG_18</vt:lpstr>
      <vt:lpstr>GMICNC_22A_SCDPT1!SCDPT1_003BEGINNG_19</vt:lpstr>
      <vt:lpstr>GMICNC_22A_SCDPT1!SCDPT1_003BEGINNG_2</vt:lpstr>
      <vt:lpstr>GMICNC_22A_SCDPT1!SCDPT1_003BEGINNG_20</vt:lpstr>
      <vt:lpstr>GMICNC_22A_SCDPT1!SCDPT1_003BEGINNG_21</vt:lpstr>
      <vt:lpstr>GMICNC_22A_SCDPT1!SCDPT1_003BEGINNG_22</vt:lpstr>
      <vt:lpstr>GMICNC_22A_SCDPT1!SCDPT1_003BEGINNG_23</vt:lpstr>
      <vt:lpstr>GMICNC_22A_SCDPT1!SCDPT1_003BEGINNG_24</vt:lpstr>
      <vt:lpstr>GMICNC_22A_SCDPT1!SCDPT1_003BEGINNG_25</vt:lpstr>
      <vt:lpstr>GMICNC_22A_SCDPT1!SCDPT1_003BEGINNG_26</vt:lpstr>
      <vt:lpstr>GMICNC_22A_SCDPT1!SCDPT1_003BEGINNG_27</vt:lpstr>
      <vt:lpstr>GMICNC_22A_SCDPT1!SCDPT1_003BEGINNG_28</vt:lpstr>
      <vt:lpstr>GMICNC_22A_SCDPT1!SCDPT1_003BEGINNG_29</vt:lpstr>
      <vt:lpstr>GMICNC_22A_SCDPT1!SCDPT1_003BEGINNG_3</vt:lpstr>
      <vt:lpstr>GMICNC_22A_SCDPT1!SCDPT1_003BEGINNG_30</vt:lpstr>
      <vt:lpstr>GMICNC_22A_SCDPT1!SCDPT1_003BEGINNG_31</vt:lpstr>
      <vt:lpstr>GMICNC_22A_SCDPT1!SCDPT1_003BEGINNG_32</vt:lpstr>
      <vt:lpstr>GMICNC_22A_SCDPT1!SCDPT1_003BEGINNG_33</vt:lpstr>
      <vt:lpstr>GMICNC_22A_SCDPT1!SCDPT1_003BEGINNG_34</vt:lpstr>
      <vt:lpstr>GMICNC_22A_SCDPT1!SCDPT1_003BEGINNG_35</vt:lpstr>
      <vt:lpstr>GMICNC_22A_SCDPT1!SCDPT1_003BEGINNG_36</vt:lpstr>
      <vt:lpstr>GMICNC_22A_SCDPT1!SCDPT1_003BEGINNG_4</vt:lpstr>
      <vt:lpstr>GMICNC_22A_SCDPT1!SCDPT1_003BEGINNG_5</vt:lpstr>
      <vt:lpstr>GMICNC_22A_SCDPT1!SCDPT1_003BEGINNG_6.01</vt:lpstr>
      <vt:lpstr>GMICNC_22A_SCDPT1!SCDPT1_003BEGINNG_6.02</vt:lpstr>
      <vt:lpstr>GMICNC_22A_SCDPT1!SCDPT1_003BEGINNG_6.03</vt:lpstr>
      <vt:lpstr>GMICNC_22A_SCDPT1!SCDPT1_003BEGINNG_7</vt:lpstr>
      <vt:lpstr>GMICNC_22A_SCDPT1!SCDPT1_003BEGINNG_8</vt:lpstr>
      <vt:lpstr>GMICNC_22A_SCDPT1!SCDPT1_003BEGINNG_9</vt:lpstr>
      <vt:lpstr>GMICNC_22A_SCDPT1!SCDPT1_003ENDINGG_10</vt:lpstr>
      <vt:lpstr>GMICNC_22A_SCDPT1!SCDPT1_003ENDINGG_11</vt:lpstr>
      <vt:lpstr>GMICNC_22A_SCDPT1!SCDPT1_003ENDINGG_12</vt:lpstr>
      <vt:lpstr>GMICNC_22A_SCDPT1!SCDPT1_003ENDINGG_13</vt:lpstr>
      <vt:lpstr>GMICNC_22A_SCDPT1!SCDPT1_003ENDINGG_14</vt:lpstr>
      <vt:lpstr>GMICNC_22A_SCDPT1!SCDPT1_003ENDINGG_15</vt:lpstr>
      <vt:lpstr>GMICNC_22A_SCDPT1!SCDPT1_003ENDINGG_16</vt:lpstr>
      <vt:lpstr>GMICNC_22A_SCDPT1!SCDPT1_003ENDINGG_17</vt:lpstr>
      <vt:lpstr>GMICNC_22A_SCDPT1!SCDPT1_003ENDINGG_18</vt:lpstr>
      <vt:lpstr>GMICNC_22A_SCDPT1!SCDPT1_003ENDINGG_19</vt:lpstr>
      <vt:lpstr>GMICNC_22A_SCDPT1!SCDPT1_003ENDINGG_2</vt:lpstr>
      <vt:lpstr>GMICNC_22A_SCDPT1!SCDPT1_003ENDINGG_20</vt:lpstr>
      <vt:lpstr>GMICNC_22A_SCDPT1!SCDPT1_003ENDINGG_21</vt:lpstr>
      <vt:lpstr>GMICNC_22A_SCDPT1!SCDPT1_003ENDINGG_22</vt:lpstr>
      <vt:lpstr>GMICNC_22A_SCDPT1!SCDPT1_003ENDINGG_23</vt:lpstr>
      <vt:lpstr>GMICNC_22A_SCDPT1!SCDPT1_003ENDINGG_24</vt:lpstr>
      <vt:lpstr>GMICNC_22A_SCDPT1!SCDPT1_003ENDINGG_25</vt:lpstr>
      <vt:lpstr>GMICNC_22A_SCDPT1!SCDPT1_003ENDINGG_26</vt:lpstr>
      <vt:lpstr>GMICNC_22A_SCDPT1!SCDPT1_003ENDINGG_27</vt:lpstr>
      <vt:lpstr>GMICNC_22A_SCDPT1!SCDPT1_003ENDINGG_28</vt:lpstr>
      <vt:lpstr>GMICNC_22A_SCDPT1!SCDPT1_003ENDINGG_29</vt:lpstr>
      <vt:lpstr>GMICNC_22A_SCDPT1!SCDPT1_003ENDINGG_3</vt:lpstr>
      <vt:lpstr>GMICNC_22A_SCDPT1!SCDPT1_003ENDINGG_30</vt:lpstr>
      <vt:lpstr>GMICNC_22A_SCDPT1!SCDPT1_003ENDINGG_31</vt:lpstr>
      <vt:lpstr>GMICNC_22A_SCDPT1!SCDPT1_003ENDINGG_32</vt:lpstr>
      <vt:lpstr>GMICNC_22A_SCDPT1!SCDPT1_003ENDINGG_33</vt:lpstr>
      <vt:lpstr>GMICNC_22A_SCDPT1!SCDPT1_003ENDINGG_34</vt:lpstr>
      <vt:lpstr>GMICNC_22A_SCDPT1!SCDPT1_003ENDINGG_35</vt:lpstr>
      <vt:lpstr>GMICNC_22A_SCDPT1!SCDPT1_003ENDINGG_36</vt:lpstr>
      <vt:lpstr>GMICNC_22A_SCDPT1!SCDPT1_003ENDINGG_4</vt:lpstr>
      <vt:lpstr>GMICNC_22A_SCDPT1!SCDPT1_003ENDINGG_5</vt:lpstr>
      <vt:lpstr>GMICNC_22A_SCDPT1!SCDPT1_003ENDINGG_6.01</vt:lpstr>
      <vt:lpstr>GMICNC_22A_SCDPT1!SCDPT1_003ENDINGG_6.02</vt:lpstr>
      <vt:lpstr>GMICNC_22A_SCDPT1!SCDPT1_003ENDINGG_6.03</vt:lpstr>
      <vt:lpstr>GMICNC_22A_SCDPT1!SCDPT1_003ENDINGG_7</vt:lpstr>
      <vt:lpstr>GMICNC_22A_SCDPT1!SCDPT1_003ENDINGG_8</vt:lpstr>
      <vt:lpstr>GMICNC_22A_SCDPT1!SCDPT1_003ENDINGG_9</vt:lpstr>
      <vt:lpstr>GMICNC_22A_SCDPT1!SCDPT1_0040000000_Range</vt:lpstr>
      <vt:lpstr>GMICNC_22A_SCDPT1!SCDPT1_0049999999_10</vt:lpstr>
      <vt:lpstr>GMICNC_22A_SCDPT1!SCDPT1_0049999999_11</vt:lpstr>
      <vt:lpstr>GMICNC_22A_SCDPT1!SCDPT1_0049999999_12</vt:lpstr>
      <vt:lpstr>GMICNC_22A_SCDPT1!SCDPT1_0049999999_13</vt:lpstr>
      <vt:lpstr>GMICNC_22A_SCDPT1!SCDPT1_0049999999_14</vt:lpstr>
      <vt:lpstr>GMICNC_22A_SCDPT1!SCDPT1_0049999999_15</vt:lpstr>
      <vt:lpstr>GMICNC_22A_SCDPT1!SCDPT1_0049999999_19</vt:lpstr>
      <vt:lpstr>GMICNC_22A_SCDPT1!SCDPT1_0049999999_20</vt:lpstr>
      <vt:lpstr>GMICNC_22A_SCDPT1!SCDPT1_0049999999_7</vt:lpstr>
      <vt:lpstr>GMICNC_22A_SCDPT1!SCDPT1_0049999999_9</vt:lpstr>
      <vt:lpstr>GMICNC_22A_SCDPT1!SCDPT1_004BEGINNG_1</vt:lpstr>
      <vt:lpstr>GMICNC_22A_SCDPT1!SCDPT1_004BEGINNG_10</vt:lpstr>
      <vt:lpstr>GMICNC_22A_SCDPT1!SCDPT1_004BEGINNG_11</vt:lpstr>
      <vt:lpstr>GMICNC_22A_SCDPT1!SCDPT1_004BEGINNG_12</vt:lpstr>
      <vt:lpstr>GMICNC_22A_SCDPT1!SCDPT1_004BEGINNG_13</vt:lpstr>
      <vt:lpstr>GMICNC_22A_SCDPT1!SCDPT1_004BEGINNG_14</vt:lpstr>
      <vt:lpstr>GMICNC_22A_SCDPT1!SCDPT1_004BEGINNG_15</vt:lpstr>
      <vt:lpstr>GMICNC_22A_SCDPT1!SCDPT1_004BEGINNG_16</vt:lpstr>
      <vt:lpstr>GMICNC_22A_SCDPT1!SCDPT1_004BEGINNG_17</vt:lpstr>
      <vt:lpstr>GMICNC_22A_SCDPT1!SCDPT1_004BEGINNG_18</vt:lpstr>
      <vt:lpstr>GMICNC_22A_SCDPT1!SCDPT1_004BEGINNG_19</vt:lpstr>
      <vt:lpstr>GMICNC_22A_SCDPT1!SCDPT1_004BEGINNG_2</vt:lpstr>
      <vt:lpstr>GMICNC_22A_SCDPT1!SCDPT1_004BEGINNG_20</vt:lpstr>
      <vt:lpstr>GMICNC_22A_SCDPT1!SCDPT1_004BEGINNG_21</vt:lpstr>
      <vt:lpstr>GMICNC_22A_SCDPT1!SCDPT1_004BEGINNG_22</vt:lpstr>
      <vt:lpstr>GMICNC_22A_SCDPT1!SCDPT1_004BEGINNG_23</vt:lpstr>
      <vt:lpstr>GMICNC_22A_SCDPT1!SCDPT1_004BEGINNG_24</vt:lpstr>
      <vt:lpstr>GMICNC_22A_SCDPT1!SCDPT1_004BEGINNG_25</vt:lpstr>
      <vt:lpstr>GMICNC_22A_SCDPT1!SCDPT1_004BEGINNG_26</vt:lpstr>
      <vt:lpstr>GMICNC_22A_SCDPT1!SCDPT1_004BEGINNG_27</vt:lpstr>
      <vt:lpstr>GMICNC_22A_SCDPT1!SCDPT1_004BEGINNG_28</vt:lpstr>
      <vt:lpstr>GMICNC_22A_SCDPT1!SCDPT1_004BEGINNG_29</vt:lpstr>
      <vt:lpstr>GMICNC_22A_SCDPT1!SCDPT1_004BEGINNG_3</vt:lpstr>
      <vt:lpstr>GMICNC_22A_SCDPT1!SCDPT1_004BEGINNG_30</vt:lpstr>
      <vt:lpstr>GMICNC_22A_SCDPT1!SCDPT1_004BEGINNG_31</vt:lpstr>
      <vt:lpstr>GMICNC_22A_SCDPT1!SCDPT1_004BEGINNG_32</vt:lpstr>
      <vt:lpstr>GMICNC_22A_SCDPT1!SCDPT1_004BEGINNG_33</vt:lpstr>
      <vt:lpstr>GMICNC_22A_SCDPT1!SCDPT1_004BEGINNG_34</vt:lpstr>
      <vt:lpstr>GMICNC_22A_SCDPT1!SCDPT1_004BEGINNG_35</vt:lpstr>
      <vt:lpstr>GMICNC_22A_SCDPT1!SCDPT1_004BEGINNG_36</vt:lpstr>
      <vt:lpstr>GMICNC_22A_SCDPT1!SCDPT1_004BEGINNG_4</vt:lpstr>
      <vt:lpstr>GMICNC_22A_SCDPT1!SCDPT1_004BEGINNG_5</vt:lpstr>
      <vt:lpstr>GMICNC_22A_SCDPT1!SCDPT1_004BEGINNG_6.01</vt:lpstr>
      <vt:lpstr>GMICNC_22A_SCDPT1!SCDPT1_004BEGINNG_6.02</vt:lpstr>
      <vt:lpstr>GMICNC_22A_SCDPT1!SCDPT1_004BEGINNG_6.03</vt:lpstr>
      <vt:lpstr>GMICNC_22A_SCDPT1!SCDPT1_004BEGINNG_7</vt:lpstr>
      <vt:lpstr>GMICNC_22A_SCDPT1!SCDPT1_004BEGINNG_8</vt:lpstr>
      <vt:lpstr>GMICNC_22A_SCDPT1!SCDPT1_004BEGINNG_9</vt:lpstr>
      <vt:lpstr>GMICNC_22A_SCDPT1!SCDPT1_004ENDINGG_10</vt:lpstr>
      <vt:lpstr>GMICNC_22A_SCDPT1!SCDPT1_004ENDINGG_11</vt:lpstr>
      <vt:lpstr>GMICNC_22A_SCDPT1!SCDPT1_004ENDINGG_12</vt:lpstr>
      <vt:lpstr>GMICNC_22A_SCDPT1!SCDPT1_004ENDINGG_13</vt:lpstr>
      <vt:lpstr>GMICNC_22A_SCDPT1!SCDPT1_004ENDINGG_14</vt:lpstr>
      <vt:lpstr>GMICNC_22A_SCDPT1!SCDPT1_004ENDINGG_15</vt:lpstr>
      <vt:lpstr>GMICNC_22A_SCDPT1!SCDPT1_004ENDINGG_16</vt:lpstr>
      <vt:lpstr>GMICNC_22A_SCDPT1!SCDPT1_004ENDINGG_17</vt:lpstr>
      <vt:lpstr>GMICNC_22A_SCDPT1!SCDPT1_004ENDINGG_18</vt:lpstr>
      <vt:lpstr>GMICNC_22A_SCDPT1!SCDPT1_004ENDINGG_19</vt:lpstr>
      <vt:lpstr>GMICNC_22A_SCDPT1!SCDPT1_004ENDINGG_2</vt:lpstr>
      <vt:lpstr>GMICNC_22A_SCDPT1!SCDPT1_004ENDINGG_20</vt:lpstr>
      <vt:lpstr>GMICNC_22A_SCDPT1!SCDPT1_004ENDINGG_21</vt:lpstr>
      <vt:lpstr>GMICNC_22A_SCDPT1!SCDPT1_004ENDINGG_22</vt:lpstr>
      <vt:lpstr>GMICNC_22A_SCDPT1!SCDPT1_004ENDINGG_23</vt:lpstr>
      <vt:lpstr>GMICNC_22A_SCDPT1!SCDPT1_004ENDINGG_24</vt:lpstr>
      <vt:lpstr>GMICNC_22A_SCDPT1!SCDPT1_004ENDINGG_25</vt:lpstr>
      <vt:lpstr>GMICNC_22A_SCDPT1!SCDPT1_004ENDINGG_26</vt:lpstr>
      <vt:lpstr>GMICNC_22A_SCDPT1!SCDPT1_004ENDINGG_27</vt:lpstr>
      <vt:lpstr>GMICNC_22A_SCDPT1!SCDPT1_004ENDINGG_28</vt:lpstr>
      <vt:lpstr>GMICNC_22A_SCDPT1!SCDPT1_004ENDINGG_29</vt:lpstr>
      <vt:lpstr>GMICNC_22A_SCDPT1!SCDPT1_004ENDINGG_3</vt:lpstr>
      <vt:lpstr>GMICNC_22A_SCDPT1!SCDPT1_004ENDINGG_30</vt:lpstr>
      <vt:lpstr>GMICNC_22A_SCDPT1!SCDPT1_004ENDINGG_31</vt:lpstr>
      <vt:lpstr>GMICNC_22A_SCDPT1!SCDPT1_004ENDINGG_32</vt:lpstr>
      <vt:lpstr>GMICNC_22A_SCDPT1!SCDPT1_004ENDINGG_33</vt:lpstr>
      <vt:lpstr>GMICNC_22A_SCDPT1!SCDPT1_004ENDINGG_34</vt:lpstr>
      <vt:lpstr>GMICNC_22A_SCDPT1!SCDPT1_004ENDINGG_35</vt:lpstr>
      <vt:lpstr>GMICNC_22A_SCDPT1!SCDPT1_004ENDINGG_36</vt:lpstr>
      <vt:lpstr>GMICNC_22A_SCDPT1!SCDPT1_004ENDINGG_4</vt:lpstr>
      <vt:lpstr>GMICNC_22A_SCDPT1!SCDPT1_004ENDINGG_5</vt:lpstr>
      <vt:lpstr>GMICNC_22A_SCDPT1!SCDPT1_004ENDINGG_6.01</vt:lpstr>
      <vt:lpstr>GMICNC_22A_SCDPT1!SCDPT1_004ENDINGG_6.02</vt:lpstr>
      <vt:lpstr>GMICNC_22A_SCDPT1!SCDPT1_004ENDINGG_6.03</vt:lpstr>
      <vt:lpstr>GMICNC_22A_SCDPT1!SCDPT1_004ENDINGG_7</vt:lpstr>
      <vt:lpstr>GMICNC_22A_SCDPT1!SCDPT1_004ENDINGG_8</vt:lpstr>
      <vt:lpstr>GMICNC_22A_SCDPT1!SCDPT1_004ENDINGG_9</vt:lpstr>
      <vt:lpstr>GMICNC_22A_SCDPT1!SCDPT1_0109999999_10</vt:lpstr>
      <vt:lpstr>GMICNC_22A_SCDPT1!SCDPT1_0109999999_11</vt:lpstr>
      <vt:lpstr>GMICNC_22A_SCDPT1!SCDPT1_0109999999_12</vt:lpstr>
      <vt:lpstr>GMICNC_22A_SCDPT1!SCDPT1_0109999999_13</vt:lpstr>
      <vt:lpstr>GMICNC_22A_SCDPT1!SCDPT1_0109999999_14</vt:lpstr>
      <vt:lpstr>GMICNC_22A_SCDPT1!SCDPT1_0109999999_15</vt:lpstr>
      <vt:lpstr>GMICNC_22A_SCDPT1!SCDPT1_0109999999_19</vt:lpstr>
      <vt:lpstr>GMICNC_22A_SCDPT1!SCDPT1_0109999999_20</vt:lpstr>
      <vt:lpstr>GMICNC_22A_SCDPT1!SCDPT1_0109999999_7</vt:lpstr>
      <vt:lpstr>GMICNC_22A_SCDPT1!SCDPT1_0109999999_9</vt:lpstr>
      <vt:lpstr>GMICNC_22A_SCDPT1!SCDPT1_0210000000_Range</vt:lpstr>
      <vt:lpstr>GMICNC_22A_SCDPT1!SCDPT1_0219999999_10</vt:lpstr>
      <vt:lpstr>GMICNC_22A_SCDPT1!SCDPT1_0219999999_11</vt:lpstr>
      <vt:lpstr>GMICNC_22A_SCDPT1!SCDPT1_0219999999_12</vt:lpstr>
      <vt:lpstr>GMICNC_22A_SCDPT1!SCDPT1_0219999999_13</vt:lpstr>
      <vt:lpstr>GMICNC_22A_SCDPT1!SCDPT1_0219999999_14</vt:lpstr>
      <vt:lpstr>GMICNC_22A_SCDPT1!SCDPT1_0219999999_15</vt:lpstr>
      <vt:lpstr>GMICNC_22A_SCDPT1!SCDPT1_0219999999_19</vt:lpstr>
      <vt:lpstr>GMICNC_22A_SCDPT1!SCDPT1_0219999999_20</vt:lpstr>
      <vt:lpstr>GMICNC_22A_SCDPT1!SCDPT1_0219999999_7</vt:lpstr>
      <vt:lpstr>GMICNC_22A_SCDPT1!SCDPT1_0219999999_9</vt:lpstr>
      <vt:lpstr>GMICNC_22A_SCDPT1!SCDPT1_021BEGINNG_1</vt:lpstr>
      <vt:lpstr>GMICNC_22A_SCDPT1!SCDPT1_021BEGINNG_10</vt:lpstr>
      <vt:lpstr>GMICNC_22A_SCDPT1!SCDPT1_021BEGINNG_11</vt:lpstr>
      <vt:lpstr>GMICNC_22A_SCDPT1!SCDPT1_021BEGINNG_12</vt:lpstr>
      <vt:lpstr>GMICNC_22A_SCDPT1!SCDPT1_021BEGINNG_13</vt:lpstr>
      <vt:lpstr>GMICNC_22A_SCDPT1!SCDPT1_021BEGINNG_14</vt:lpstr>
      <vt:lpstr>GMICNC_22A_SCDPT1!SCDPT1_021BEGINNG_15</vt:lpstr>
      <vt:lpstr>GMICNC_22A_SCDPT1!SCDPT1_021BEGINNG_16</vt:lpstr>
      <vt:lpstr>GMICNC_22A_SCDPT1!SCDPT1_021BEGINNG_17</vt:lpstr>
      <vt:lpstr>GMICNC_22A_SCDPT1!SCDPT1_021BEGINNG_18</vt:lpstr>
      <vt:lpstr>GMICNC_22A_SCDPT1!SCDPT1_021BEGINNG_19</vt:lpstr>
      <vt:lpstr>GMICNC_22A_SCDPT1!SCDPT1_021BEGINNG_2</vt:lpstr>
      <vt:lpstr>GMICNC_22A_SCDPT1!SCDPT1_021BEGINNG_20</vt:lpstr>
      <vt:lpstr>GMICNC_22A_SCDPT1!SCDPT1_021BEGINNG_21</vt:lpstr>
      <vt:lpstr>GMICNC_22A_SCDPT1!SCDPT1_021BEGINNG_22</vt:lpstr>
      <vt:lpstr>GMICNC_22A_SCDPT1!SCDPT1_021BEGINNG_23</vt:lpstr>
      <vt:lpstr>GMICNC_22A_SCDPT1!SCDPT1_021BEGINNG_24</vt:lpstr>
      <vt:lpstr>GMICNC_22A_SCDPT1!SCDPT1_021BEGINNG_25</vt:lpstr>
      <vt:lpstr>GMICNC_22A_SCDPT1!SCDPT1_021BEGINNG_26</vt:lpstr>
      <vt:lpstr>GMICNC_22A_SCDPT1!SCDPT1_021BEGINNG_27</vt:lpstr>
      <vt:lpstr>GMICNC_22A_SCDPT1!SCDPT1_021BEGINNG_28</vt:lpstr>
      <vt:lpstr>GMICNC_22A_SCDPT1!SCDPT1_021BEGINNG_29</vt:lpstr>
      <vt:lpstr>GMICNC_22A_SCDPT1!SCDPT1_021BEGINNG_3</vt:lpstr>
      <vt:lpstr>GMICNC_22A_SCDPT1!SCDPT1_021BEGINNG_30</vt:lpstr>
      <vt:lpstr>GMICNC_22A_SCDPT1!SCDPT1_021BEGINNG_31</vt:lpstr>
      <vt:lpstr>GMICNC_22A_SCDPT1!SCDPT1_021BEGINNG_32</vt:lpstr>
      <vt:lpstr>GMICNC_22A_SCDPT1!SCDPT1_021BEGINNG_33</vt:lpstr>
      <vt:lpstr>GMICNC_22A_SCDPT1!SCDPT1_021BEGINNG_34</vt:lpstr>
      <vt:lpstr>GMICNC_22A_SCDPT1!SCDPT1_021BEGINNG_35</vt:lpstr>
      <vt:lpstr>GMICNC_22A_SCDPT1!SCDPT1_021BEGINNG_36</vt:lpstr>
      <vt:lpstr>GMICNC_22A_SCDPT1!SCDPT1_021BEGINNG_4</vt:lpstr>
      <vt:lpstr>GMICNC_22A_SCDPT1!SCDPT1_021BEGINNG_5</vt:lpstr>
      <vt:lpstr>GMICNC_22A_SCDPT1!SCDPT1_021BEGINNG_6.01</vt:lpstr>
      <vt:lpstr>GMICNC_22A_SCDPT1!SCDPT1_021BEGINNG_6.02</vt:lpstr>
      <vt:lpstr>GMICNC_22A_SCDPT1!SCDPT1_021BEGINNG_6.03</vt:lpstr>
      <vt:lpstr>GMICNC_22A_SCDPT1!SCDPT1_021BEGINNG_7</vt:lpstr>
      <vt:lpstr>GMICNC_22A_SCDPT1!SCDPT1_021BEGINNG_8</vt:lpstr>
      <vt:lpstr>GMICNC_22A_SCDPT1!SCDPT1_021BEGINNG_9</vt:lpstr>
      <vt:lpstr>GMICNC_22A_SCDPT1!SCDPT1_021ENDINGG_10</vt:lpstr>
      <vt:lpstr>GMICNC_22A_SCDPT1!SCDPT1_021ENDINGG_11</vt:lpstr>
      <vt:lpstr>GMICNC_22A_SCDPT1!SCDPT1_021ENDINGG_12</vt:lpstr>
      <vt:lpstr>GMICNC_22A_SCDPT1!SCDPT1_021ENDINGG_13</vt:lpstr>
      <vt:lpstr>GMICNC_22A_SCDPT1!SCDPT1_021ENDINGG_14</vt:lpstr>
      <vt:lpstr>GMICNC_22A_SCDPT1!SCDPT1_021ENDINGG_15</vt:lpstr>
      <vt:lpstr>GMICNC_22A_SCDPT1!SCDPT1_021ENDINGG_16</vt:lpstr>
      <vt:lpstr>GMICNC_22A_SCDPT1!SCDPT1_021ENDINGG_17</vt:lpstr>
      <vt:lpstr>GMICNC_22A_SCDPT1!SCDPT1_021ENDINGG_18</vt:lpstr>
      <vt:lpstr>GMICNC_22A_SCDPT1!SCDPT1_021ENDINGG_19</vt:lpstr>
      <vt:lpstr>GMICNC_22A_SCDPT1!SCDPT1_021ENDINGG_2</vt:lpstr>
      <vt:lpstr>GMICNC_22A_SCDPT1!SCDPT1_021ENDINGG_20</vt:lpstr>
      <vt:lpstr>GMICNC_22A_SCDPT1!SCDPT1_021ENDINGG_21</vt:lpstr>
      <vt:lpstr>GMICNC_22A_SCDPT1!SCDPT1_021ENDINGG_22</vt:lpstr>
      <vt:lpstr>GMICNC_22A_SCDPT1!SCDPT1_021ENDINGG_23</vt:lpstr>
      <vt:lpstr>GMICNC_22A_SCDPT1!SCDPT1_021ENDINGG_24</vt:lpstr>
      <vt:lpstr>GMICNC_22A_SCDPT1!SCDPT1_021ENDINGG_25</vt:lpstr>
      <vt:lpstr>GMICNC_22A_SCDPT1!SCDPT1_021ENDINGG_26</vt:lpstr>
      <vt:lpstr>GMICNC_22A_SCDPT1!SCDPT1_021ENDINGG_27</vt:lpstr>
      <vt:lpstr>GMICNC_22A_SCDPT1!SCDPT1_021ENDINGG_28</vt:lpstr>
      <vt:lpstr>GMICNC_22A_SCDPT1!SCDPT1_021ENDINGG_29</vt:lpstr>
      <vt:lpstr>GMICNC_22A_SCDPT1!SCDPT1_021ENDINGG_3</vt:lpstr>
      <vt:lpstr>GMICNC_22A_SCDPT1!SCDPT1_021ENDINGG_30</vt:lpstr>
      <vt:lpstr>GMICNC_22A_SCDPT1!SCDPT1_021ENDINGG_31</vt:lpstr>
      <vt:lpstr>GMICNC_22A_SCDPT1!SCDPT1_021ENDINGG_32</vt:lpstr>
      <vt:lpstr>GMICNC_22A_SCDPT1!SCDPT1_021ENDINGG_33</vt:lpstr>
      <vt:lpstr>GMICNC_22A_SCDPT1!SCDPT1_021ENDINGG_34</vt:lpstr>
      <vt:lpstr>GMICNC_22A_SCDPT1!SCDPT1_021ENDINGG_35</vt:lpstr>
      <vt:lpstr>GMICNC_22A_SCDPT1!SCDPT1_021ENDINGG_36</vt:lpstr>
      <vt:lpstr>GMICNC_22A_SCDPT1!SCDPT1_021ENDINGG_4</vt:lpstr>
      <vt:lpstr>GMICNC_22A_SCDPT1!SCDPT1_021ENDINGG_5</vt:lpstr>
      <vt:lpstr>GMICNC_22A_SCDPT1!SCDPT1_021ENDINGG_6.01</vt:lpstr>
      <vt:lpstr>GMICNC_22A_SCDPT1!SCDPT1_021ENDINGG_6.02</vt:lpstr>
      <vt:lpstr>GMICNC_22A_SCDPT1!SCDPT1_021ENDINGG_6.03</vt:lpstr>
      <vt:lpstr>GMICNC_22A_SCDPT1!SCDPT1_021ENDINGG_7</vt:lpstr>
      <vt:lpstr>GMICNC_22A_SCDPT1!SCDPT1_021ENDINGG_8</vt:lpstr>
      <vt:lpstr>GMICNC_22A_SCDPT1!SCDPT1_021ENDINGG_9</vt:lpstr>
      <vt:lpstr>GMICNC_22A_SCDPT1!SCDPT1_0220000000_Range</vt:lpstr>
      <vt:lpstr>GMICNC_22A_SCDPT1!SCDPT1_0229999999_10</vt:lpstr>
      <vt:lpstr>GMICNC_22A_SCDPT1!SCDPT1_0229999999_11</vt:lpstr>
      <vt:lpstr>GMICNC_22A_SCDPT1!SCDPT1_0229999999_12</vt:lpstr>
      <vt:lpstr>GMICNC_22A_SCDPT1!SCDPT1_0229999999_13</vt:lpstr>
      <vt:lpstr>GMICNC_22A_SCDPT1!SCDPT1_0229999999_14</vt:lpstr>
      <vt:lpstr>GMICNC_22A_SCDPT1!SCDPT1_0229999999_15</vt:lpstr>
      <vt:lpstr>GMICNC_22A_SCDPT1!SCDPT1_0229999999_19</vt:lpstr>
      <vt:lpstr>GMICNC_22A_SCDPT1!SCDPT1_0229999999_20</vt:lpstr>
      <vt:lpstr>GMICNC_22A_SCDPT1!SCDPT1_0229999999_7</vt:lpstr>
      <vt:lpstr>GMICNC_22A_SCDPT1!SCDPT1_0229999999_9</vt:lpstr>
      <vt:lpstr>GMICNC_22A_SCDPT1!SCDPT1_022BEGINNG_1</vt:lpstr>
      <vt:lpstr>GMICNC_22A_SCDPT1!SCDPT1_022BEGINNG_10</vt:lpstr>
      <vt:lpstr>GMICNC_22A_SCDPT1!SCDPT1_022BEGINNG_11</vt:lpstr>
      <vt:lpstr>GMICNC_22A_SCDPT1!SCDPT1_022BEGINNG_12</vt:lpstr>
      <vt:lpstr>GMICNC_22A_SCDPT1!SCDPT1_022BEGINNG_13</vt:lpstr>
      <vt:lpstr>GMICNC_22A_SCDPT1!SCDPT1_022BEGINNG_14</vt:lpstr>
      <vt:lpstr>GMICNC_22A_SCDPT1!SCDPT1_022BEGINNG_15</vt:lpstr>
      <vt:lpstr>GMICNC_22A_SCDPT1!SCDPT1_022BEGINNG_16</vt:lpstr>
      <vt:lpstr>GMICNC_22A_SCDPT1!SCDPT1_022BEGINNG_17</vt:lpstr>
      <vt:lpstr>GMICNC_22A_SCDPT1!SCDPT1_022BEGINNG_18</vt:lpstr>
      <vt:lpstr>GMICNC_22A_SCDPT1!SCDPT1_022BEGINNG_19</vt:lpstr>
      <vt:lpstr>GMICNC_22A_SCDPT1!SCDPT1_022BEGINNG_2</vt:lpstr>
      <vt:lpstr>GMICNC_22A_SCDPT1!SCDPT1_022BEGINNG_20</vt:lpstr>
      <vt:lpstr>GMICNC_22A_SCDPT1!SCDPT1_022BEGINNG_21</vt:lpstr>
      <vt:lpstr>GMICNC_22A_SCDPT1!SCDPT1_022BEGINNG_22</vt:lpstr>
      <vt:lpstr>GMICNC_22A_SCDPT1!SCDPT1_022BEGINNG_23</vt:lpstr>
      <vt:lpstr>GMICNC_22A_SCDPT1!SCDPT1_022BEGINNG_24</vt:lpstr>
      <vt:lpstr>GMICNC_22A_SCDPT1!SCDPT1_022BEGINNG_25</vt:lpstr>
      <vt:lpstr>GMICNC_22A_SCDPT1!SCDPT1_022BEGINNG_26</vt:lpstr>
      <vt:lpstr>GMICNC_22A_SCDPT1!SCDPT1_022BEGINNG_27</vt:lpstr>
      <vt:lpstr>GMICNC_22A_SCDPT1!SCDPT1_022BEGINNG_28</vt:lpstr>
      <vt:lpstr>GMICNC_22A_SCDPT1!SCDPT1_022BEGINNG_29</vt:lpstr>
      <vt:lpstr>GMICNC_22A_SCDPT1!SCDPT1_022BEGINNG_3</vt:lpstr>
      <vt:lpstr>GMICNC_22A_SCDPT1!SCDPT1_022BEGINNG_30</vt:lpstr>
      <vt:lpstr>GMICNC_22A_SCDPT1!SCDPT1_022BEGINNG_31</vt:lpstr>
      <vt:lpstr>GMICNC_22A_SCDPT1!SCDPT1_022BEGINNG_32</vt:lpstr>
      <vt:lpstr>GMICNC_22A_SCDPT1!SCDPT1_022BEGINNG_33</vt:lpstr>
      <vt:lpstr>GMICNC_22A_SCDPT1!SCDPT1_022BEGINNG_34</vt:lpstr>
      <vt:lpstr>GMICNC_22A_SCDPT1!SCDPT1_022BEGINNG_35</vt:lpstr>
      <vt:lpstr>GMICNC_22A_SCDPT1!SCDPT1_022BEGINNG_36</vt:lpstr>
      <vt:lpstr>GMICNC_22A_SCDPT1!SCDPT1_022BEGINNG_4</vt:lpstr>
      <vt:lpstr>GMICNC_22A_SCDPT1!SCDPT1_022BEGINNG_5</vt:lpstr>
      <vt:lpstr>GMICNC_22A_SCDPT1!SCDPT1_022BEGINNG_6.01</vt:lpstr>
      <vt:lpstr>GMICNC_22A_SCDPT1!SCDPT1_022BEGINNG_6.02</vt:lpstr>
      <vt:lpstr>GMICNC_22A_SCDPT1!SCDPT1_022BEGINNG_6.03</vt:lpstr>
      <vt:lpstr>GMICNC_22A_SCDPT1!SCDPT1_022BEGINNG_7</vt:lpstr>
      <vt:lpstr>GMICNC_22A_SCDPT1!SCDPT1_022BEGINNG_8</vt:lpstr>
      <vt:lpstr>GMICNC_22A_SCDPT1!SCDPT1_022BEGINNG_9</vt:lpstr>
      <vt:lpstr>GMICNC_22A_SCDPT1!SCDPT1_022ENDINGG_10</vt:lpstr>
      <vt:lpstr>GMICNC_22A_SCDPT1!SCDPT1_022ENDINGG_11</vt:lpstr>
      <vt:lpstr>GMICNC_22A_SCDPT1!SCDPT1_022ENDINGG_12</vt:lpstr>
      <vt:lpstr>GMICNC_22A_SCDPT1!SCDPT1_022ENDINGG_13</vt:lpstr>
      <vt:lpstr>GMICNC_22A_SCDPT1!SCDPT1_022ENDINGG_14</vt:lpstr>
      <vt:lpstr>GMICNC_22A_SCDPT1!SCDPT1_022ENDINGG_15</vt:lpstr>
      <vt:lpstr>GMICNC_22A_SCDPT1!SCDPT1_022ENDINGG_16</vt:lpstr>
      <vt:lpstr>GMICNC_22A_SCDPT1!SCDPT1_022ENDINGG_17</vt:lpstr>
      <vt:lpstr>GMICNC_22A_SCDPT1!SCDPT1_022ENDINGG_18</vt:lpstr>
      <vt:lpstr>GMICNC_22A_SCDPT1!SCDPT1_022ENDINGG_19</vt:lpstr>
      <vt:lpstr>GMICNC_22A_SCDPT1!SCDPT1_022ENDINGG_2</vt:lpstr>
      <vt:lpstr>GMICNC_22A_SCDPT1!SCDPT1_022ENDINGG_20</vt:lpstr>
      <vt:lpstr>GMICNC_22A_SCDPT1!SCDPT1_022ENDINGG_21</vt:lpstr>
      <vt:lpstr>GMICNC_22A_SCDPT1!SCDPT1_022ENDINGG_22</vt:lpstr>
      <vt:lpstr>GMICNC_22A_SCDPT1!SCDPT1_022ENDINGG_23</vt:lpstr>
      <vt:lpstr>GMICNC_22A_SCDPT1!SCDPT1_022ENDINGG_24</vt:lpstr>
      <vt:lpstr>GMICNC_22A_SCDPT1!SCDPT1_022ENDINGG_25</vt:lpstr>
      <vt:lpstr>GMICNC_22A_SCDPT1!SCDPT1_022ENDINGG_26</vt:lpstr>
      <vt:lpstr>GMICNC_22A_SCDPT1!SCDPT1_022ENDINGG_27</vt:lpstr>
      <vt:lpstr>GMICNC_22A_SCDPT1!SCDPT1_022ENDINGG_28</vt:lpstr>
      <vt:lpstr>GMICNC_22A_SCDPT1!SCDPT1_022ENDINGG_29</vt:lpstr>
      <vt:lpstr>GMICNC_22A_SCDPT1!SCDPT1_022ENDINGG_3</vt:lpstr>
      <vt:lpstr>GMICNC_22A_SCDPT1!SCDPT1_022ENDINGG_30</vt:lpstr>
      <vt:lpstr>GMICNC_22A_SCDPT1!SCDPT1_022ENDINGG_31</vt:lpstr>
      <vt:lpstr>GMICNC_22A_SCDPT1!SCDPT1_022ENDINGG_32</vt:lpstr>
      <vt:lpstr>GMICNC_22A_SCDPT1!SCDPT1_022ENDINGG_33</vt:lpstr>
      <vt:lpstr>GMICNC_22A_SCDPT1!SCDPT1_022ENDINGG_34</vt:lpstr>
      <vt:lpstr>GMICNC_22A_SCDPT1!SCDPT1_022ENDINGG_35</vt:lpstr>
      <vt:lpstr>GMICNC_22A_SCDPT1!SCDPT1_022ENDINGG_36</vt:lpstr>
      <vt:lpstr>GMICNC_22A_SCDPT1!SCDPT1_022ENDINGG_4</vt:lpstr>
      <vt:lpstr>GMICNC_22A_SCDPT1!SCDPT1_022ENDINGG_5</vt:lpstr>
      <vt:lpstr>GMICNC_22A_SCDPT1!SCDPT1_022ENDINGG_6.01</vt:lpstr>
      <vt:lpstr>GMICNC_22A_SCDPT1!SCDPT1_022ENDINGG_6.02</vt:lpstr>
      <vt:lpstr>GMICNC_22A_SCDPT1!SCDPT1_022ENDINGG_6.03</vt:lpstr>
      <vt:lpstr>GMICNC_22A_SCDPT1!SCDPT1_022ENDINGG_7</vt:lpstr>
      <vt:lpstr>GMICNC_22A_SCDPT1!SCDPT1_022ENDINGG_8</vt:lpstr>
      <vt:lpstr>GMICNC_22A_SCDPT1!SCDPT1_022ENDINGG_9</vt:lpstr>
      <vt:lpstr>GMICNC_22A_SCDPT1!SCDPT1_0230000000_Range</vt:lpstr>
      <vt:lpstr>GMICNC_22A_SCDPT1!SCDPT1_0239999999_10</vt:lpstr>
      <vt:lpstr>GMICNC_22A_SCDPT1!SCDPT1_0239999999_11</vt:lpstr>
      <vt:lpstr>GMICNC_22A_SCDPT1!SCDPT1_0239999999_12</vt:lpstr>
      <vt:lpstr>GMICNC_22A_SCDPT1!SCDPT1_0239999999_13</vt:lpstr>
      <vt:lpstr>GMICNC_22A_SCDPT1!SCDPT1_0239999999_14</vt:lpstr>
      <vt:lpstr>GMICNC_22A_SCDPT1!SCDPT1_0239999999_15</vt:lpstr>
      <vt:lpstr>GMICNC_22A_SCDPT1!SCDPT1_0239999999_19</vt:lpstr>
      <vt:lpstr>GMICNC_22A_SCDPT1!SCDPT1_0239999999_20</vt:lpstr>
      <vt:lpstr>GMICNC_22A_SCDPT1!SCDPT1_0239999999_7</vt:lpstr>
      <vt:lpstr>GMICNC_22A_SCDPT1!SCDPT1_0239999999_9</vt:lpstr>
      <vt:lpstr>GMICNC_22A_SCDPT1!SCDPT1_023BEGINNG_1</vt:lpstr>
      <vt:lpstr>GMICNC_22A_SCDPT1!SCDPT1_023BEGINNG_10</vt:lpstr>
      <vt:lpstr>GMICNC_22A_SCDPT1!SCDPT1_023BEGINNG_11</vt:lpstr>
      <vt:lpstr>GMICNC_22A_SCDPT1!SCDPT1_023BEGINNG_12</vt:lpstr>
      <vt:lpstr>GMICNC_22A_SCDPT1!SCDPT1_023BEGINNG_13</vt:lpstr>
      <vt:lpstr>GMICNC_22A_SCDPT1!SCDPT1_023BEGINNG_14</vt:lpstr>
      <vt:lpstr>GMICNC_22A_SCDPT1!SCDPT1_023BEGINNG_15</vt:lpstr>
      <vt:lpstr>GMICNC_22A_SCDPT1!SCDPT1_023BEGINNG_16</vt:lpstr>
      <vt:lpstr>GMICNC_22A_SCDPT1!SCDPT1_023BEGINNG_17</vt:lpstr>
      <vt:lpstr>GMICNC_22A_SCDPT1!SCDPT1_023BEGINNG_18</vt:lpstr>
      <vt:lpstr>GMICNC_22A_SCDPT1!SCDPT1_023BEGINNG_19</vt:lpstr>
      <vt:lpstr>GMICNC_22A_SCDPT1!SCDPT1_023BEGINNG_2</vt:lpstr>
      <vt:lpstr>GMICNC_22A_SCDPT1!SCDPT1_023BEGINNG_20</vt:lpstr>
      <vt:lpstr>GMICNC_22A_SCDPT1!SCDPT1_023BEGINNG_21</vt:lpstr>
      <vt:lpstr>GMICNC_22A_SCDPT1!SCDPT1_023BEGINNG_22</vt:lpstr>
      <vt:lpstr>GMICNC_22A_SCDPT1!SCDPT1_023BEGINNG_23</vt:lpstr>
      <vt:lpstr>GMICNC_22A_SCDPT1!SCDPT1_023BEGINNG_24</vt:lpstr>
      <vt:lpstr>GMICNC_22A_SCDPT1!SCDPT1_023BEGINNG_25</vt:lpstr>
      <vt:lpstr>GMICNC_22A_SCDPT1!SCDPT1_023BEGINNG_26</vt:lpstr>
      <vt:lpstr>GMICNC_22A_SCDPT1!SCDPT1_023BEGINNG_27</vt:lpstr>
      <vt:lpstr>GMICNC_22A_SCDPT1!SCDPT1_023BEGINNG_28</vt:lpstr>
      <vt:lpstr>GMICNC_22A_SCDPT1!SCDPT1_023BEGINNG_29</vt:lpstr>
      <vt:lpstr>GMICNC_22A_SCDPT1!SCDPT1_023BEGINNG_3</vt:lpstr>
      <vt:lpstr>GMICNC_22A_SCDPT1!SCDPT1_023BEGINNG_30</vt:lpstr>
      <vt:lpstr>GMICNC_22A_SCDPT1!SCDPT1_023BEGINNG_31</vt:lpstr>
      <vt:lpstr>GMICNC_22A_SCDPT1!SCDPT1_023BEGINNG_32</vt:lpstr>
      <vt:lpstr>GMICNC_22A_SCDPT1!SCDPT1_023BEGINNG_33</vt:lpstr>
      <vt:lpstr>GMICNC_22A_SCDPT1!SCDPT1_023BEGINNG_34</vt:lpstr>
      <vt:lpstr>GMICNC_22A_SCDPT1!SCDPT1_023BEGINNG_35</vt:lpstr>
      <vt:lpstr>GMICNC_22A_SCDPT1!SCDPT1_023BEGINNG_36</vt:lpstr>
      <vt:lpstr>GMICNC_22A_SCDPT1!SCDPT1_023BEGINNG_4</vt:lpstr>
      <vt:lpstr>GMICNC_22A_SCDPT1!SCDPT1_023BEGINNG_5</vt:lpstr>
      <vt:lpstr>GMICNC_22A_SCDPT1!SCDPT1_023BEGINNG_6.01</vt:lpstr>
      <vt:lpstr>GMICNC_22A_SCDPT1!SCDPT1_023BEGINNG_6.02</vt:lpstr>
      <vt:lpstr>GMICNC_22A_SCDPT1!SCDPT1_023BEGINNG_6.03</vt:lpstr>
      <vt:lpstr>GMICNC_22A_SCDPT1!SCDPT1_023BEGINNG_7</vt:lpstr>
      <vt:lpstr>GMICNC_22A_SCDPT1!SCDPT1_023BEGINNG_8</vt:lpstr>
      <vt:lpstr>GMICNC_22A_SCDPT1!SCDPT1_023BEGINNG_9</vt:lpstr>
      <vt:lpstr>GMICNC_22A_SCDPT1!SCDPT1_023ENDINGG_10</vt:lpstr>
      <vt:lpstr>GMICNC_22A_SCDPT1!SCDPT1_023ENDINGG_11</vt:lpstr>
      <vt:lpstr>GMICNC_22A_SCDPT1!SCDPT1_023ENDINGG_12</vt:lpstr>
      <vt:lpstr>GMICNC_22A_SCDPT1!SCDPT1_023ENDINGG_13</vt:lpstr>
      <vt:lpstr>GMICNC_22A_SCDPT1!SCDPT1_023ENDINGG_14</vt:lpstr>
      <vt:lpstr>GMICNC_22A_SCDPT1!SCDPT1_023ENDINGG_15</vt:lpstr>
      <vt:lpstr>GMICNC_22A_SCDPT1!SCDPT1_023ENDINGG_16</vt:lpstr>
      <vt:lpstr>GMICNC_22A_SCDPT1!SCDPT1_023ENDINGG_17</vt:lpstr>
      <vt:lpstr>GMICNC_22A_SCDPT1!SCDPT1_023ENDINGG_18</vt:lpstr>
      <vt:lpstr>GMICNC_22A_SCDPT1!SCDPT1_023ENDINGG_19</vt:lpstr>
      <vt:lpstr>GMICNC_22A_SCDPT1!SCDPT1_023ENDINGG_2</vt:lpstr>
      <vt:lpstr>GMICNC_22A_SCDPT1!SCDPT1_023ENDINGG_20</vt:lpstr>
      <vt:lpstr>GMICNC_22A_SCDPT1!SCDPT1_023ENDINGG_21</vt:lpstr>
      <vt:lpstr>GMICNC_22A_SCDPT1!SCDPT1_023ENDINGG_22</vt:lpstr>
      <vt:lpstr>GMICNC_22A_SCDPT1!SCDPT1_023ENDINGG_23</vt:lpstr>
      <vt:lpstr>GMICNC_22A_SCDPT1!SCDPT1_023ENDINGG_24</vt:lpstr>
      <vt:lpstr>GMICNC_22A_SCDPT1!SCDPT1_023ENDINGG_25</vt:lpstr>
      <vt:lpstr>GMICNC_22A_SCDPT1!SCDPT1_023ENDINGG_26</vt:lpstr>
      <vt:lpstr>GMICNC_22A_SCDPT1!SCDPT1_023ENDINGG_27</vt:lpstr>
      <vt:lpstr>GMICNC_22A_SCDPT1!SCDPT1_023ENDINGG_28</vt:lpstr>
      <vt:lpstr>GMICNC_22A_SCDPT1!SCDPT1_023ENDINGG_29</vt:lpstr>
      <vt:lpstr>GMICNC_22A_SCDPT1!SCDPT1_023ENDINGG_3</vt:lpstr>
      <vt:lpstr>GMICNC_22A_SCDPT1!SCDPT1_023ENDINGG_30</vt:lpstr>
      <vt:lpstr>GMICNC_22A_SCDPT1!SCDPT1_023ENDINGG_31</vt:lpstr>
      <vt:lpstr>GMICNC_22A_SCDPT1!SCDPT1_023ENDINGG_32</vt:lpstr>
      <vt:lpstr>GMICNC_22A_SCDPT1!SCDPT1_023ENDINGG_33</vt:lpstr>
      <vt:lpstr>GMICNC_22A_SCDPT1!SCDPT1_023ENDINGG_34</vt:lpstr>
      <vt:lpstr>GMICNC_22A_SCDPT1!SCDPT1_023ENDINGG_35</vt:lpstr>
      <vt:lpstr>GMICNC_22A_SCDPT1!SCDPT1_023ENDINGG_36</vt:lpstr>
      <vt:lpstr>GMICNC_22A_SCDPT1!SCDPT1_023ENDINGG_4</vt:lpstr>
      <vt:lpstr>GMICNC_22A_SCDPT1!SCDPT1_023ENDINGG_5</vt:lpstr>
      <vt:lpstr>GMICNC_22A_SCDPT1!SCDPT1_023ENDINGG_6.01</vt:lpstr>
      <vt:lpstr>GMICNC_22A_SCDPT1!SCDPT1_023ENDINGG_6.02</vt:lpstr>
      <vt:lpstr>GMICNC_22A_SCDPT1!SCDPT1_023ENDINGG_6.03</vt:lpstr>
      <vt:lpstr>GMICNC_22A_SCDPT1!SCDPT1_023ENDINGG_7</vt:lpstr>
      <vt:lpstr>GMICNC_22A_SCDPT1!SCDPT1_023ENDINGG_8</vt:lpstr>
      <vt:lpstr>GMICNC_22A_SCDPT1!SCDPT1_023ENDINGG_9</vt:lpstr>
      <vt:lpstr>GMICNC_22A_SCDPT1!SCDPT1_0240000000_Range</vt:lpstr>
      <vt:lpstr>GMICNC_22A_SCDPT1!SCDPT1_0249999999_10</vt:lpstr>
      <vt:lpstr>GMICNC_22A_SCDPT1!SCDPT1_0249999999_11</vt:lpstr>
      <vt:lpstr>GMICNC_22A_SCDPT1!SCDPT1_0249999999_12</vt:lpstr>
      <vt:lpstr>GMICNC_22A_SCDPT1!SCDPT1_0249999999_13</vt:lpstr>
      <vt:lpstr>GMICNC_22A_SCDPT1!SCDPT1_0249999999_14</vt:lpstr>
      <vt:lpstr>GMICNC_22A_SCDPT1!SCDPT1_0249999999_15</vt:lpstr>
      <vt:lpstr>GMICNC_22A_SCDPT1!SCDPT1_0249999999_19</vt:lpstr>
      <vt:lpstr>GMICNC_22A_SCDPT1!SCDPT1_0249999999_20</vt:lpstr>
      <vt:lpstr>GMICNC_22A_SCDPT1!SCDPT1_0249999999_7</vt:lpstr>
      <vt:lpstr>GMICNC_22A_SCDPT1!SCDPT1_0249999999_9</vt:lpstr>
      <vt:lpstr>GMICNC_22A_SCDPT1!SCDPT1_024BEGINNG_1</vt:lpstr>
      <vt:lpstr>GMICNC_22A_SCDPT1!SCDPT1_024BEGINNG_10</vt:lpstr>
      <vt:lpstr>GMICNC_22A_SCDPT1!SCDPT1_024BEGINNG_11</vt:lpstr>
      <vt:lpstr>GMICNC_22A_SCDPT1!SCDPT1_024BEGINNG_12</vt:lpstr>
      <vt:lpstr>GMICNC_22A_SCDPT1!SCDPT1_024BEGINNG_13</vt:lpstr>
      <vt:lpstr>GMICNC_22A_SCDPT1!SCDPT1_024BEGINNG_14</vt:lpstr>
      <vt:lpstr>GMICNC_22A_SCDPT1!SCDPT1_024BEGINNG_15</vt:lpstr>
      <vt:lpstr>GMICNC_22A_SCDPT1!SCDPT1_024BEGINNG_16</vt:lpstr>
      <vt:lpstr>GMICNC_22A_SCDPT1!SCDPT1_024BEGINNG_17</vt:lpstr>
      <vt:lpstr>GMICNC_22A_SCDPT1!SCDPT1_024BEGINNG_18</vt:lpstr>
      <vt:lpstr>GMICNC_22A_SCDPT1!SCDPT1_024BEGINNG_19</vt:lpstr>
      <vt:lpstr>GMICNC_22A_SCDPT1!SCDPT1_024BEGINNG_2</vt:lpstr>
      <vt:lpstr>GMICNC_22A_SCDPT1!SCDPT1_024BEGINNG_20</vt:lpstr>
      <vt:lpstr>GMICNC_22A_SCDPT1!SCDPT1_024BEGINNG_21</vt:lpstr>
      <vt:lpstr>GMICNC_22A_SCDPT1!SCDPT1_024BEGINNG_22</vt:lpstr>
      <vt:lpstr>GMICNC_22A_SCDPT1!SCDPT1_024BEGINNG_23</vt:lpstr>
      <vt:lpstr>GMICNC_22A_SCDPT1!SCDPT1_024BEGINNG_24</vt:lpstr>
      <vt:lpstr>GMICNC_22A_SCDPT1!SCDPT1_024BEGINNG_25</vt:lpstr>
      <vt:lpstr>GMICNC_22A_SCDPT1!SCDPT1_024BEGINNG_26</vt:lpstr>
      <vt:lpstr>GMICNC_22A_SCDPT1!SCDPT1_024BEGINNG_27</vt:lpstr>
      <vt:lpstr>GMICNC_22A_SCDPT1!SCDPT1_024BEGINNG_28</vt:lpstr>
      <vt:lpstr>GMICNC_22A_SCDPT1!SCDPT1_024BEGINNG_29</vt:lpstr>
      <vt:lpstr>GMICNC_22A_SCDPT1!SCDPT1_024BEGINNG_3</vt:lpstr>
      <vt:lpstr>GMICNC_22A_SCDPT1!SCDPT1_024BEGINNG_30</vt:lpstr>
      <vt:lpstr>GMICNC_22A_SCDPT1!SCDPT1_024BEGINNG_31</vt:lpstr>
      <vt:lpstr>GMICNC_22A_SCDPT1!SCDPT1_024BEGINNG_32</vt:lpstr>
      <vt:lpstr>GMICNC_22A_SCDPT1!SCDPT1_024BEGINNG_33</vt:lpstr>
      <vt:lpstr>GMICNC_22A_SCDPT1!SCDPT1_024BEGINNG_34</vt:lpstr>
      <vt:lpstr>GMICNC_22A_SCDPT1!SCDPT1_024BEGINNG_35</vt:lpstr>
      <vt:lpstr>GMICNC_22A_SCDPT1!SCDPT1_024BEGINNG_36</vt:lpstr>
      <vt:lpstr>GMICNC_22A_SCDPT1!SCDPT1_024BEGINNG_4</vt:lpstr>
      <vt:lpstr>GMICNC_22A_SCDPT1!SCDPT1_024BEGINNG_5</vt:lpstr>
      <vt:lpstr>GMICNC_22A_SCDPT1!SCDPT1_024BEGINNG_6.01</vt:lpstr>
      <vt:lpstr>GMICNC_22A_SCDPT1!SCDPT1_024BEGINNG_6.02</vt:lpstr>
      <vt:lpstr>GMICNC_22A_SCDPT1!SCDPT1_024BEGINNG_6.03</vt:lpstr>
      <vt:lpstr>GMICNC_22A_SCDPT1!SCDPT1_024BEGINNG_7</vt:lpstr>
      <vt:lpstr>GMICNC_22A_SCDPT1!SCDPT1_024BEGINNG_8</vt:lpstr>
      <vt:lpstr>GMICNC_22A_SCDPT1!SCDPT1_024BEGINNG_9</vt:lpstr>
      <vt:lpstr>GMICNC_22A_SCDPT1!SCDPT1_024ENDINGG_10</vt:lpstr>
      <vt:lpstr>GMICNC_22A_SCDPT1!SCDPT1_024ENDINGG_11</vt:lpstr>
      <vt:lpstr>GMICNC_22A_SCDPT1!SCDPT1_024ENDINGG_12</vt:lpstr>
      <vt:lpstr>GMICNC_22A_SCDPT1!SCDPT1_024ENDINGG_13</vt:lpstr>
      <vt:lpstr>GMICNC_22A_SCDPT1!SCDPT1_024ENDINGG_14</vt:lpstr>
      <vt:lpstr>GMICNC_22A_SCDPT1!SCDPT1_024ENDINGG_15</vt:lpstr>
      <vt:lpstr>GMICNC_22A_SCDPT1!SCDPT1_024ENDINGG_16</vt:lpstr>
      <vt:lpstr>GMICNC_22A_SCDPT1!SCDPT1_024ENDINGG_17</vt:lpstr>
      <vt:lpstr>GMICNC_22A_SCDPT1!SCDPT1_024ENDINGG_18</vt:lpstr>
      <vt:lpstr>GMICNC_22A_SCDPT1!SCDPT1_024ENDINGG_19</vt:lpstr>
      <vt:lpstr>GMICNC_22A_SCDPT1!SCDPT1_024ENDINGG_2</vt:lpstr>
      <vt:lpstr>GMICNC_22A_SCDPT1!SCDPT1_024ENDINGG_20</vt:lpstr>
      <vt:lpstr>GMICNC_22A_SCDPT1!SCDPT1_024ENDINGG_21</vt:lpstr>
      <vt:lpstr>GMICNC_22A_SCDPT1!SCDPT1_024ENDINGG_22</vt:lpstr>
      <vt:lpstr>GMICNC_22A_SCDPT1!SCDPT1_024ENDINGG_23</vt:lpstr>
      <vt:lpstr>GMICNC_22A_SCDPT1!SCDPT1_024ENDINGG_24</vt:lpstr>
      <vt:lpstr>GMICNC_22A_SCDPT1!SCDPT1_024ENDINGG_25</vt:lpstr>
      <vt:lpstr>GMICNC_22A_SCDPT1!SCDPT1_024ENDINGG_26</vt:lpstr>
      <vt:lpstr>GMICNC_22A_SCDPT1!SCDPT1_024ENDINGG_27</vt:lpstr>
      <vt:lpstr>GMICNC_22A_SCDPT1!SCDPT1_024ENDINGG_28</vt:lpstr>
      <vt:lpstr>GMICNC_22A_SCDPT1!SCDPT1_024ENDINGG_29</vt:lpstr>
      <vt:lpstr>GMICNC_22A_SCDPT1!SCDPT1_024ENDINGG_3</vt:lpstr>
      <vt:lpstr>GMICNC_22A_SCDPT1!SCDPT1_024ENDINGG_30</vt:lpstr>
      <vt:lpstr>GMICNC_22A_SCDPT1!SCDPT1_024ENDINGG_31</vt:lpstr>
      <vt:lpstr>GMICNC_22A_SCDPT1!SCDPT1_024ENDINGG_32</vt:lpstr>
      <vt:lpstr>GMICNC_22A_SCDPT1!SCDPT1_024ENDINGG_33</vt:lpstr>
      <vt:lpstr>GMICNC_22A_SCDPT1!SCDPT1_024ENDINGG_34</vt:lpstr>
      <vt:lpstr>GMICNC_22A_SCDPT1!SCDPT1_024ENDINGG_35</vt:lpstr>
      <vt:lpstr>GMICNC_22A_SCDPT1!SCDPT1_024ENDINGG_36</vt:lpstr>
      <vt:lpstr>GMICNC_22A_SCDPT1!SCDPT1_024ENDINGG_4</vt:lpstr>
      <vt:lpstr>GMICNC_22A_SCDPT1!SCDPT1_024ENDINGG_5</vt:lpstr>
      <vt:lpstr>GMICNC_22A_SCDPT1!SCDPT1_024ENDINGG_6.01</vt:lpstr>
      <vt:lpstr>GMICNC_22A_SCDPT1!SCDPT1_024ENDINGG_6.02</vt:lpstr>
      <vt:lpstr>GMICNC_22A_SCDPT1!SCDPT1_024ENDINGG_6.03</vt:lpstr>
      <vt:lpstr>GMICNC_22A_SCDPT1!SCDPT1_024ENDINGG_7</vt:lpstr>
      <vt:lpstr>GMICNC_22A_SCDPT1!SCDPT1_024ENDINGG_8</vt:lpstr>
      <vt:lpstr>GMICNC_22A_SCDPT1!SCDPT1_024ENDINGG_9</vt:lpstr>
      <vt:lpstr>GMICNC_22A_SCDPT1!SCDPT1_0309999999_10</vt:lpstr>
      <vt:lpstr>GMICNC_22A_SCDPT1!SCDPT1_0309999999_11</vt:lpstr>
      <vt:lpstr>GMICNC_22A_SCDPT1!SCDPT1_0309999999_12</vt:lpstr>
      <vt:lpstr>GMICNC_22A_SCDPT1!SCDPT1_0309999999_13</vt:lpstr>
      <vt:lpstr>GMICNC_22A_SCDPT1!SCDPT1_0309999999_14</vt:lpstr>
      <vt:lpstr>GMICNC_22A_SCDPT1!SCDPT1_0309999999_15</vt:lpstr>
      <vt:lpstr>GMICNC_22A_SCDPT1!SCDPT1_0309999999_19</vt:lpstr>
      <vt:lpstr>GMICNC_22A_SCDPT1!SCDPT1_0309999999_20</vt:lpstr>
      <vt:lpstr>GMICNC_22A_SCDPT1!SCDPT1_0309999999_7</vt:lpstr>
      <vt:lpstr>GMICNC_22A_SCDPT1!SCDPT1_0309999999_9</vt:lpstr>
      <vt:lpstr>GMICNC_22A_SCDPT1!SCDPT1_0410000000_Range</vt:lpstr>
      <vt:lpstr>GMICNC_22A_SCDPT1!SCDPT1_0419999999_10</vt:lpstr>
      <vt:lpstr>GMICNC_22A_SCDPT1!SCDPT1_0419999999_11</vt:lpstr>
      <vt:lpstr>GMICNC_22A_SCDPT1!SCDPT1_0419999999_12</vt:lpstr>
      <vt:lpstr>GMICNC_22A_SCDPT1!SCDPT1_0419999999_13</vt:lpstr>
      <vt:lpstr>GMICNC_22A_SCDPT1!SCDPT1_0419999999_14</vt:lpstr>
      <vt:lpstr>GMICNC_22A_SCDPT1!SCDPT1_0419999999_15</vt:lpstr>
      <vt:lpstr>GMICNC_22A_SCDPT1!SCDPT1_0419999999_19</vt:lpstr>
      <vt:lpstr>GMICNC_22A_SCDPT1!SCDPT1_0419999999_20</vt:lpstr>
      <vt:lpstr>GMICNC_22A_SCDPT1!SCDPT1_0419999999_7</vt:lpstr>
      <vt:lpstr>GMICNC_22A_SCDPT1!SCDPT1_0419999999_9</vt:lpstr>
      <vt:lpstr>GMICNC_22A_SCDPT1!SCDPT1_041BEGINNG_1</vt:lpstr>
      <vt:lpstr>GMICNC_22A_SCDPT1!SCDPT1_041BEGINNG_10</vt:lpstr>
      <vt:lpstr>GMICNC_22A_SCDPT1!SCDPT1_041BEGINNG_11</vt:lpstr>
      <vt:lpstr>GMICNC_22A_SCDPT1!SCDPT1_041BEGINNG_12</vt:lpstr>
      <vt:lpstr>GMICNC_22A_SCDPT1!SCDPT1_041BEGINNG_13</vt:lpstr>
      <vt:lpstr>GMICNC_22A_SCDPT1!SCDPT1_041BEGINNG_14</vt:lpstr>
      <vt:lpstr>GMICNC_22A_SCDPT1!SCDPT1_041BEGINNG_15</vt:lpstr>
      <vt:lpstr>GMICNC_22A_SCDPT1!SCDPT1_041BEGINNG_16</vt:lpstr>
      <vt:lpstr>GMICNC_22A_SCDPT1!SCDPT1_041BEGINNG_17</vt:lpstr>
      <vt:lpstr>GMICNC_22A_SCDPT1!SCDPT1_041BEGINNG_18</vt:lpstr>
      <vt:lpstr>GMICNC_22A_SCDPT1!SCDPT1_041BEGINNG_19</vt:lpstr>
      <vt:lpstr>GMICNC_22A_SCDPT1!SCDPT1_041BEGINNG_2</vt:lpstr>
      <vt:lpstr>GMICNC_22A_SCDPT1!SCDPT1_041BEGINNG_20</vt:lpstr>
      <vt:lpstr>GMICNC_22A_SCDPT1!SCDPT1_041BEGINNG_21</vt:lpstr>
      <vt:lpstr>GMICNC_22A_SCDPT1!SCDPT1_041BEGINNG_22</vt:lpstr>
      <vt:lpstr>GMICNC_22A_SCDPT1!SCDPT1_041BEGINNG_23</vt:lpstr>
      <vt:lpstr>GMICNC_22A_SCDPT1!SCDPT1_041BEGINNG_24</vt:lpstr>
      <vt:lpstr>GMICNC_22A_SCDPT1!SCDPT1_041BEGINNG_25</vt:lpstr>
      <vt:lpstr>GMICNC_22A_SCDPT1!SCDPT1_041BEGINNG_26</vt:lpstr>
      <vt:lpstr>GMICNC_22A_SCDPT1!SCDPT1_041BEGINNG_27</vt:lpstr>
      <vt:lpstr>GMICNC_22A_SCDPT1!SCDPT1_041BEGINNG_28</vt:lpstr>
      <vt:lpstr>GMICNC_22A_SCDPT1!SCDPT1_041BEGINNG_29</vt:lpstr>
      <vt:lpstr>GMICNC_22A_SCDPT1!SCDPT1_041BEGINNG_3</vt:lpstr>
      <vt:lpstr>GMICNC_22A_SCDPT1!SCDPT1_041BEGINNG_30</vt:lpstr>
      <vt:lpstr>GMICNC_22A_SCDPT1!SCDPT1_041BEGINNG_31</vt:lpstr>
      <vt:lpstr>GMICNC_22A_SCDPT1!SCDPT1_041BEGINNG_32</vt:lpstr>
      <vt:lpstr>GMICNC_22A_SCDPT1!SCDPT1_041BEGINNG_33</vt:lpstr>
      <vt:lpstr>GMICNC_22A_SCDPT1!SCDPT1_041BEGINNG_34</vt:lpstr>
      <vt:lpstr>GMICNC_22A_SCDPT1!SCDPT1_041BEGINNG_35</vt:lpstr>
      <vt:lpstr>GMICNC_22A_SCDPT1!SCDPT1_041BEGINNG_36</vt:lpstr>
      <vt:lpstr>GMICNC_22A_SCDPT1!SCDPT1_041BEGINNG_4</vt:lpstr>
      <vt:lpstr>GMICNC_22A_SCDPT1!SCDPT1_041BEGINNG_5</vt:lpstr>
      <vt:lpstr>GMICNC_22A_SCDPT1!SCDPT1_041BEGINNG_6.01</vt:lpstr>
      <vt:lpstr>GMICNC_22A_SCDPT1!SCDPT1_041BEGINNG_6.02</vt:lpstr>
      <vt:lpstr>GMICNC_22A_SCDPT1!SCDPT1_041BEGINNG_6.03</vt:lpstr>
      <vt:lpstr>GMICNC_22A_SCDPT1!SCDPT1_041BEGINNG_7</vt:lpstr>
      <vt:lpstr>GMICNC_22A_SCDPT1!SCDPT1_041BEGINNG_8</vt:lpstr>
      <vt:lpstr>GMICNC_22A_SCDPT1!SCDPT1_041BEGINNG_9</vt:lpstr>
      <vt:lpstr>GMICNC_22A_SCDPT1!SCDPT1_041ENDINGG_10</vt:lpstr>
      <vt:lpstr>GMICNC_22A_SCDPT1!SCDPT1_041ENDINGG_11</vt:lpstr>
      <vt:lpstr>GMICNC_22A_SCDPT1!SCDPT1_041ENDINGG_12</vt:lpstr>
      <vt:lpstr>GMICNC_22A_SCDPT1!SCDPT1_041ENDINGG_13</vt:lpstr>
      <vt:lpstr>GMICNC_22A_SCDPT1!SCDPT1_041ENDINGG_14</vt:lpstr>
      <vt:lpstr>GMICNC_22A_SCDPT1!SCDPT1_041ENDINGG_15</vt:lpstr>
      <vt:lpstr>GMICNC_22A_SCDPT1!SCDPT1_041ENDINGG_16</vt:lpstr>
      <vt:lpstr>GMICNC_22A_SCDPT1!SCDPT1_041ENDINGG_17</vt:lpstr>
      <vt:lpstr>GMICNC_22A_SCDPT1!SCDPT1_041ENDINGG_18</vt:lpstr>
      <vt:lpstr>GMICNC_22A_SCDPT1!SCDPT1_041ENDINGG_19</vt:lpstr>
      <vt:lpstr>GMICNC_22A_SCDPT1!SCDPT1_041ENDINGG_2</vt:lpstr>
      <vt:lpstr>GMICNC_22A_SCDPT1!SCDPT1_041ENDINGG_20</vt:lpstr>
      <vt:lpstr>GMICNC_22A_SCDPT1!SCDPT1_041ENDINGG_21</vt:lpstr>
      <vt:lpstr>GMICNC_22A_SCDPT1!SCDPT1_041ENDINGG_22</vt:lpstr>
      <vt:lpstr>GMICNC_22A_SCDPT1!SCDPT1_041ENDINGG_23</vt:lpstr>
      <vt:lpstr>GMICNC_22A_SCDPT1!SCDPT1_041ENDINGG_24</vt:lpstr>
      <vt:lpstr>GMICNC_22A_SCDPT1!SCDPT1_041ENDINGG_25</vt:lpstr>
      <vt:lpstr>GMICNC_22A_SCDPT1!SCDPT1_041ENDINGG_26</vt:lpstr>
      <vt:lpstr>GMICNC_22A_SCDPT1!SCDPT1_041ENDINGG_27</vt:lpstr>
      <vt:lpstr>GMICNC_22A_SCDPT1!SCDPT1_041ENDINGG_28</vt:lpstr>
      <vt:lpstr>GMICNC_22A_SCDPT1!SCDPT1_041ENDINGG_29</vt:lpstr>
      <vt:lpstr>GMICNC_22A_SCDPT1!SCDPT1_041ENDINGG_3</vt:lpstr>
      <vt:lpstr>GMICNC_22A_SCDPT1!SCDPT1_041ENDINGG_30</vt:lpstr>
      <vt:lpstr>GMICNC_22A_SCDPT1!SCDPT1_041ENDINGG_31</vt:lpstr>
      <vt:lpstr>GMICNC_22A_SCDPT1!SCDPT1_041ENDINGG_32</vt:lpstr>
      <vt:lpstr>GMICNC_22A_SCDPT1!SCDPT1_041ENDINGG_33</vt:lpstr>
      <vt:lpstr>GMICNC_22A_SCDPT1!SCDPT1_041ENDINGG_34</vt:lpstr>
      <vt:lpstr>GMICNC_22A_SCDPT1!SCDPT1_041ENDINGG_35</vt:lpstr>
      <vt:lpstr>GMICNC_22A_SCDPT1!SCDPT1_041ENDINGG_36</vt:lpstr>
      <vt:lpstr>GMICNC_22A_SCDPT1!SCDPT1_041ENDINGG_4</vt:lpstr>
      <vt:lpstr>GMICNC_22A_SCDPT1!SCDPT1_041ENDINGG_5</vt:lpstr>
      <vt:lpstr>GMICNC_22A_SCDPT1!SCDPT1_041ENDINGG_6.01</vt:lpstr>
      <vt:lpstr>GMICNC_22A_SCDPT1!SCDPT1_041ENDINGG_6.02</vt:lpstr>
      <vt:lpstr>GMICNC_22A_SCDPT1!SCDPT1_041ENDINGG_6.03</vt:lpstr>
      <vt:lpstr>GMICNC_22A_SCDPT1!SCDPT1_041ENDINGG_7</vt:lpstr>
      <vt:lpstr>GMICNC_22A_SCDPT1!SCDPT1_041ENDINGG_8</vt:lpstr>
      <vt:lpstr>GMICNC_22A_SCDPT1!SCDPT1_041ENDINGG_9</vt:lpstr>
      <vt:lpstr>GMICNC_22A_SCDPT1!SCDPT1_0420000000_Range</vt:lpstr>
      <vt:lpstr>GMICNC_22A_SCDPT1!SCDPT1_0429999999_10</vt:lpstr>
      <vt:lpstr>GMICNC_22A_SCDPT1!SCDPT1_0429999999_11</vt:lpstr>
      <vt:lpstr>GMICNC_22A_SCDPT1!SCDPT1_0429999999_12</vt:lpstr>
      <vt:lpstr>GMICNC_22A_SCDPT1!SCDPT1_0429999999_13</vt:lpstr>
      <vt:lpstr>GMICNC_22A_SCDPT1!SCDPT1_0429999999_14</vt:lpstr>
      <vt:lpstr>GMICNC_22A_SCDPT1!SCDPT1_0429999999_15</vt:lpstr>
      <vt:lpstr>GMICNC_22A_SCDPT1!SCDPT1_0429999999_19</vt:lpstr>
      <vt:lpstr>GMICNC_22A_SCDPT1!SCDPT1_0429999999_20</vt:lpstr>
      <vt:lpstr>GMICNC_22A_SCDPT1!SCDPT1_0429999999_7</vt:lpstr>
      <vt:lpstr>GMICNC_22A_SCDPT1!SCDPT1_0429999999_9</vt:lpstr>
      <vt:lpstr>GMICNC_22A_SCDPT1!SCDPT1_042BEGINNG_1</vt:lpstr>
      <vt:lpstr>GMICNC_22A_SCDPT1!SCDPT1_042BEGINNG_10</vt:lpstr>
      <vt:lpstr>GMICNC_22A_SCDPT1!SCDPT1_042BEGINNG_11</vt:lpstr>
      <vt:lpstr>GMICNC_22A_SCDPT1!SCDPT1_042BEGINNG_12</vt:lpstr>
      <vt:lpstr>GMICNC_22A_SCDPT1!SCDPT1_042BEGINNG_13</vt:lpstr>
      <vt:lpstr>GMICNC_22A_SCDPT1!SCDPT1_042BEGINNG_14</vt:lpstr>
      <vt:lpstr>GMICNC_22A_SCDPT1!SCDPT1_042BEGINNG_15</vt:lpstr>
      <vt:lpstr>GMICNC_22A_SCDPT1!SCDPT1_042BEGINNG_16</vt:lpstr>
      <vt:lpstr>GMICNC_22A_SCDPT1!SCDPT1_042BEGINNG_17</vt:lpstr>
      <vt:lpstr>GMICNC_22A_SCDPT1!SCDPT1_042BEGINNG_18</vt:lpstr>
      <vt:lpstr>GMICNC_22A_SCDPT1!SCDPT1_042BEGINNG_19</vt:lpstr>
      <vt:lpstr>GMICNC_22A_SCDPT1!SCDPT1_042BEGINNG_2</vt:lpstr>
      <vt:lpstr>GMICNC_22A_SCDPT1!SCDPT1_042BEGINNG_20</vt:lpstr>
      <vt:lpstr>GMICNC_22A_SCDPT1!SCDPT1_042BEGINNG_21</vt:lpstr>
      <vt:lpstr>GMICNC_22A_SCDPT1!SCDPT1_042BEGINNG_22</vt:lpstr>
      <vt:lpstr>GMICNC_22A_SCDPT1!SCDPT1_042BEGINNG_23</vt:lpstr>
      <vt:lpstr>GMICNC_22A_SCDPT1!SCDPT1_042BEGINNG_24</vt:lpstr>
      <vt:lpstr>GMICNC_22A_SCDPT1!SCDPT1_042BEGINNG_25</vt:lpstr>
      <vt:lpstr>GMICNC_22A_SCDPT1!SCDPT1_042BEGINNG_26</vt:lpstr>
      <vt:lpstr>GMICNC_22A_SCDPT1!SCDPT1_042BEGINNG_27</vt:lpstr>
      <vt:lpstr>GMICNC_22A_SCDPT1!SCDPT1_042BEGINNG_28</vt:lpstr>
      <vt:lpstr>GMICNC_22A_SCDPT1!SCDPT1_042BEGINNG_29</vt:lpstr>
      <vt:lpstr>GMICNC_22A_SCDPT1!SCDPT1_042BEGINNG_3</vt:lpstr>
      <vt:lpstr>GMICNC_22A_SCDPT1!SCDPT1_042BEGINNG_30</vt:lpstr>
      <vt:lpstr>GMICNC_22A_SCDPT1!SCDPT1_042BEGINNG_31</vt:lpstr>
      <vt:lpstr>GMICNC_22A_SCDPT1!SCDPT1_042BEGINNG_32</vt:lpstr>
      <vt:lpstr>GMICNC_22A_SCDPT1!SCDPT1_042BEGINNG_33</vt:lpstr>
      <vt:lpstr>GMICNC_22A_SCDPT1!SCDPT1_042BEGINNG_34</vt:lpstr>
      <vt:lpstr>GMICNC_22A_SCDPT1!SCDPT1_042BEGINNG_35</vt:lpstr>
      <vt:lpstr>GMICNC_22A_SCDPT1!SCDPT1_042BEGINNG_36</vt:lpstr>
      <vt:lpstr>GMICNC_22A_SCDPT1!SCDPT1_042BEGINNG_4</vt:lpstr>
      <vt:lpstr>GMICNC_22A_SCDPT1!SCDPT1_042BEGINNG_5</vt:lpstr>
      <vt:lpstr>GMICNC_22A_SCDPT1!SCDPT1_042BEGINNG_6.01</vt:lpstr>
      <vt:lpstr>GMICNC_22A_SCDPT1!SCDPT1_042BEGINNG_6.02</vt:lpstr>
      <vt:lpstr>GMICNC_22A_SCDPT1!SCDPT1_042BEGINNG_6.03</vt:lpstr>
      <vt:lpstr>GMICNC_22A_SCDPT1!SCDPT1_042BEGINNG_7</vt:lpstr>
      <vt:lpstr>GMICNC_22A_SCDPT1!SCDPT1_042BEGINNG_8</vt:lpstr>
      <vt:lpstr>GMICNC_22A_SCDPT1!SCDPT1_042BEGINNG_9</vt:lpstr>
      <vt:lpstr>GMICNC_22A_SCDPT1!SCDPT1_042ENDINGG_10</vt:lpstr>
      <vt:lpstr>GMICNC_22A_SCDPT1!SCDPT1_042ENDINGG_11</vt:lpstr>
      <vt:lpstr>GMICNC_22A_SCDPT1!SCDPT1_042ENDINGG_12</vt:lpstr>
      <vt:lpstr>GMICNC_22A_SCDPT1!SCDPT1_042ENDINGG_13</vt:lpstr>
      <vt:lpstr>GMICNC_22A_SCDPT1!SCDPT1_042ENDINGG_14</vt:lpstr>
      <vt:lpstr>GMICNC_22A_SCDPT1!SCDPT1_042ENDINGG_15</vt:lpstr>
      <vt:lpstr>GMICNC_22A_SCDPT1!SCDPT1_042ENDINGG_16</vt:lpstr>
      <vt:lpstr>GMICNC_22A_SCDPT1!SCDPT1_042ENDINGG_17</vt:lpstr>
      <vt:lpstr>GMICNC_22A_SCDPT1!SCDPT1_042ENDINGG_18</vt:lpstr>
      <vt:lpstr>GMICNC_22A_SCDPT1!SCDPT1_042ENDINGG_19</vt:lpstr>
      <vt:lpstr>GMICNC_22A_SCDPT1!SCDPT1_042ENDINGG_2</vt:lpstr>
      <vt:lpstr>GMICNC_22A_SCDPT1!SCDPT1_042ENDINGG_20</vt:lpstr>
      <vt:lpstr>GMICNC_22A_SCDPT1!SCDPT1_042ENDINGG_21</vt:lpstr>
      <vt:lpstr>GMICNC_22A_SCDPT1!SCDPT1_042ENDINGG_22</vt:lpstr>
      <vt:lpstr>GMICNC_22A_SCDPT1!SCDPT1_042ENDINGG_23</vt:lpstr>
      <vt:lpstr>GMICNC_22A_SCDPT1!SCDPT1_042ENDINGG_24</vt:lpstr>
      <vt:lpstr>GMICNC_22A_SCDPT1!SCDPT1_042ENDINGG_25</vt:lpstr>
      <vt:lpstr>GMICNC_22A_SCDPT1!SCDPT1_042ENDINGG_26</vt:lpstr>
      <vt:lpstr>GMICNC_22A_SCDPT1!SCDPT1_042ENDINGG_27</vt:lpstr>
      <vt:lpstr>GMICNC_22A_SCDPT1!SCDPT1_042ENDINGG_28</vt:lpstr>
      <vt:lpstr>GMICNC_22A_SCDPT1!SCDPT1_042ENDINGG_29</vt:lpstr>
      <vt:lpstr>GMICNC_22A_SCDPT1!SCDPT1_042ENDINGG_3</vt:lpstr>
      <vt:lpstr>GMICNC_22A_SCDPT1!SCDPT1_042ENDINGG_30</vt:lpstr>
      <vt:lpstr>GMICNC_22A_SCDPT1!SCDPT1_042ENDINGG_31</vt:lpstr>
      <vt:lpstr>GMICNC_22A_SCDPT1!SCDPT1_042ENDINGG_32</vt:lpstr>
      <vt:lpstr>GMICNC_22A_SCDPT1!SCDPT1_042ENDINGG_33</vt:lpstr>
      <vt:lpstr>GMICNC_22A_SCDPT1!SCDPT1_042ENDINGG_34</vt:lpstr>
      <vt:lpstr>GMICNC_22A_SCDPT1!SCDPT1_042ENDINGG_35</vt:lpstr>
      <vt:lpstr>GMICNC_22A_SCDPT1!SCDPT1_042ENDINGG_36</vt:lpstr>
      <vt:lpstr>GMICNC_22A_SCDPT1!SCDPT1_042ENDINGG_4</vt:lpstr>
      <vt:lpstr>GMICNC_22A_SCDPT1!SCDPT1_042ENDINGG_5</vt:lpstr>
      <vt:lpstr>GMICNC_22A_SCDPT1!SCDPT1_042ENDINGG_6.01</vt:lpstr>
      <vt:lpstr>GMICNC_22A_SCDPT1!SCDPT1_042ENDINGG_6.02</vt:lpstr>
      <vt:lpstr>GMICNC_22A_SCDPT1!SCDPT1_042ENDINGG_6.03</vt:lpstr>
      <vt:lpstr>GMICNC_22A_SCDPT1!SCDPT1_042ENDINGG_7</vt:lpstr>
      <vt:lpstr>GMICNC_22A_SCDPT1!SCDPT1_042ENDINGG_8</vt:lpstr>
      <vt:lpstr>GMICNC_22A_SCDPT1!SCDPT1_042ENDINGG_9</vt:lpstr>
      <vt:lpstr>GMICNC_22A_SCDPT1!SCDPT1_0430000000_Range</vt:lpstr>
      <vt:lpstr>GMICNC_22A_SCDPT1!SCDPT1_0439999999_10</vt:lpstr>
      <vt:lpstr>GMICNC_22A_SCDPT1!SCDPT1_0439999999_11</vt:lpstr>
      <vt:lpstr>GMICNC_22A_SCDPT1!SCDPT1_0439999999_12</vt:lpstr>
      <vt:lpstr>GMICNC_22A_SCDPT1!SCDPT1_0439999999_13</vt:lpstr>
      <vt:lpstr>GMICNC_22A_SCDPT1!SCDPT1_0439999999_14</vt:lpstr>
      <vt:lpstr>GMICNC_22A_SCDPT1!SCDPT1_0439999999_15</vt:lpstr>
      <vt:lpstr>GMICNC_22A_SCDPT1!SCDPT1_0439999999_19</vt:lpstr>
      <vt:lpstr>GMICNC_22A_SCDPT1!SCDPT1_0439999999_20</vt:lpstr>
      <vt:lpstr>GMICNC_22A_SCDPT1!SCDPT1_0439999999_7</vt:lpstr>
      <vt:lpstr>GMICNC_22A_SCDPT1!SCDPT1_0439999999_9</vt:lpstr>
      <vt:lpstr>GMICNC_22A_SCDPT1!SCDPT1_043BEGINNG_1</vt:lpstr>
      <vt:lpstr>GMICNC_22A_SCDPT1!SCDPT1_043BEGINNG_10</vt:lpstr>
      <vt:lpstr>GMICNC_22A_SCDPT1!SCDPT1_043BEGINNG_11</vt:lpstr>
      <vt:lpstr>GMICNC_22A_SCDPT1!SCDPT1_043BEGINNG_12</vt:lpstr>
      <vt:lpstr>GMICNC_22A_SCDPT1!SCDPT1_043BEGINNG_13</vt:lpstr>
      <vt:lpstr>GMICNC_22A_SCDPT1!SCDPT1_043BEGINNG_14</vt:lpstr>
      <vt:lpstr>GMICNC_22A_SCDPT1!SCDPT1_043BEGINNG_15</vt:lpstr>
      <vt:lpstr>GMICNC_22A_SCDPT1!SCDPT1_043BEGINNG_16</vt:lpstr>
      <vt:lpstr>GMICNC_22A_SCDPT1!SCDPT1_043BEGINNG_17</vt:lpstr>
      <vt:lpstr>GMICNC_22A_SCDPT1!SCDPT1_043BEGINNG_18</vt:lpstr>
      <vt:lpstr>GMICNC_22A_SCDPT1!SCDPT1_043BEGINNG_19</vt:lpstr>
      <vt:lpstr>GMICNC_22A_SCDPT1!SCDPT1_043BEGINNG_2</vt:lpstr>
      <vt:lpstr>GMICNC_22A_SCDPT1!SCDPT1_043BEGINNG_20</vt:lpstr>
      <vt:lpstr>GMICNC_22A_SCDPT1!SCDPT1_043BEGINNG_21</vt:lpstr>
      <vt:lpstr>GMICNC_22A_SCDPT1!SCDPT1_043BEGINNG_22</vt:lpstr>
      <vt:lpstr>GMICNC_22A_SCDPT1!SCDPT1_043BEGINNG_23</vt:lpstr>
      <vt:lpstr>GMICNC_22A_SCDPT1!SCDPT1_043BEGINNG_24</vt:lpstr>
      <vt:lpstr>GMICNC_22A_SCDPT1!SCDPT1_043BEGINNG_25</vt:lpstr>
      <vt:lpstr>GMICNC_22A_SCDPT1!SCDPT1_043BEGINNG_26</vt:lpstr>
      <vt:lpstr>GMICNC_22A_SCDPT1!SCDPT1_043BEGINNG_27</vt:lpstr>
      <vt:lpstr>GMICNC_22A_SCDPT1!SCDPT1_043BEGINNG_28</vt:lpstr>
      <vt:lpstr>GMICNC_22A_SCDPT1!SCDPT1_043BEGINNG_29</vt:lpstr>
      <vt:lpstr>GMICNC_22A_SCDPT1!SCDPT1_043BEGINNG_3</vt:lpstr>
      <vt:lpstr>GMICNC_22A_SCDPT1!SCDPT1_043BEGINNG_30</vt:lpstr>
      <vt:lpstr>GMICNC_22A_SCDPT1!SCDPT1_043BEGINNG_31</vt:lpstr>
      <vt:lpstr>GMICNC_22A_SCDPT1!SCDPT1_043BEGINNG_32</vt:lpstr>
      <vt:lpstr>GMICNC_22A_SCDPT1!SCDPT1_043BEGINNG_33</vt:lpstr>
      <vt:lpstr>GMICNC_22A_SCDPT1!SCDPT1_043BEGINNG_34</vt:lpstr>
      <vt:lpstr>GMICNC_22A_SCDPT1!SCDPT1_043BEGINNG_35</vt:lpstr>
      <vt:lpstr>GMICNC_22A_SCDPT1!SCDPT1_043BEGINNG_36</vt:lpstr>
      <vt:lpstr>GMICNC_22A_SCDPT1!SCDPT1_043BEGINNG_4</vt:lpstr>
      <vt:lpstr>GMICNC_22A_SCDPT1!SCDPT1_043BEGINNG_5</vt:lpstr>
      <vt:lpstr>GMICNC_22A_SCDPT1!SCDPT1_043BEGINNG_6.01</vt:lpstr>
      <vt:lpstr>GMICNC_22A_SCDPT1!SCDPT1_043BEGINNG_6.02</vt:lpstr>
      <vt:lpstr>GMICNC_22A_SCDPT1!SCDPT1_043BEGINNG_6.03</vt:lpstr>
      <vt:lpstr>GMICNC_22A_SCDPT1!SCDPT1_043BEGINNG_7</vt:lpstr>
      <vt:lpstr>GMICNC_22A_SCDPT1!SCDPT1_043BEGINNG_8</vt:lpstr>
      <vt:lpstr>GMICNC_22A_SCDPT1!SCDPT1_043BEGINNG_9</vt:lpstr>
      <vt:lpstr>GMICNC_22A_SCDPT1!SCDPT1_043ENDINGG_10</vt:lpstr>
      <vt:lpstr>GMICNC_22A_SCDPT1!SCDPT1_043ENDINGG_11</vt:lpstr>
      <vt:lpstr>GMICNC_22A_SCDPT1!SCDPT1_043ENDINGG_12</vt:lpstr>
      <vt:lpstr>GMICNC_22A_SCDPT1!SCDPT1_043ENDINGG_13</vt:lpstr>
      <vt:lpstr>GMICNC_22A_SCDPT1!SCDPT1_043ENDINGG_14</vt:lpstr>
      <vt:lpstr>GMICNC_22A_SCDPT1!SCDPT1_043ENDINGG_15</vt:lpstr>
      <vt:lpstr>GMICNC_22A_SCDPT1!SCDPT1_043ENDINGG_16</vt:lpstr>
      <vt:lpstr>GMICNC_22A_SCDPT1!SCDPT1_043ENDINGG_17</vt:lpstr>
      <vt:lpstr>GMICNC_22A_SCDPT1!SCDPT1_043ENDINGG_18</vt:lpstr>
      <vt:lpstr>GMICNC_22A_SCDPT1!SCDPT1_043ENDINGG_19</vt:lpstr>
      <vt:lpstr>GMICNC_22A_SCDPT1!SCDPT1_043ENDINGG_2</vt:lpstr>
      <vt:lpstr>GMICNC_22A_SCDPT1!SCDPT1_043ENDINGG_20</vt:lpstr>
      <vt:lpstr>GMICNC_22A_SCDPT1!SCDPT1_043ENDINGG_21</vt:lpstr>
      <vt:lpstr>GMICNC_22A_SCDPT1!SCDPT1_043ENDINGG_22</vt:lpstr>
      <vt:lpstr>GMICNC_22A_SCDPT1!SCDPT1_043ENDINGG_23</vt:lpstr>
      <vt:lpstr>GMICNC_22A_SCDPT1!SCDPT1_043ENDINGG_24</vt:lpstr>
      <vt:lpstr>GMICNC_22A_SCDPT1!SCDPT1_043ENDINGG_25</vt:lpstr>
      <vt:lpstr>GMICNC_22A_SCDPT1!SCDPT1_043ENDINGG_26</vt:lpstr>
      <vt:lpstr>GMICNC_22A_SCDPT1!SCDPT1_043ENDINGG_27</vt:lpstr>
      <vt:lpstr>GMICNC_22A_SCDPT1!SCDPT1_043ENDINGG_28</vt:lpstr>
      <vt:lpstr>GMICNC_22A_SCDPT1!SCDPT1_043ENDINGG_29</vt:lpstr>
      <vt:lpstr>GMICNC_22A_SCDPT1!SCDPT1_043ENDINGG_3</vt:lpstr>
      <vt:lpstr>GMICNC_22A_SCDPT1!SCDPT1_043ENDINGG_30</vt:lpstr>
      <vt:lpstr>GMICNC_22A_SCDPT1!SCDPT1_043ENDINGG_31</vt:lpstr>
      <vt:lpstr>GMICNC_22A_SCDPT1!SCDPT1_043ENDINGG_32</vt:lpstr>
      <vt:lpstr>GMICNC_22A_SCDPT1!SCDPT1_043ENDINGG_33</vt:lpstr>
      <vt:lpstr>GMICNC_22A_SCDPT1!SCDPT1_043ENDINGG_34</vt:lpstr>
      <vt:lpstr>GMICNC_22A_SCDPT1!SCDPT1_043ENDINGG_35</vt:lpstr>
      <vt:lpstr>GMICNC_22A_SCDPT1!SCDPT1_043ENDINGG_36</vt:lpstr>
      <vt:lpstr>GMICNC_22A_SCDPT1!SCDPT1_043ENDINGG_4</vt:lpstr>
      <vt:lpstr>GMICNC_22A_SCDPT1!SCDPT1_043ENDINGG_5</vt:lpstr>
      <vt:lpstr>GMICNC_22A_SCDPT1!SCDPT1_043ENDINGG_6.01</vt:lpstr>
      <vt:lpstr>GMICNC_22A_SCDPT1!SCDPT1_043ENDINGG_6.02</vt:lpstr>
      <vt:lpstr>GMICNC_22A_SCDPT1!SCDPT1_043ENDINGG_6.03</vt:lpstr>
      <vt:lpstr>GMICNC_22A_SCDPT1!SCDPT1_043ENDINGG_7</vt:lpstr>
      <vt:lpstr>GMICNC_22A_SCDPT1!SCDPT1_043ENDINGG_8</vt:lpstr>
      <vt:lpstr>GMICNC_22A_SCDPT1!SCDPT1_043ENDINGG_9</vt:lpstr>
      <vt:lpstr>GMICNC_22A_SCDPT1!SCDPT1_0440000000_Range</vt:lpstr>
      <vt:lpstr>GMICNC_22A_SCDPT1!SCDPT1_0449999999_10</vt:lpstr>
      <vt:lpstr>GMICNC_22A_SCDPT1!SCDPT1_0449999999_11</vt:lpstr>
      <vt:lpstr>GMICNC_22A_SCDPT1!SCDPT1_0449999999_12</vt:lpstr>
      <vt:lpstr>GMICNC_22A_SCDPT1!SCDPT1_0449999999_13</vt:lpstr>
      <vt:lpstr>GMICNC_22A_SCDPT1!SCDPT1_0449999999_14</vt:lpstr>
      <vt:lpstr>GMICNC_22A_SCDPT1!SCDPT1_0449999999_15</vt:lpstr>
      <vt:lpstr>GMICNC_22A_SCDPT1!SCDPT1_0449999999_19</vt:lpstr>
      <vt:lpstr>GMICNC_22A_SCDPT1!SCDPT1_0449999999_20</vt:lpstr>
      <vt:lpstr>GMICNC_22A_SCDPT1!SCDPT1_0449999999_7</vt:lpstr>
      <vt:lpstr>GMICNC_22A_SCDPT1!SCDPT1_0449999999_9</vt:lpstr>
      <vt:lpstr>GMICNC_22A_SCDPT1!SCDPT1_044BEGINNG_1</vt:lpstr>
      <vt:lpstr>GMICNC_22A_SCDPT1!SCDPT1_044BEGINNG_10</vt:lpstr>
      <vt:lpstr>GMICNC_22A_SCDPT1!SCDPT1_044BEGINNG_11</vt:lpstr>
      <vt:lpstr>GMICNC_22A_SCDPT1!SCDPT1_044BEGINNG_12</vt:lpstr>
      <vt:lpstr>GMICNC_22A_SCDPT1!SCDPT1_044BEGINNG_13</vt:lpstr>
      <vt:lpstr>GMICNC_22A_SCDPT1!SCDPT1_044BEGINNG_14</vt:lpstr>
      <vt:lpstr>GMICNC_22A_SCDPT1!SCDPT1_044BEGINNG_15</vt:lpstr>
      <vt:lpstr>GMICNC_22A_SCDPT1!SCDPT1_044BEGINNG_16</vt:lpstr>
      <vt:lpstr>GMICNC_22A_SCDPT1!SCDPT1_044BEGINNG_17</vt:lpstr>
      <vt:lpstr>GMICNC_22A_SCDPT1!SCDPT1_044BEGINNG_18</vt:lpstr>
      <vt:lpstr>GMICNC_22A_SCDPT1!SCDPT1_044BEGINNG_19</vt:lpstr>
      <vt:lpstr>GMICNC_22A_SCDPT1!SCDPT1_044BEGINNG_2</vt:lpstr>
      <vt:lpstr>GMICNC_22A_SCDPT1!SCDPT1_044BEGINNG_20</vt:lpstr>
      <vt:lpstr>GMICNC_22A_SCDPT1!SCDPT1_044BEGINNG_21</vt:lpstr>
      <vt:lpstr>GMICNC_22A_SCDPT1!SCDPT1_044BEGINNG_22</vt:lpstr>
      <vt:lpstr>GMICNC_22A_SCDPT1!SCDPT1_044BEGINNG_23</vt:lpstr>
      <vt:lpstr>GMICNC_22A_SCDPT1!SCDPT1_044BEGINNG_24</vt:lpstr>
      <vt:lpstr>GMICNC_22A_SCDPT1!SCDPT1_044BEGINNG_25</vt:lpstr>
      <vt:lpstr>GMICNC_22A_SCDPT1!SCDPT1_044BEGINNG_26</vt:lpstr>
      <vt:lpstr>GMICNC_22A_SCDPT1!SCDPT1_044BEGINNG_27</vt:lpstr>
      <vt:lpstr>GMICNC_22A_SCDPT1!SCDPT1_044BEGINNG_28</vt:lpstr>
      <vt:lpstr>GMICNC_22A_SCDPT1!SCDPT1_044BEGINNG_29</vt:lpstr>
      <vt:lpstr>GMICNC_22A_SCDPT1!SCDPT1_044BEGINNG_3</vt:lpstr>
      <vt:lpstr>GMICNC_22A_SCDPT1!SCDPT1_044BEGINNG_30</vt:lpstr>
      <vt:lpstr>GMICNC_22A_SCDPT1!SCDPT1_044BEGINNG_31</vt:lpstr>
      <vt:lpstr>GMICNC_22A_SCDPT1!SCDPT1_044BEGINNG_32</vt:lpstr>
      <vt:lpstr>GMICNC_22A_SCDPT1!SCDPT1_044BEGINNG_33</vt:lpstr>
      <vt:lpstr>GMICNC_22A_SCDPT1!SCDPT1_044BEGINNG_34</vt:lpstr>
      <vt:lpstr>GMICNC_22A_SCDPT1!SCDPT1_044BEGINNG_35</vt:lpstr>
      <vt:lpstr>GMICNC_22A_SCDPT1!SCDPT1_044BEGINNG_36</vt:lpstr>
      <vt:lpstr>GMICNC_22A_SCDPT1!SCDPT1_044BEGINNG_4</vt:lpstr>
      <vt:lpstr>GMICNC_22A_SCDPT1!SCDPT1_044BEGINNG_5</vt:lpstr>
      <vt:lpstr>GMICNC_22A_SCDPT1!SCDPT1_044BEGINNG_6.01</vt:lpstr>
      <vt:lpstr>GMICNC_22A_SCDPT1!SCDPT1_044BEGINNG_6.02</vt:lpstr>
      <vt:lpstr>GMICNC_22A_SCDPT1!SCDPT1_044BEGINNG_6.03</vt:lpstr>
      <vt:lpstr>GMICNC_22A_SCDPT1!SCDPT1_044BEGINNG_7</vt:lpstr>
      <vt:lpstr>GMICNC_22A_SCDPT1!SCDPT1_044BEGINNG_8</vt:lpstr>
      <vt:lpstr>GMICNC_22A_SCDPT1!SCDPT1_044BEGINNG_9</vt:lpstr>
      <vt:lpstr>GMICNC_22A_SCDPT1!SCDPT1_044ENDINGG_10</vt:lpstr>
      <vt:lpstr>GMICNC_22A_SCDPT1!SCDPT1_044ENDINGG_11</vt:lpstr>
      <vt:lpstr>GMICNC_22A_SCDPT1!SCDPT1_044ENDINGG_12</vt:lpstr>
      <vt:lpstr>GMICNC_22A_SCDPT1!SCDPT1_044ENDINGG_13</vt:lpstr>
      <vt:lpstr>GMICNC_22A_SCDPT1!SCDPT1_044ENDINGG_14</vt:lpstr>
      <vt:lpstr>GMICNC_22A_SCDPT1!SCDPT1_044ENDINGG_15</vt:lpstr>
      <vt:lpstr>GMICNC_22A_SCDPT1!SCDPT1_044ENDINGG_16</vt:lpstr>
      <vt:lpstr>GMICNC_22A_SCDPT1!SCDPT1_044ENDINGG_17</vt:lpstr>
      <vt:lpstr>GMICNC_22A_SCDPT1!SCDPT1_044ENDINGG_18</vt:lpstr>
      <vt:lpstr>GMICNC_22A_SCDPT1!SCDPT1_044ENDINGG_19</vt:lpstr>
      <vt:lpstr>GMICNC_22A_SCDPT1!SCDPT1_044ENDINGG_2</vt:lpstr>
      <vt:lpstr>GMICNC_22A_SCDPT1!SCDPT1_044ENDINGG_20</vt:lpstr>
      <vt:lpstr>GMICNC_22A_SCDPT1!SCDPT1_044ENDINGG_21</vt:lpstr>
      <vt:lpstr>GMICNC_22A_SCDPT1!SCDPT1_044ENDINGG_22</vt:lpstr>
      <vt:lpstr>GMICNC_22A_SCDPT1!SCDPT1_044ENDINGG_23</vt:lpstr>
      <vt:lpstr>GMICNC_22A_SCDPT1!SCDPT1_044ENDINGG_24</vt:lpstr>
      <vt:lpstr>GMICNC_22A_SCDPT1!SCDPT1_044ENDINGG_25</vt:lpstr>
      <vt:lpstr>GMICNC_22A_SCDPT1!SCDPT1_044ENDINGG_26</vt:lpstr>
      <vt:lpstr>GMICNC_22A_SCDPT1!SCDPT1_044ENDINGG_27</vt:lpstr>
      <vt:lpstr>GMICNC_22A_SCDPT1!SCDPT1_044ENDINGG_28</vt:lpstr>
      <vt:lpstr>GMICNC_22A_SCDPT1!SCDPT1_044ENDINGG_29</vt:lpstr>
      <vt:lpstr>GMICNC_22A_SCDPT1!SCDPT1_044ENDINGG_3</vt:lpstr>
      <vt:lpstr>GMICNC_22A_SCDPT1!SCDPT1_044ENDINGG_30</vt:lpstr>
      <vt:lpstr>GMICNC_22A_SCDPT1!SCDPT1_044ENDINGG_31</vt:lpstr>
      <vt:lpstr>GMICNC_22A_SCDPT1!SCDPT1_044ENDINGG_32</vt:lpstr>
      <vt:lpstr>GMICNC_22A_SCDPT1!SCDPT1_044ENDINGG_33</vt:lpstr>
      <vt:lpstr>GMICNC_22A_SCDPT1!SCDPT1_044ENDINGG_34</vt:lpstr>
      <vt:lpstr>GMICNC_22A_SCDPT1!SCDPT1_044ENDINGG_35</vt:lpstr>
      <vt:lpstr>GMICNC_22A_SCDPT1!SCDPT1_044ENDINGG_36</vt:lpstr>
      <vt:lpstr>GMICNC_22A_SCDPT1!SCDPT1_044ENDINGG_4</vt:lpstr>
      <vt:lpstr>GMICNC_22A_SCDPT1!SCDPT1_044ENDINGG_5</vt:lpstr>
      <vt:lpstr>GMICNC_22A_SCDPT1!SCDPT1_044ENDINGG_6.01</vt:lpstr>
      <vt:lpstr>GMICNC_22A_SCDPT1!SCDPT1_044ENDINGG_6.02</vt:lpstr>
      <vt:lpstr>GMICNC_22A_SCDPT1!SCDPT1_044ENDINGG_6.03</vt:lpstr>
      <vt:lpstr>GMICNC_22A_SCDPT1!SCDPT1_044ENDINGG_7</vt:lpstr>
      <vt:lpstr>GMICNC_22A_SCDPT1!SCDPT1_044ENDINGG_8</vt:lpstr>
      <vt:lpstr>GMICNC_22A_SCDPT1!SCDPT1_044ENDINGG_9</vt:lpstr>
      <vt:lpstr>GMICNC_22A_SCDPT1!SCDPT1_0509999999_10</vt:lpstr>
      <vt:lpstr>GMICNC_22A_SCDPT1!SCDPT1_0509999999_11</vt:lpstr>
      <vt:lpstr>GMICNC_22A_SCDPT1!SCDPT1_0509999999_12</vt:lpstr>
      <vt:lpstr>GMICNC_22A_SCDPT1!SCDPT1_0509999999_13</vt:lpstr>
      <vt:lpstr>GMICNC_22A_SCDPT1!SCDPT1_0509999999_14</vt:lpstr>
      <vt:lpstr>GMICNC_22A_SCDPT1!SCDPT1_0509999999_15</vt:lpstr>
      <vt:lpstr>GMICNC_22A_SCDPT1!SCDPT1_0509999999_19</vt:lpstr>
      <vt:lpstr>GMICNC_22A_SCDPT1!SCDPT1_0509999999_20</vt:lpstr>
      <vt:lpstr>GMICNC_22A_SCDPT1!SCDPT1_0509999999_7</vt:lpstr>
      <vt:lpstr>GMICNC_22A_SCDPT1!SCDPT1_0509999999_9</vt:lpstr>
      <vt:lpstr>GMICNC_22A_SCDPT1!SCDPT1_0610000000_Range</vt:lpstr>
      <vt:lpstr>GMICNC_22A_SCDPT1!SCDPT1_0619999999_10</vt:lpstr>
      <vt:lpstr>GMICNC_22A_SCDPT1!SCDPT1_0619999999_11</vt:lpstr>
      <vt:lpstr>GMICNC_22A_SCDPT1!SCDPT1_0619999999_12</vt:lpstr>
      <vt:lpstr>GMICNC_22A_SCDPT1!SCDPT1_0619999999_13</vt:lpstr>
      <vt:lpstr>GMICNC_22A_SCDPT1!SCDPT1_0619999999_14</vt:lpstr>
      <vt:lpstr>GMICNC_22A_SCDPT1!SCDPT1_0619999999_15</vt:lpstr>
      <vt:lpstr>GMICNC_22A_SCDPT1!SCDPT1_0619999999_19</vt:lpstr>
      <vt:lpstr>GMICNC_22A_SCDPT1!SCDPT1_0619999999_20</vt:lpstr>
      <vt:lpstr>GMICNC_22A_SCDPT1!SCDPT1_0619999999_7</vt:lpstr>
      <vt:lpstr>GMICNC_22A_SCDPT1!SCDPT1_0619999999_9</vt:lpstr>
      <vt:lpstr>GMICNC_22A_SCDPT1!SCDPT1_061BEGINNG_1</vt:lpstr>
      <vt:lpstr>GMICNC_22A_SCDPT1!SCDPT1_061BEGINNG_10</vt:lpstr>
      <vt:lpstr>GMICNC_22A_SCDPT1!SCDPT1_061BEGINNG_11</vt:lpstr>
      <vt:lpstr>GMICNC_22A_SCDPT1!SCDPT1_061BEGINNG_12</vt:lpstr>
      <vt:lpstr>GMICNC_22A_SCDPT1!SCDPT1_061BEGINNG_13</vt:lpstr>
      <vt:lpstr>GMICNC_22A_SCDPT1!SCDPT1_061BEGINNG_14</vt:lpstr>
      <vt:lpstr>GMICNC_22A_SCDPT1!SCDPT1_061BEGINNG_15</vt:lpstr>
      <vt:lpstr>GMICNC_22A_SCDPT1!SCDPT1_061BEGINNG_16</vt:lpstr>
      <vt:lpstr>GMICNC_22A_SCDPT1!SCDPT1_061BEGINNG_17</vt:lpstr>
      <vt:lpstr>GMICNC_22A_SCDPT1!SCDPT1_061BEGINNG_18</vt:lpstr>
      <vt:lpstr>GMICNC_22A_SCDPT1!SCDPT1_061BEGINNG_19</vt:lpstr>
      <vt:lpstr>GMICNC_22A_SCDPT1!SCDPT1_061BEGINNG_2</vt:lpstr>
      <vt:lpstr>GMICNC_22A_SCDPT1!SCDPT1_061BEGINNG_20</vt:lpstr>
      <vt:lpstr>GMICNC_22A_SCDPT1!SCDPT1_061BEGINNG_21</vt:lpstr>
      <vt:lpstr>GMICNC_22A_SCDPT1!SCDPT1_061BEGINNG_22</vt:lpstr>
      <vt:lpstr>GMICNC_22A_SCDPT1!SCDPT1_061BEGINNG_23</vt:lpstr>
      <vt:lpstr>GMICNC_22A_SCDPT1!SCDPT1_061BEGINNG_24</vt:lpstr>
      <vt:lpstr>GMICNC_22A_SCDPT1!SCDPT1_061BEGINNG_25</vt:lpstr>
      <vt:lpstr>GMICNC_22A_SCDPT1!SCDPT1_061BEGINNG_26</vt:lpstr>
      <vt:lpstr>GMICNC_22A_SCDPT1!SCDPT1_061BEGINNG_27</vt:lpstr>
      <vt:lpstr>GMICNC_22A_SCDPT1!SCDPT1_061BEGINNG_28</vt:lpstr>
      <vt:lpstr>GMICNC_22A_SCDPT1!SCDPT1_061BEGINNG_29</vt:lpstr>
      <vt:lpstr>GMICNC_22A_SCDPT1!SCDPT1_061BEGINNG_3</vt:lpstr>
      <vt:lpstr>GMICNC_22A_SCDPT1!SCDPT1_061BEGINNG_30</vt:lpstr>
      <vt:lpstr>GMICNC_22A_SCDPT1!SCDPT1_061BEGINNG_31</vt:lpstr>
      <vt:lpstr>GMICNC_22A_SCDPT1!SCDPT1_061BEGINNG_32</vt:lpstr>
      <vt:lpstr>GMICNC_22A_SCDPT1!SCDPT1_061BEGINNG_33</vt:lpstr>
      <vt:lpstr>GMICNC_22A_SCDPT1!SCDPT1_061BEGINNG_34</vt:lpstr>
      <vt:lpstr>GMICNC_22A_SCDPT1!SCDPT1_061BEGINNG_35</vt:lpstr>
      <vt:lpstr>GMICNC_22A_SCDPT1!SCDPT1_061BEGINNG_36</vt:lpstr>
      <vt:lpstr>GMICNC_22A_SCDPT1!SCDPT1_061BEGINNG_4</vt:lpstr>
      <vt:lpstr>GMICNC_22A_SCDPT1!SCDPT1_061BEGINNG_5</vt:lpstr>
      <vt:lpstr>GMICNC_22A_SCDPT1!SCDPT1_061BEGINNG_6.01</vt:lpstr>
      <vt:lpstr>GMICNC_22A_SCDPT1!SCDPT1_061BEGINNG_6.02</vt:lpstr>
      <vt:lpstr>GMICNC_22A_SCDPT1!SCDPT1_061BEGINNG_6.03</vt:lpstr>
      <vt:lpstr>GMICNC_22A_SCDPT1!SCDPT1_061BEGINNG_7</vt:lpstr>
      <vt:lpstr>GMICNC_22A_SCDPT1!SCDPT1_061BEGINNG_8</vt:lpstr>
      <vt:lpstr>GMICNC_22A_SCDPT1!SCDPT1_061BEGINNG_9</vt:lpstr>
      <vt:lpstr>GMICNC_22A_SCDPT1!SCDPT1_061ENDINGG_10</vt:lpstr>
      <vt:lpstr>GMICNC_22A_SCDPT1!SCDPT1_061ENDINGG_11</vt:lpstr>
      <vt:lpstr>GMICNC_22A_SCDPT1!SCDPT1_061ENDINGG_12</vt:lpstr>
      <vt:lpstr>GMICNC_22A_SCDPT1!SCDPT1_061ENDINGG_13</vt:lpstr>
      <vt:lpstr>GMICNC_22A_SCDPT1!SCDPT1_061ENDINGG_14</vt:lpstr>
      <vt:lpstr>GMICNC_22A_SCDPT1!SCDPT1_061ENDINGG_15</vt:lpstr>
      <vt:lpstr>GMICNC_22A_SCDPT1!SCDPT1_061ENDINGG_16</vt:lpstr>
      <vt:lpstr>GMICNC_22A_SCDPT1!SCDPT1_061ENDINGG_17</vt:lpstr>
      <vt:lpstr>GMICNC_22A_SCDPT1!SCDPT1_061ENDINGG_18</vt:lpstr>
      <vt:lpstr>GMICNC_22A_SCDPT1!SCDPT1_061ENDINGG_19</vt:lpstr>
      <vt:lpstr>GMICNC_22A_SCDPT1!SCDPT1_061ENDINGG_2</vt:lpstr>
      <vt:lpstr>GMICNC_22A_SCDPT1!SCDPT1_061ENDINGG_20</vt:lpstr>
      <vt:lpstr>GMICNC_22A_SCDPT1!SCDPT1_061ENDINGG_21</vt:lpstr>
      <vt:lpstr>GMICNC_22A_SCDPT1!SCDPT1_061ENDINGG_22</vt:lpstr>
      <vt:lpstr>GMICNC_22A_SCDPT1!SCDPT1_061ENDINGG_23</vt:lpstr>
      <vt:lpstr>GMICNC_22A_SCDPT1!SCDPT1_061ENDINGG_24</vt:lpstr>
      <vt:lpstr>GMICNC_22A_SCDPT1!SCDPT1_061ENDINGG_25</vt:lpstr>
      <vt:lpstr>GMICNC_22A_SCDPT1!SCDPT1_061ENDINGG_26</vt:lpstr>
      <vt:lpstr>GMICNC_22A_SCDPT1!SCDPT1_061ENDINGG_27</vt:lpstr>
      <vt:lpstr>GMICNC_22A_SCDPT1!SCDPT1_061ENDINGG_28</vt:lpstr>
      <vt:lpstr>GMICNC_22A_SCDPT1!SCDPT1_061ENDINGG_29</vt:lpstr>
      <vt:lpstr>GMICNC_22A_SCDPT1!SCDPT1_061ENDINGG_3</vt:lpstr>
      <vt:lpstr>GMICNC_22A_SCDPT1!SCDPT1_061ENDINGG_30</vt:lpstr>
      <vt:lpstr>GMICNC_22A_SCDPT1!SCDPT1_061ENDINGG_31</vt:lpstr>
      <vt:lpstr>GMICNC_22A_SCDPT1!SCDPT1_061ENDINGG_32</vt:lpstr>
      <vt:lpstr>GMICNC_22A_SCDPT1!SCDPT1_061ENDINGG_33</vt:lpstr>
      <vt:lpstr>GMICNC_22A_SCDPT1!SCDPT1_061ENDINGG_34</vt:lpstr>
      <vt:lpstr>GMICNC_22A_SCDPT1!SCDPT1_061ENDINGG_35</vt:lpstr>
      <vt:lpstr>GMICNC_22A_SCDPT1!SCDPT1_061ENDINGG_36</vt:lpstr>
      <vt:lpstr>GMICNC_22A_SCDPT1!SCDPT1_061ENDINGG_4</vt:lpstr>
      <vt:lpstr>GMICNC_22A_SCDPT1!SCDPT1_061ENDINGG_5</vt:lpstr>
      <vt:lpstr>GMICNC_22A_SCDPT1!SCDPT1_061ENDINGG_6.01</vt:lpstr>
      <vt:lpstr>GMICNC_22A_SCDPT1!SCDPT1_061ENDINGG_6.02</vt:lpstr>
      <vt:lpstr>GMICNC_22A_SCDPT1!SCDPT1_061ENDINGG_6.03</vt:lpstr>
      <vt:lpstr>GMICNC_22A_SCDPT1!SCDPT1_061ENDINGG_7</vt:lpstr>
      <vt:lpstr>GMICNC_22A_SCDPT1!SCDPT1_061ENDINGG_8</vt:lpstr>
      <vt:lpstr>GMICNC_22A_SCDPT1!SCDPT1_061ENDINGG_9</vt:lpstr>
      <vt:lpstr>GMICNC_22A_SCDPT1!SCDPT1_0620000000_Range</vt:lpstr>
      <vt:lpstr>GMICNC_22A_SCDPT1!SCDPT1_0629999999_10</vt:lpstr>
      <vt:lpstr>GMICNC_22A_SCDPT1!SCDPT1_0629999999_11</vt:lpstr>
      <vt:lpstr>GMICNC_22A_SCDPT1!SCDPT1_0629999999_12</vt:lpstr>
      <vt:lpstr>GMICNC_22A_SCDPT1!SCDPT1_0629999999_13</vt:lpstr>
      <vt:lpstr>GMICNC_22A_SCDPT1!SCDPT1_0629999999_14</vt:lpstr>
      <vt:lpstr>GMICNC_22A_SCDPT1!SCDPT1_0629999999_15</vt:lpstr>
      <vt:lpstr>GMICNC_22A_SCDPT1!SCDPT1_0629999999_19</vt:lpstr>
      <vt:lpstr>GMICNC_22A_SCDPT1!SCDPT1_0629999999_20</vt:lpstr>
      <vt:lpstr>GMICNC_22A_SCDPT1!SCDPT1_0629999999_7</vt:lpstr>
      <vt:lpstr>GMICNC_22A_SCDPT1!SCDPT1_0629999999_9</vt:lpstr>
      <vt:lpstr>GMICNC_22A_SCDPT1!SCDPT1_062BEGINNG_1</vt:lpstr>
      <vt:lpstr>GMICNC_22A_SCDPT1!SCDPT1_062BEGINNG_10</vt:lpstr>
      <vt:lpstr>GMICNC_22A_SCDPT1!SCDPT1_062BEGINNG_11</vt:lpstr>
      <vt:lpstr>GMICNC_22A_SCDPT1!SCDPT1_062BEGINNG_12</vt:lpstr>
      <vt:lpstr>GMICNC_22A_SCDPT1!SCDPT1_062BEGINNG_13</vt:lpstr>
      <vt:lpstr>GMICNC_22A_SCDPT1!SCDPT1_062BEGINNG_14</vt:lpstr>
      <vt:lpstr>GMICNC_22A_SCDPT1!SCDPT1_062BEGINNG_15</vt:lpstr>
      <vt:lpstr>GMICNC_22A_SCDPT1!SCDPT1_062BEGINNG_16</vt:lpstr>
      <vt:lpstr>GMICNC_22A_SCDPT1!SCDPT1_062BEGINNG_17</vt:lpstr>
      <vt:lpstr>GMICNC_22A_SCDPT1!SCDPT1_062BEGINNG_18</vt:lpstr>
      <vt:lpstr>GMICNC_22A_SCDPT1!SCDPT1_062BEGINNG_19</vt:lpstr>
      <vt:lpstr>GMICNC_22A_SCDPT1!SCDPT1_062BEGINNG_2</vt:lpstr>
      <vt:lpstr>GMICNC_22A_SCDPT1!SCDPT1_062BEGINNG_20</vt:lpstr>
      <vt:lpstr>GMICNC_22A_SCDPT1!SCDPT1_062BEGINNG_21</vt:lpstr>
      <vt:lpstr>GMICNC_22A_SCDPT1!SCDPT1_062BEGINNG_22</vt:lpstr>
      <vt:lpstr>GMICNC_22A_SCDPT1!SCDPT1_062BEGINNG_23</vt:lpstr>
      <vt:lpstr>GMICNC_22A_SCDPT1!SCDPT1_062BEGINNG_24</vt:lpstr>
      <vt:lpstr>GMICNC_22A_SCDPT1!SCDPT1_062BEGINNG_25</vt:lpstr>
      <vt:lpstr>GMICNC_22A_SCDPT1!SCDPT1_062BEGINNG_26</vt:lpstr>
      <vt:lpstr>GMICNC_22A_SCDPT1!SCDPT1_062BEGINNG_27</vt:lpstr>
      <vt:lpstr>GMICNC_22A_SCDPT1!SCDPT1_062BEGINNG_28</vt:lpstr>
      <vt:lpstr>GMICNC_22A_SCDPT1!SCDPT1_062BEGINNG_29</vt:lpstr>
      <vt:lpstr>GMICNC_22A_SCDPT1!SCDPT1_062BEGINNG_3</vt:lpstr>
      <vt:lpstr>GMICNC_22A_SCDPT1!SCDPT1_062BEGINNG_30</vt:lpstr>
      <vt:lpstr>GMICNC_22A_SCDPT1!SCDPT1_062BEGINNG_31</vt:lpstr>
      <vt:lpstr>GMICNC_22A_SCDPT1!SCDPT1_062BEGINNG_32</vt:lpstr>
      <vt:lpstr>GMICNC_22A_SCDPT1!SCDPT1_062BEGINNG_33</vt:lpstr>
      <vt:lpstr>GMICNC_22A_SCDPT1!SCDPT1_062BEGINNG_34</vt:lpstr>
      <vt:lpstr>GMICNC_22A_SCDPT1!SCDPT1_062BEGINNG_35</vt:lpstr>
      <vt:lpstr>GMICNC_22A_SCDPT1!SCDPT1_062BEGINNG_36</vt:lpstr>
      <vt:lpstr>GMICNC_22A_SCDPT1!SCDPT1_062BEGINNG_4</vt:lpstr>
      <vt:lpstr>GMICNC_22A_SCDPT1!SCDPT1_062BEGINNG_5</vt:lpstr>
      <vt:lpstr>GMICNC_22A_SCDPT1!SCDPT1_062BEGINNG_6.01</vt:lpstr>
      <vt:lpstr>GMICNC_22A_SCDPT1!SCDPT1_062BEGINNG_6.02</vt:lpstr>
      <vt:lpstr>GMICNC_22A_SCDPT1!SCDPT1_062BEGINNG_6.03</vt:lpstr>
      <vt:lpstr>GMICNC_22A_SCDPT1!SCDPT1_062BEGINNG_7</vt:lpstr>
      <vt:lpstr>GMICNC_22A_SCDPT1!SCDPT1_062BEGINNG_8</vt:lpstr>
      <vt:lpstr>GMICNC_22A_SCDPT1!SCDPT1_062BEGINNG_9</vt:lpstr>
      <vt:lpstr>GMICNC_22A_SCDPT1!SCDPT1_062ENDINGG_10</vt:lpstr>
      <vt:lpstr>GMICNC_22A_SCDPT1!SCDPT1_062ENDINGG_11</vt:lpstr>
      <vt:lpstr>GMICNC_22A_SCDPT1!SCDPT1_062ENDINGG_12</vt:lpstr>
      <vt:lpstr>GMICNC_22A_SCDPT1!SCDPT1_062ENDINGG_13</vt:lpstr>
      <vt:lpstr>GMICNC_22A_SCDPT1!SCDPT1_062ENDINGG_14</vt:lpstr>
      <vt:lpstr>GMICNC_22A_SCDPT1!SCDPT1_062ENDINGG_15</vt:lpstr>
      <vt:lpstr>GMICNC_22A_SCDPT1!SCDPT1_062ENDINGG_16</vt:lpstr>
      <vt:lpstr>GMICNC_22A_SCDPT1!SCDPT1_062ENDINGG_17</vt:lpstr>
      <vt:lpstr>GMICNC_22A_SCDPT1!SCDPT1_062ENDINGG_18</vt:lpstr>
      <vt:lpstr>GMICNC_22A_SCDPT1!SCDPT1_062ENDINGG_19</vt:lpstr>
      <vt:lpstr>GMICNC_22A_SCDPT1!SCDPT1_062ENDINGG_2</vt:lpstr>
      <vt:lpstr>GMICNC_22A_SCDPT1!SCDPT1_062ENDINGG_20</vt:lpstr>
      <vt:lpstr>GMICNC_22A_SCDPT1!SCDPT1_062ENDINGG_21</vt:lpstr>
      <vt:lpstr>GMICNC_22A_SCDPT1!SCDPT1_062ENDINGG_22</vt:lpstr>
      <vt:lpstr>GMICNC_22A_SCDPT1!SCDPT1_062ENDINGG_23</vt:lpstr>
      <vt:lpstr>GMICNC_22A_SCDPT1!SCDPT1_062ENDINGG_24</vt:lpstr>
      <vt:lpstr>GMICNC_22A_SCDPT1!SCDPT1_062ENDINGG_25</vt:lpstr>
      <vt:lpstr>GMICNC_22A_SCDPT1!SCDPT1_062ENDINGG_26</vt:lpstr>
      <vt:lpstr>GMICNC_22A_SCDPT1!SCDPT1_062ENDINGG_27</vt:lpstr>
      <vt:lpstr>GMICNC_22A_SCDPT1!SCDPT1_062ENDINGG_28</vt:lpstr>
      <vt:lpstr>GMICNC_22A_SCDPT1!SCDPT1_062ENDINGG_29</vt:lpstr>
      <vt:lpstr>GMICNC_22A_SCDPT1!SCDPT1_062ENDINGG_3</vt:lpstr>
      <vt:lpstr>GMICNC_22A_SCDPT1!SCDPT1_062ENDINGG_30</vt:lpstr>
      <vt:lpstr>GMICNC_22A_SCDPT1!SCDPT1_062ENDINGG_31</vt:lpstr>
      <vt:lpstr>GMICNC_22A_SCDPT1!SCDPT1_062ENDINGG_32</vt:lpstr>
      <vt:lpstr>GMICNC_22A_SCDPT1!SCDPT1_062ENDINGG_33</vt:lpstr>
      <vt:lpstr>GMICNC_22A_SCDPT1!SCDPT1_062ENDINGG_34</vt:lpstr>
      <vt:lpstr>GMICNC_22A_SCDPT1!SCDPT1_062ENDINGG_35</vt:lpstr>
      <vt:lpstr>GMICNC_22A_SCDPT1!SCDPT1_062ENDINGG_36</vt:lpstr>
      <vt:lpstr>GMICNC_22A_SCDPT1!SCDPT1_062ENDINGG_4</vt:lpstr>
      <vt:lpstr>GMICNC_22A_SCDPT1!SCDPT1_062ENDINGG_5</vt:lpstr>
      <vt:lpstr>GMICNC_22A_SCDPT1!SCDPT1_062ENDINGG_6.01</vt:lpstr>
      <vt:lpstr>GMICNC_22A_SCDPT1!SCDPT1_062ENDINGG_6.02</vt:lpstr>
      <vt:lpstr>GMICNC_22A_SCDPT1!SCDPT1_062ENDINGG_6.03</vt:lpstr>
      <vt:lpstr>GMICNC_22A_SCDPT1!SCDPT1_062ENDINGG_7</vt:lpstr>
      <vt:lpstr>GMICNC_22A_SCDPT1!SCDPT1_062ENDINGG_8</vt:lpstr>
      <vt:lpstr>GMICNC_22A_SCDPT1!SCDPT1_062ENDINGG_9</vt:lpstr>
      <vt:lpstr>GMICNC_22A_SCDPT1!SCDPT1_0630000000_Range</vt:lpstr>
      <vt:lpstr>GMICNC_22A_SCDPT1!SCDPT1_0639999999_10</vt:lpstr>
      <vt:lpstr>GMICNC_22A_SCDPT1!SCDPT1_0639999999_11</vt:lpstr>
      <vt:lpstr>GMICNC_22A_SCDPT1!SCDPT1_0639999999_12</vt:lpstr>
      <vt:lpstr>GMICNC_22A_SCDPT1!SCDPT1_0639999999_13</vt:lpstr>
      <vt:lpstr>GMICNC_22A_SCDPT1!SCDPT1_0639999999_14</vt:lpstr>
      <vt:lpstr>GMICNC_22A_SCDPT1!SCDPT1_0639999999_15</vt:lpstr>
      <vt:lpstr>GMICNC_22A_SCDPT1!SCDPT1_0639999999_19</vt:lpstr>
      <vt:lpstr>GMICNC_22A_SCDPT1!SCDPT1_0639999999_20</vt:lpstr>
      <vt:lpstr>GMICNC_22A_SCDPT1!SCDPT1_0639999999_7</vt:lpstr>
      <vt:lpstr>GMICNC_22A_SCDPT1!SCDPT1_0639999999_9</vt:lpstr>
      <vt:lpstr>GMICNC_22A_SCDPT1!SCDPT1_063BEGINNG_1</vt:lpstr>
      <vt:lpstr>GMICNC_22A_SCDPT1!SCDPT1_063BEGINNG_10</vt:lpstr>
      <vt:lpstr>GMICNC_22A_SCDPT1!SCDPT1_063BEGINNG_11</vt:lpstr>
      <vt:lpstr>GMICNC_22A_SCDPT1!SCDPT1_063BEGINNG_12</vt:lpstr>
      <vt:lpstr>GMICNC_22A_SCDPT1!SCDPT1_063BEGINNG_13</vt:lpstr>
      <vt:lpstr>GMICNC_22A_SCDPT1!SCDPT1_063BEGINNG_14</vt:lpstr>
      <vt:lpstr>GMICNC_22A_SCDPT1!SCDPT1_063BEGINNG_15</vt:lpstr>
      <vt:lpstr>GMICNC_22A_SCDPT1!SCDPT1_063BEGINNG_16</vt:lpstr>
      <vt:lpstr>GMICNC_22A_SCDPT1!SCDPT1_063BEGINNG_17</vt:lpstr>
      <vt:lpstr>GMICNC_22A_SCDPT1!SCDPT1_063BEGINNG_18</vt:lpstr>
      <vt:lpstr>GMICNC_22A_SCDPT1!SCDPT1_063BEGINNG_19</vt:lpstr>
      <vt:lpstr>GMICNC_22A_SCDPT1!SCDPT1_063BEGINNG_2</vt:lpstr>
      <vt:lpstr>GMICNC_22A_SCDPT1!SCDPT1_063BEGINNG_20</vt:lpstr>
      <vt:lpstr>GMICNC_22A_SCDPT1!SCDPT1_063BEGINNG_21</vt:lpstr>
      <vt:lpstr>GMICNC_22A_SCDPT1!SCDPT1_063BEGINNG_22</vt:lpstr>
      <vt:lpstr>GMICNC_22A_SCDPT1!SCDPT1_063BEGINNG_23</vt:lpstr>
      <vt:lpstr>GMICNC_22A_SCDPT1!SCDPT1_063BEGINNG_24</vt:lpstr>
      <vt:lpstr>GMICNC_22A_SCDPT1!SCDPT1_063BEGINNG_25</vt:lpstr>
      <vt:lpstr>GMICNC_22A_SCDPT1!SCDPT1_063BEGINNG_26</vt:lpstr>
      <vt:lpstr>GMICNC_22A_SCDPT1!SCDPT1_063BEGINNG_27</vt:lpstr>
      <vt:lpstr>GMICNC_22A_SCDPT1!SCDPT1_063BEGINNG_28</vt:lpstr>
      <vt:lpstr>GMICNC_22A_SCDPT1!SCDPT1_063BEGINNG_29</vt:lpstr>
      <vt:lpstr>GMICNC_22A_SCDPT1!SCDPT1_063BEGINNG_3</vt:lpstr>
      <vt:lpstr>GMICNC_22A_SCDPT1!SCDPT1_063BEGINNG_30</vt:lpstr>
      <vt:lpstr>GMICNC_22A_SCDPT1!SCDPT1_063BEGINNG_31</vt:lpstr>
      <vt:lpstr>GMICNC_22A_SCDPT1!SCDPT1_063BEGINNG_32</vt:lpstr>
      <vt:lpstr>GMICNC_22A_SCDPT1!SCDPT1_063BEGINNG_33</vt:lpstr>
      <vt:lpstr>GMICNC_22A_SCDPT1!SCDPT1_063BEGINNG_34</vt:lpstr>
      <vt:lpstr>GMICNC_22A_SCDPT1!SCDPT1_063BEGINNG_35</vt:lpstr>
      <vt:lpstr>GMICNC_22A_SCDPT1!SCDPT1_063BEGINNG_36</vt:lpstr>
      <vt:lpstr>GMICNC_22A_SCDPT1!SCDPT1_063BEGINNG_4</vt:lpstr>
      <vt:lpstr>GMICNC_22A_SCDPT1!SCDPT1_063BEGINNG_5</vt:lpstr>
      <vt:lpstr>GMICNC_22A_SCDPT1!SCDPT1_063BEGINNG_6.01</vt:lpstr>
      <vt:lpstr>GMICNC_22A_SCDPT1!SCDPT1_063BEGINNG_6.02</vt:lpstr>
      <vt:lpstr>GMICNC_22A_SCDPT1!SCDPT1_063BEGINNG_6.03</vt:lpstr>
      <vt:lpstr>GMICNC_22A_SCDPT1!SCDPT1_063BEGINNG_7</vt:lpstr>
      <vt:lpstr>GMICNC_22A_SCDPT1!SCDPT1_063BEGINNG_8</vt:lpstr>
      <vt:lpstr>GMICNC_22A_SCDPT1!SCDPT1_063BEGINNG_9</vt:lpstr>
      <vt:lpstr>GMICNC_22A_SCDPT1!SCDPT1_063ENDINGG_10</vt:lpstr>
      <vt:lpstr>GMICNC_22A_SCDPT1!SCDPT1_063ENDINGG_11</vt:lpstr>
      <vt:lpstr>GMICNC_22A_SCDPT1!SCDPT1_063ENDINGG_12</vt:lpstr>
      <vt:lpstr>GMICNC_22A_SCDPT1!SCDPT1_063ENDINGG_13</vt:lpstr>
      <vt:lpstr>GMICNC_22A_SCDPT1!SCDPT1_063ENDINGG_14</vt:lpstr>
      <vt:lpstr>GMICNC_22A_SCDPT1!SCDPT1_063ENDINGG_15</vt:lpstr>
      <vt:lpstr>GMICNC_22A_SCDPT1!SCDPT1_063ENDINGG_16</vt:lpstr>
      <vt:lpstr>GMICNC_22A_SCDPT1!SCDPT1_063ENDINGG_17</vt:lpstr>
      <vt:lpstr>GMICNC_22A_SCDPT1!SCDPT1_063ENDINGG_18</vt:lpstr>
      <vt:lpstr>GMICNC_22A_SCDPT1!SCDPT1_063ENDINGG_19</vt:lpstr>
      <vt:lpstr>GMICNC_22A_SCDPT1!SCDPT1_063ENDINGG_2</vt:lpstr>
      <vt:lpstr>GMICNC_22A_SCDPT1!SCDPT1_063ENDINGG_20</vt:lpstr>
      <vt:lpstr>GMICNC_22A_SCDPT1!SCDPT1_063ENDINGG_21</vt:lpstr>
      <vt:lpstr>GMICNC_22A_SCDPT1!SCDPT1_063ENDINGG_22</vt:lpstr>
      <vt:lpstr>GMICNC_22A_SCDPT1!SCDPT1_063ENDINGG_23</vt:lpstr>
      <vt:lpstr>GMICNC_22A_SCDPT1!SCDPT1_063ENDINGG_24</vt:lpstr>
      <vt:lpstr>GMICNC_22A_SCDPT1!SCDPT1_063ENDINGG_25</vt:lpstr>
      <vt:lpstr>GMICNC_22A_SCDPT1!SCDPT1_063ENDINGG_26</vt:lpstr>
      <vt:lpstr>GMICNC_22A_SCDPT1!SCDPT1_063ENDINGG_27</vt:lpstr>
      <vt:lpstr>GMICNC_22A_SCDPT1!SCDPT1_063ENDINGG_28</vt:lpstr>
      <vt:lpstr>GMICNC_22A_SCDPT1!SCDPT1_063ENDINGG_29</vt:lpstr>
      <vt:lpstr>GMICNC_22A_SCDPT1!SCDPT1_063ENDINGG_3</vt:lpstr>
      <vt:lpstr>GMICNC_22A_SCDPT1!SCDPT1_063ENDINGG_30</vt:lpstr>
      <vt:lpstr>GMICNC_22A_SCDPT1!SCDPT1_063ENDINGG_31</vt:lpstr>
      <vt:lpstr>GMICNC_22A_SCDPT1!SCDPT1_063ENDINGG_32</vt:lpstr>
      <vt:lpstr>GMICNC_22A_SCDPT1!SCDPT1_063ENDINGG_33</vt:lpstr>
      <vt:lpstr>GMICNC_22A_SCDPT1!SCDPT1_063ENDINGG_34</vt:lpstr>
      <vt:lpstr>GMICNC_22A_SCDPT1!SCDPT1_063ENDINGG_35</vt:lpstr>
      <vt:lpstr>GMICNC_22A_SCDPT1!SCDPT1_063ENDINGG_36</vt:lpstr>
      <vt:lpstr>GMICNC_22A_SCDPT1!SCDPT1_063ENDINGG_4</vt:lpstr>
      <vt:lpstr>GMICNC_22A_SCDPT1!SCDPT1_063ENDINGG_5</vt:lpstr>
      <vt:lpstr>GMICNC_22A_SCDPT1!SCDPT1_063ENDINGG_6.01</vt:lpstr>
      <vt:lpstr>GMICNC_22A_SCDPT1!SCDPT1_063ENDINGG_6.02</vt:lpstr>
      <vt:lpstr>GMICNC_22A_SCDPT1!SCDPT1_063ENDINGG_6.03</vt:lpstr>
      <vt:lpstr>GMICNC_22A_SCDPT1!SCDPT1_063ENDINGG_7</vt:lpstr>
      <vt:lpstr>GMICNC_22A_SCDPT1!SCDPT1_063ENDINGG_8</vt:lpstr>
      <vt:lpstr>GMICNC_22A_SCDPT1!SCDPT1_063ENDINGG_9</vt:lpstr>
      <vt:lpstr>GMICNC_22A_SCDPT1!SCDPT1_0640000000_Range</vt:lpstr>
      <vt:lpstr>GMICNC_22A_SCDPT1!SCDPT1_0649999999_10</vt:lpstr>
      <vt:lpstr>GMICNC_22A_SCDPT1!SCDPT1_0649999999_11</vt:lpstr>
      <vt:lpstr>GMICNC_22A_SCDPT1!SCDPT1_0649999999_12</vt:lpstr>
      <vt:lpstr>GMICNC_22A_SCDPT1!SCDPT1_0649999999_13</vt:lpstr>
      <vt:lpstr>GMICNC_22A_SCDPT1!SCDPT1_0649999999_14</vt:lpstr>
      <vt:lpstr>GMICNC_22A_SCDPT1!SCDPT1_0649999999_15</vt:lpstr>
      <vt:lpstr>GMICNC_22A_SCDPT1!SCDPT1_0649999999_19</vt:lpstr>
      <vt:lpstr>GMICNC_22A_SCDPT1!SCDPT1_0649999999_20</vt:lpstr>
      <vt:lpstr>GMICNC_22A_SCDPT1!SCDPT1_0649999999_7</vt:lpstr>
      <vt:lpstr>GMICNC_22A_SCDPT1!SCDPT1_0649999999_9</vt:lpstr>
      <vt:lpstr>GMICNC_22A_SCDPT1!SCDPT1_064BEGINNG_1</vt:lpstr>
      <vt:lpstr>GMICNC_22A_SCDPT1!SCDPT1_064BEGINNG_10</vt:lpstr>
      <vt:lpstr>GMICNC_22A_SCDPT1!SCDPT1_064BEGINNG_11</vt:lpstr>
      <vt:lpstr>GMICNC_22A_SCDPT1!SCDPT1_064BEGINNG_12</vt:lpstr>
      <vt:lpstr>GMICNC_22A_SCDPT1!SCDPT1_064BEGINNG_13</vt:lpstr>
      <vt:lpstr>GMICNC_22A_SCDPT1!SCDPT1_064BEGINNG_14</vt:lpstr>
      <vt:lpstr>GMICNC_22A_SCDPT1!SCDPT1_064BEGINNG_15</vt:lpstr>
      <vt:lpstr>GMICNC_22A_SCDPT1!SCDPT1_064BEGINNG_16</vt:lpstr>
      <vt:lpstr>GMICNC_22A_SCDPT1!SCDPT1_064BEGINNG_17</vt:lpstr>
      <vt:lpstr>GMICNC_22A_SCDPT1!SCDPT1_064BEGINNG_18</vt:lpstr>
      <vt:lpstr>GMICNC_22A_SCDPT1!SCDPT1_064BEGINNG_19</vt:lpstr>
      <vt:lpstr>GMICNC_22A_SCDPT1!SCDPT1_064BEGINNG_2</vt:lpstr>
      <vt:lpstr>GMICNC_22A_SCDPT1!SCDPT1_064BEGINNG_20</vt:lpstr>
      <vt:lpstr>GMICNC_22A_SCDPT1!SCDPT1_064BEGINNG_21</vt:lpstr>
      <vt:lpstr>GMICNC_22A_SCDPT1!SCDPT1_064BEGINNG_22</vt:lpstr>
      <vt:lpstr>GMICNC_22A_SCDPT1!SCDPT1_064BEGINNG_23</vt:lpstr>
      <vt:lpstr>GMICNC_22A_SCDPT1!SCDPT1_064BEGINNG_24</vt:lpstr>
      <vt:lpstr>GMICNC_22A_SCDPT1!SCDPT1_064BEGINNG_25</vt:lpstr>
      <vt:lpstr>GMICNC_22A_SCDPT1!SCDPT1_064BEGINNG_26</vt:lpstr>
      <vt:lpstr>GMICNC_22A_SCDPT1!SCDPT1_064BEGINNG_27</vt:lpstr>
      <vt:lpstr>GMICNC_22A_SCDPT1!SCDPT1_064BEGINNG_28</vt:lpstr>
      <vt:lpstr>GMICNC_22A_SCDPT1!SCDPT1_064BEGINNG_29</vt:lpstr>
      <vt:lpstr>GMICNC_22A_SCDPT1!SCDPT1_064BEGINNG_3</vt:lpstr>
      <vt:lpstr>GMICNC_22A_SCDPT1!SCDPT1_064BEGINNG_30</vt:lpstr>
      <vt:lpstr>GMICNC_22A_SCDPT1!SCDPT1_064BEGINNG_31</vt:lpstr>
      <vt:lpstr>GMICNC_22A_SCDPT1!SCDPT1_064BEGINNG_32</vt:lpstr>
      <vt:lpstr>GMICNC_22A_SCDPT1!SCDPT1_064BEGINNG_33</vt:lpstr>
      <vt:lpstr>GMICNC_22A_SCDPT1!SCDPT1_064BEGINNG_34</vt:lpstr>
      <vt:lpstr>GMICNC_22A_SCDPT1!SCDPT1_064BEGINNG_35</vt:lpstr>
      <vt:lpstr>GMICNC_22A_SCDPT1!SCDPT1_064BEGINNG_36</vt:lpstr>
      <vt:lpstr>GMICNC_22A_SCDPT1!SCDPT1_064BEGINNG_4</vt:lpstr>
      <vt:lpstr>GMICNC_22A_SCDPT1!SCDPT1_064BEGINNG_5</vt:lpstr>
      <vt:lpstr>GMICNC_22A_SCDPT1!SCDPT1_064BEGINNG_6.01</vt:lpstr>
      <vt:lpstr>GMICNC_22A_SCDPT1!SCDPT1_064BEGINNG_6.02</vt:lpstr>
      <vt:lpstr>GMICNC_22A_SCDPT1!SCDPT1_064BEGINNG_6.03</vt:lpstr>
      <vt:lpstr>GMICNC_22A_SCDPT1!SCDPT1_064BEGINNG_7</vt:lpstr>
      <vt:lpstr>GMICNC_22A_SCDPT1!SCDPT1_064BEGINNG_8</vt:lpstr>
      <vt:lpstr>GMICNC_22A_SCDPT1!SCDPT1_064BEGINNG_9</vt:lpstr>
      <vt:lpstr>GMICNC_22A_SCDPT1!SCDPT1_064ENDINGG_10</vt:lpstr>
      <vt:lpstr>GMICNC_22A_SCDPT1!SCDPT1_064ENDINGG_11</vt:lpstr>
      <vt:lpstr>GMICNC_22A_SCDPT1!SCDPT1_064ENDINGG_12</vt:lpstr>
      <vt:lpstr>GMICNC_22A_SCDPT1!SCDPT1_064ENDINGG_13</vt:lpstr>
      <vt:lpstr>GMICNC_22A_SCDPT1!SCDPT1_064ENDINGG_14</vt:lpstr>
      <vt:lpstr>GMICNC_22A_SCDPT1!SCDPT1_064ENDINGG_15</vt:lpstr>
      <vt:lpstr>GMICNC_22A_SCDPT1!SCDPT1_064ENDINGG_16</vt:lpstr>
      <vt:lpstr>GMICNC_22A_SCDPT1!SCDPT1_064ENDINGG_17</vt:lpstr>
      <vt:lpstr>GMICNC_22A_SCDPT1!SCDPT1_064ENDINGG_18</vt:lpstr>
      <vt:lpstr>GMICNC_22A_SCDPT1!SCDPT1_064ENDINGG_19</vt:lpstr>
      <vt:lpstr>GMICNC_22A_SCDPT1!SCDPT1_064ENDINGG_2</vt:lpstr>
      <vt:lpstr>GMICNC_22A_SCDPT1!SCDPT1_064ENDINGG_20</vt:lpstr>
      <vt:lpstr>GMICNC_22A_SCDPT1!SCDPT1_064ENDINGG_21</vt:lpstr>
      <vt:lpstr>GMICNC_22A_SCDPT1!SCDPT1_064ENDINGG_22</vt:lpstr>
      <vt:lpstr>GMICNC_22A_SCDPT1!SCDPT1_064ENDINGG_23</vt:lpstr>
      <vt:lpstr>GMICNC_22A_SCDPT1!SCDPT1_064ENDINGG_24</vt:lpstr>
      <vt:lpstr>GMICNC_22A_SCDPT1!SCDPT1_064ENDINGG_25</vt:lpstr>
      <vt:lpstr>GMICNC_22A_SCDPT1!SCDPT1_064ENDINGG_26</vt:lpstr>
      <vt:lpstr>GMICNC_22A_SCDPT1!SCDPT1_064ENDINGG_27</vt:lpstr>
      <vt:lpstr>GMICNC_22A_SCDPT1!SCDPT1_064ENDINGG_28</vt:lpstr>
      <vt:lpstr>GMICNC_22A_SCDPT1!SCDPT1_064ENDINGG_29</vt:lpstr>
      <vt:lpstr>GMICNC_22A_SCDPT1!SCDPT1_064ENDINGG_3</vt:lpstr>
      <vt:lpstr>GMICNC_22A_SCDPT1!SCDPT1_064ENDINGG_30</vt:lpstr>
      <vt:lpstr>GMICNC_22A_SCDPT1!SCDPT1_064ENDINGG_31</vt:lpstr>
      <vt:lpstr>GMICNC_22A_SCDPT1!SCDPT1_064ENDINGG_32</vt:lpstr>
      <vt:lpstr>GMICNC_22A_SCDPT1!SCDPT1_064ENDINGG_33</vt:lpstr>
      <vt:lpstr>GMICNC_22A_SCDPT1!SCDPT1_064ENDINGG_34</vt:lpstr>
      <vt:lpstr>GMICNC_22A_SCDPT1!SCDPT1_064ENDINGG_35</vt:lpstr>
      <vt:lpstr>GMICNC_22A_SCDPT1!SCDPT1_064ENDINGG_36</vt:lpstr>
      <vt:lpstr>GMICNC_22A_SCDPT1!SCDPT1_064ENDINGG_4</vt:lpstr>
      <vt:lpstr>GMICNC_22A_SCDPT1!SCDPT1_064ENDINGG_5</vt:lpstr>
      <vt:lpstr>GMICNC_22A_SCDPT1!SCDPT1_064ENDINGG_6.01</vt:lpstr>
      <vt:lpstr>GMICNC_22A_SCDPT1!SCDPT1_064ENDINGG_6.02</vt:lpstr>
      <vt:lpstr>GMICNC_22A_SCDPT1!SCDPT1_064ENDINGG_6.03</vt:lpstr>
      <vt:lpstr>GMICNC_22A_SCDPT1!SCDPT1_064ENDINGG_7</vt:lpstr>
      <vt:lpstr>GMICNC_22A_SCDPT1!SCDPT1_064ENDINGG_8</vt:lpstr>
      <vt:lpstr>GMICNC_22A_SCDPT1!SCDPT1_064ENDINGG_9</vt:lpstr>
      <vt:lpstr>GMICNC_22A_SCDPT1!SCDPT1_0709999999_10</vt:lpstr>
      <vt:lpstr>GMICNC_22A_SCDPT1!SCDPT1_0709999999_11</vt:lpstr>
      <vt:lpstr>GMICNC_22A_SCDPT1!SCDPT1_0709999999_12</vt:lpstr>
      <vt:lpstr>GMICNC_22A_SCDPT1!SCDPT1_0709999999_13</vt:lpstr>
      <vt:lpstr>GMICNC_22A_SCDPT1!SCDPT1_0709999999_14</vt:lpstr>
      <vt:lpstr>GMICNC_22A_SCDPT1!SCDPT1_0709999999_15</vt:lpstr>
      <vt:lpstr>GMICNC_22A_SCDPT1!SCDPT1_0709999999_19</vt:lpstr>
      <vt:lpstr>GMICNC_22A_SCDPT1!SCDPT1_0709999999_20</vt:lpstr>
      <vt:lpstr>GMICNC_22A_SCDPT1!SCDPT1_0709999999_7</vt:lpstr>
      <vt:lpstr>GMICNC_22A_SCDPT1!SCDPT1_0709999999_9</vt:lpstr>
      <vt:lpstr>GMICNC_22A_SCDPT1!SCDPT1_0810000000_Range</vt:lpstr>
      <vt:lpstr>GMICNC_22A_SCDPT1!SCDPT1_0810000001_1</vt:lpstr>
      <vt:lpstr>GMICNC_22A_SCDPT1!SCDPT1_0810000001_10</vt:lpstr>
      <vt:lpstr>GMICNC_22A_SCDPT1!SCDPT1_0810000001_11</vt:lpstr>
      <vt:lpstr>GMICNC_22A_SCDPT1!SCDPT1_0810000001_12</vt:lpstr>
      <vt:lpstr>GMICNC_22A_SCDPT1!SCDPT1_0810000001_13</vt:lpstr>
      <vt:lpstr>GMICNC_22A_SCDPT1!SCDPT1_0810000001_14</vt:lpstr>
      <vt:lpstr>GMICNC_22A_SCDPT1!SCDPT1_0810000001_15</vt:lpstr>
      <vt:lpstr>GMICNC_22A_SCDPT1!SCDPT1_0810000001_16</vt:lpstr>
      <vt:lpstr>GMICNC_22A_SCDPT1!SCDPT1_0810000001_17</vt:lpstr>
      <vt:lpstr>GMICNC_22A_SCDPT1!SCDPT1_0810000001_18</vt:lpstr>
      <vt:lpstr>GMICNC_22A_SCDPT1!SCDPT1_0810000001_19</vt:lpstr>
      <vt:lpstr>GMICNC_22A_SCDPT1!SCDPT1_0810000001_2</vt:lpstr>
      <vt:lpstr>GMICNC_22A_SCDPT1!SCDPT1_0810000001_20</vt:lpstr>
      <vt:lpstr>GMICNC_22A_SCDPT1!SCDPT1_0810000001_21</vt:lpstr>
      <vt:lpstr>GMICNC_22A_SCDPT1!SCDPT1_0810000001_22</vt:lpstr>
      <vt:lpstr>GMICNC_22A_SCDPT1!SCDPT1_0810000001_23</vt:lpstr>
      <vt:lpstr>GMICNC_22A_SCDPT1!SCDPT1_0810000001_24</vt:lpstr>
      <vt:lpstr>GMICNC_22A_SCDPT1!SCDPT1_0810000001_25</vt:lpstr>
      <vt:lpstr>GMICNC_22A_SCDPT1!SCDPT1_0810000001_27</vt:lpstr>
      <vt:lpstr>GMICNC_22A_SCDPT1!SCDPT1_0810000001_28</vt:lpstr>
      <vt:lpstr>GMICNC_22A_SCDPT1!SCDPT1_0810000001_29</vt:lpstr>
      <vt:lpstr>GMICNC_22A_SCDPT1!SCDPT1_0810000001_3</vt:lpstr>
      <vt:lpstr>GMICNC_22A_SCDPT1!SCDPT1_0810000001_30</vt:lpstr>
      <vt:lpstr>GMICNC_22A_SCDPT1!SCDPT1_0810000001_31</vt:lpstr>
      <vt:lpstr>GMICNC_22A_SCDPT1!SCDPT1_0810000001_32</vt:lpstr>
      <vt:lpstr>GMICNC_22A_SCDPT1!SCDPT1_0810000001_33</vt:lpstr>
      <vt:lpstr>GMICNC_22A_SCDPT1!SCDPT1_0810000001_34</vt:lpstr>
      <vt:lpstr>GMICNC_22A_SCDPT1!SCDPT1_0810000001_35</vt:lpstr>
      <vt:lpstr>GMICNC_22A_SCDPT1!SCDPT1_0810000001_36</vt:lpstr>
      <vt:lpstr>GMICNC_22A_SCDPT1!SCDPT1_0810000001_4</vt:lpstr>
      <vt:lpstr>GMICNC_22A_SCDPT1!SCDPT1_0810000001_5</vt:lpstr>
      <vt:lpstr>GMICNC_22A_SCDPT1!SCDPT1_0810000001_6.01</vt:lpstr>
      <vt:lpstr>GMICNC_22A_SCDPT1!SCDPT1_0810000001_6.02</vt:lpstr>
      <vt:lpstr>GMICNC_22A_SCDPT1!SCDPT1_0810000001_6.03</vt:lpstr>
      <vt:lpstr>GMICNC_22A_SCDPT1!SCDPT1_0810000001_7</vt:lpstr>
      <vt:lpstr>GMICNC_22A_SCDPT1!SCDPT1_0810000001_8</vt:lpstr>
      <vt:lpstr>GMICNC_22A_SCDPT1!SCDPT1_0810000001_9</vt:lpstr>
      <vt:lpstr>GMICNC_22A_SCDPT1!SCDPT1_0819999999_10</vt:lpstr>
      <vt:lpstr>GMICNC_22A_SCDPT1!SCDPT1_0819999999_11</vt:lpstr>
      <vt:lpstr>GMICNC_22A_SCDPT1!SCDPT1_0819999999_12</vt:lpstr>
      <vt:lpstr>GMICNC_22A_SCDPT1!SCDPT1_0819999999_13</vt:lpstr>
      <vt:lpstr>GMICNC_22A_SCDPT1!SCDPT1_0819999999_14</vt:lpstr>
      <vt:lpstr>GMICNC_22A_SCDPT1!SCDPT1_0819999999_15</vt:lpstr>
      <vt:lpstr>GMICNC_22A_SCDPT1!SCDPT1_0819999999_19</vt:lpstr>
      <vt:lpstr>GMICNC_22A_SCDPT1!SCDPT1_0819999999_20</vt:lpstr>
      <vt:lpstr>GMICNC_22A_SCDPT1!SCDPT1_0819999999_7</vt:lpstr>
      <vt:lpstr>GMICNC_22A_SCDPT1!SCDPT1_0819999999_9</vt:lpstr>
      <vt:lpstr>GMICNC_22A_SCDPT1!SCDPT1_081BEGINNG_1</vt:lpstr>
      <vt:lpstr>GMICNC_22A_SCDPT1!SCDPT1_081BEGINNG_10</vt:lpstr>
      <vt:lpstr>GMICNC_22A_SCDPT1!SCDPT1_081BEGINNG_11</vt:lpstr>
      <vt:lpstr>GMICNC_22A_SCDPT1!SCDPT1_081BEGINNG_12</vt:lpstr>
      <vt:lpstr>GMICNC_22A_SCDPT1!SCDPT1_081BEGINNG_13</vt:lpstr>
      <vt:lpstr>GMICNC_22A_SCDPT1!SCDPT1_081BEGINNG_14</vt:lpstr>
      <vt:lpstr>GMICNC_22A_SCDPT1!SCDPT1_081BEGINNG_15</vt:lpstr>
      <vt:lpstr>GMICNC_22A_SCDPT1!SCDPT1_081BEGINNG_16</vt:lpstr>
      <vt:lpstr>GMICNC_22A_SCDPT1!SCDPT1_081BEGINNG_17</vt:lpstr>
      <vt:lpstr>GMICNC_22A_SCDPT1!SCDPT1_081BEGINNG_18</vt:lpstr>
      <vt:lpstr>GMICNC_22A_SCDPT1!SCDPT1_081BEGINNG_19</vt:lpstr>
      <vt:lpstr>GMICNC_22A_SCDPT1!SCDPT1_081BEGINNG_2</vt:lpstr>
      <vt:lpstr>GMICNC_22A_SCDPT1!SCDPT1_081BEGINNG_20</vt:lpstr>
      <vt:lpstr>GMICNC_22A_SCDPT1!SCDPT1_081BEGINNG_21</vt:lpstr>
      <vt:lpstr>GMICNC_22A_SCDPT1!SCDPT1_081BEGINNG_22</vt:lpstr>
      <vt:lpstr>GMICNC_22A_SCDPT1!SCDPT1_081BEGINNG_23</vt:lpstr>
      <vt:lpstr>GMICNC_22A_SCDPT1!SCDPT1_081BEGINNG_24</vt:lpstr>
      <vt:lpstr>GMICNC_22A_SCDPT1!SCDPT1_081BEGINNG_25</vt:lpstr>
      <vt:lpstr>GMICNC_22A_SCDPT1!SCDPT1_081BEGINNG_26</vt:lpstr>
      <vt:lpstr>GMICNC_22A_SCDPT1!SCDPT1_081BEGINNG_27</vt:lpstr>
      <vt:lpstr>GMICNC_22A_SCDPT1!SCDPT1_081BEGINNG_28</vt:lpstr>
      <vt:lpstr>GMICNC_22A_SCDPT1!SCDPT1_081BEGINNG_29</vt:lpstr>
      <vt:lpstr>GMICNC_22A_SCDPT1!SCDPT1_081BEGINNG_3</vt:lpstr>
      <vt:lpstr>GMICNC_22A_SCDPT1!SCDPT1_081BEGINNG_30</vt:lpstr>
      <vt:lpstr>GMICNC_22A_SCDPT1!SCDPT1_081BEGINNG_31</vt:lpstr>
      <vt:lpstr>GMICNC_22A_SCDPT1!SCDPT1_081BEGINNG_32</vt:lpstr>
      <vt:lpstr>GMICNC_22A_SCDPT1!SCDPT1_081BEGINNG_33</vt:lpstr>
      <vt:lpstr>GMICNC_22A_SCDPT1!SCDPT1_081BEGINNG_34</vt:lpstr>
      <vt:lpstr>GMICNC_22A_SCDPT1!SCDPT1_081BEGINNG_35</vt:lpstr>
      <vt:lpstr>GMICNC_22A_SCDPT1!SCDPT1_081BEGINNG_36</vt:lpstr>
      <vt:lpstr>GMICNC_22A_SCDPT1!SCDPT1_081BEGINNG_4</vt:lpstr>
      <vt:lpstr>GMICNC_22A_SCDPT1!SCDPT1_081BEGINNG_5</vt:lpstr>
      <vt:lpstr>GMICNC_22A_SCDPT1!SCDPT1_081BEGINNG_6.01</vt:lpstr>
      <vt:lpstr>GMICNC_22A_SCDPT1!SCDPT1_081BEGINNG_6.02</vt:lpstr>
      <vt:lpstr>GMICNC_22A_SCDPT1!SCDPT1_081BEGINNG_6.03</vt:lpstr>
      <vt:lpstr>GMICNC_22A_SCDPT1!SCDPT1_081BEGINNG_7</vt:lpstr>
      <vt:lpstr>GMICNC_22A_SCDPT1!SCDPT1_081BEGINNG_8</vt:lpstr>
      <vt:lpstr>GMICNC_22A_SCDPT1!SCDPT1_081BEGINNG_9</vt:lpstr>
      <vt:lpstr>GMICNC_22A_SCDPT1!SCDPT1_081ENDINGG_10</vt:lpstr>
      <vt:lpstr>GMICNC_22A_SCDPT1!SCDPT1_081ENDINGG_11</vt:lpstr>
      <vt:lpstr>GMICNC_22A_SCDPT1!SCDPT1_081ENDINGG_12</vt:lpstr>
      <vt:lpstr>GMICNC_22A_SCDPT1!SCDPT1_081ENDINGG_13</vt:lpstr>
      <vt:lpstr>GMICNC_22A_SCDPT1!SCDPT1_081ENDINGG_14</vt:lpstr>
      <vt:lpstr>GMICNC_22A_SCDPT1!SCDPT1_081ENDINGG_15</vt:lpstr>
      <vt:lpstr>GMICNC_22A_SCDPT1!SCDPT1_081ENDINGG_16</vt:lpstr>
      <vt:lpstr>GMICNC_22A_SCDPT1!SCDPT1_081ENDINGG_17</vt:lpstr>
      <vt:lpstr>GMICNC_22A_SCDPT1!SCDPT1_081ENDINGG_18</vt:lpstr>
      <vt:lpstr>GMICNC_22A_SCDPT1!SCDPT1_081ENDINGG_19</vt:lpstr>
      <vt:lpstr>GMICNC_22A_SCDPT1!SCDPT1_081ENDINGG_2</vt:lpstr>
      <vt:lpstr>GMICNC_22A_SCDPT1!SCDPT1_081ENDINGG_20</vt:lpstr>
      <vt:lpstr>GMICNC_22A_SCDPT1!SCDPT1_081ENDINGG_21</vt:lpstr>
      <vt:lpstr>GMICNC_22A_SCDPT1!SCDPT1_081ENDINGG_22</vt:lpstr>
      <vt:lpstr>GMICNC_22A_SCDPT1!SCDPT1_081ENDINGG_23</vt:lpstr>
      <vt:lpstr>GMICNC_22A_SCDPT1!SCDPT1_081ENDINGG_24</vt:lpstr>
      <vt:lpstr>GMICNC_22A_SCDPT1!SCDPT1_081ENDINGG_25</vt:lpstr>
      <vt:lpstr>GMICNC_22A_SCDPT1!SCDPT1_081ENDINGG_26</vt:lpstr>
      <vt:lpstr>GMICNC_22A_SCDPT1!SCDPT1_081ENDINGG_27</vt:lpstr>
      <vt:lpstr>GMICNC_22A_SCDPT1!SCDPT1_081ENDINGG_28</vt:lpstr>
      <vt:lpstr>GMICNC_22A_SCDPT1!SCDPT1_081ENDINGG_29</vt:lpstr>
      <vt:lpstr>GMICNC_22A_SCDPT1!SCDPT1_081ENDINGG_3</vt:lpstr>
      <vt:lpstr>GMICNC_22A_SCDPT1!SCDPT1_081ENDINGG_30</vt:lpstr>
      <vt:lpstr>GMICNC_22A_SCDPT1!SCDPT1_081ENDINGG_31</vt:lpstr>
      <vt:lpstr>GMICNC_22A_SCDPT1!SCDPT1_081ENDINGG_32</vt:lpstr>
      <vt:lpstr>GMICNC_22A_SCDPT1!SCDPT1_081ENDINGG_33</vt:lpstr>
      <vt:lpstr>GMICNC_22A_SCDPT1!SCDPT1_081ENDINGG_34</vt:lpstr>
      <vt:lpstr>GMICNC_22A_SCDPT1!SCDPT1_081ENDINGG_35</vt:lpstr>
      <vt:lpstr>GMICNC_22A_SCDPT1!SCDPT1_081ENDINGG_36</vt:lpstr>
      <vt:lpstr>GMICNC_22A_SCDPT1!SCDPT1_081ENDINGG_4</vt:lpstr>
      <vt:lpstr>GMICNC_22A_SCDPT1!SCDPT1_081ENDINGG_5</vt:lpstr>
      <vt:lpstr>GMICNC_22A_SCDPT1!SCDPT1_081ENDINGG_6.01</vt:lpstr>
      <vt:lpstr>GMICNC_22A_SCDPT1!SCDPT1_081ENDINGG_6.02</vt:lpstr>
      <vt:lpstr>GMICNC_22A_SCDPT1!SCDPT1_081ENDINGG_6.03</vt:lpstr>
      <vt:lpstr>GMICNC_22A_SCDPT1!SCDPT1_081ENDINGG_7</vt:lpstr>
      <vt:lpstr>GMICNC_22A_SCDPT1!SCDPT1_081ENDINGG_8</vt:lpstr>
      <vt:lpstr>GMICNC_22A_SCDPT1!SCDPT1_081ENDINGG_9</vt:lpstr>
      <vt:lpstr>GMICNC_22A_SCDPT1!SCDPT1_0820000000_Range</vt:lpstr>
      <vt:lpstr>GMICNC_22A_SCDPT1!SCDPT1_0829999999_10</vt:lpstr>
      <vt:lpstr>GMICNC_22A_SCDPT1!SCDPT1_0829999999_11</vt:lpstr>
      <vt:lpstr>GMICNC_22A_SCDPT1!SCDPT1_0829999999_12</vt:lpstr>
      <vt:lpstr>GMICNC_22A_SCDPT1!SCDPT1_0829999999_13</vt:lpstr>
      <vt:lpstr>GMICNC_22A_SCDPT1!SCDPT1_0829999999_14</vt:lpstr>
      <vt:lpstr>GMICNC_22A_SCDPT1!SCDPT1_0829999999_15</vt:lpstr>
      <vt:lpstr>GMICNC_22A_SCDPT1!SCDPT1_0829999999_19</vt:lpstr>
      <vt:lpstr>GMICNC_22A_SCDPT1!SCDPT1_0829999999_20</vt:lpstr>
      <vt:lpstr>GMICNC_22A_SCDPT1!SCDPT1_0829999999_7</vt:lpstr>
      <vt:lpstr>GMICNC_22A_SCDPT1!SCDPT1_0829999999_9</vt:lpstr>
      <vt:lpstr>GMICNC_22A_SCDPT1!SCDPT1_082BEGINNG_1</vt:lpstr>
      <vt:lpstr>GMICNC_22A_SCDPT1!SCDPT1_082BEGINNG_10</vt:lpstr>
      <vt:lpstr>GMICNC_22A_SCDPT1!SCDPT1_082BEGINNG_11</vt:lpstr>
      <vt:lpstr>GMICNC_22A_SCDPT1!SCDPT1_082BEGINNG_12</vt:lpstr>
      <vt:lpstr>GMICNC_22A_SCDPT1!SCDPT1_082BEGINNG_13</vt:lpstr>
      <vt:lpstr>GMICNC_22A_SCDPT1!SCDPT1_082BEGINNG_14</vt:lpstr>
      <vt:lpstr>GMICNC_22A_SCDPT1!SCDPT1_082BEGINNG_15</vt:lpstr>
      <vt:lpstr>GMICNC_22A_SCDPT1!SCDPT1_082BEGINNG_16</vt:lpstr>
      <vt:lpstr>GMICNC_22A_SCDPT1!SCDPT1_082BEGINNG_17</vt:lpstr>
      <vt:lpstr>GMICNC_22A_SCDPT1!SCDPT1_082BEGINNG_18</vt:lpstr>
      <vt:lpstr>GMICNC_22A_SCDPT1!SCDPT1_082BEGINNG_19</vt:lpstr>
      <vt:lpstr>GMICNC_22A_SCDPT1!SCDPT1_082BEGINNG_2</vt:lpstr>
      <vt:lpstr>GMICNC_22A_SCDPT1!SCDPT1_082BEGINNG_20</vt:lpstr>
      <vt:lpstr>GMICNC_22A_SCDPT1!SCDPT1_082BEGINNG_21</vt:lpstr>
      <vt:lpstr>GMICNC_22A_SCDPT1!SCDPT1_082BEGINNG_22</vt:lpstr>
      <vt:lpstr>GMICNC_22A_SCDPT1!SCDPT1_082BEGINNG_23</vt:lpstr>
      <vt:lpstr>GMICNC_22A_SCDPT1!SCDPT1_082BEGINNG_24</vt:lpstr>
      <vt:lpstr>GMICNC_22A_SCDPT1!SCDPT1_082BEGINNG_25</vt:lpstr>
      <vt:lpstr>GMICNC_22A_SCDPT1!SCDPT1_082BEGINNG_26</vt:lpstr>
      <vt:lpstr>GMICNC_22A_SCDPT1!SCDPT1_082BEGINNG_27</vt:lpstr>
      <vt:lpstr>GMICNC_22A_SCDPT1!SCDPT1_082BEGINNG_28</vt:lpstr>
      <vt:lpstr>GMICNC_22A_SCDPT1!SCDPT1_082BEGINNG_29</vt:lpstr>
      <vt:lpstr>GMICNC_22A_SCDPT1!SCDPT1_082BEGINNG_3</vt:lpstr>
      <vt:lpstr>GMICNC_22A_SCDPT1!SCDPT1_082BEGINNG_30</vt:lpstr>
      <vt:lpstr>GMICNC_22A_SCDPT1!SCDPT1_082BEGINNG_31</vt:lpstr>
      <vt:lpstr>GMICNC_22A_SCDPT1!SCDPT1_082BEGINNG_32</vt:lpstr>
      <vt:lpstr>GMICNC_22A_SCDPT1!SCDPT1_082BEGINNG_33</vt:lpstr>
      <vt:lpstr>GMICNC_22A_SCDPT1!SCDPT1_082BEGINNG_34</vt:lpstr>
      <vt:lpstr>GMICNC_22A_SCDPT1!SCDPT1_082BEGINNG_35</vt:lpstr>
      <vt:lpstr>GMICNC_22A_SCDPT1!SCDPT1_082BEGINNG_36</vt:lpstr>
      <vt:lpstr>GMICNC_22A_SCDPT1!SCDPT1_082BEGINNG_4</vt:lpstr>
      <vt:lpstr>GMICNC_22A_SCDPT1!SCDPT1_082BEGINNG_5</vt:lpstr>
      <vt:lpstr>GMICNC_22A_SCDPT1!SCDPT1_082BEGINNG_6.01</vt:lpstr>
      <vt:lpstr>GMICNC_22A_SCDPT1!SCDPT1_082BEGINNG_6.02</vt:lpstr>
      <vt:lpstr>GMICNC_22A_SCDPT1!SCDPT1_082BEGINNG_6.03</vt:lpstr>
      <vt:lpstr>GMICNC_22A_SCDPT1!SCDPT1_082BEGINNG_7</vt:lpstr>
      <vt:lpstr>GMICNC_22A_SCDPT1!SCDPT1_082BEGINNG_8</vt:lpstr>
      <vt:lpstr>GMICNC_22A_SCDPT1!SCDPT1_082BEGINNG_9</vt:lpstr>
      <vt:lpstr>GMICNC_22A_SCDPT1!SCDPT1_082ENDINGG_10</vt:lpstr>
      <vt:lpstr>GMICNC_22A_SCDPT1!SCDPT1_082ENDINGG_11</vt:lpstr>
      <vt:lpstr>GMICNC_22A_SCDPT1!SCDPT1_082ENDINGG_12</vt:lpstr>
      <vt:lpstr>GMICNC_22A_SCDPT1!SCDPT1_082ENDINGG_13</vt:lpstr>
      <vt:lpstr>GMICNC_22A_SCDPT1!SCDPT1_082ENDINGG_14</vt:lpstr>
      <vt:lpstr>GMICNC_22A_SCDPT1!SCDPT1_082ENDINGG_15</vt:lpstr>
      <vt:lpstr>GMICNC_22A_SCDPT1!SCDPT1_082ENDINGG_16</vt:lpstr>
      <vt:lpstr>GMICNC_22A_SCDPT1!SCDPT1_082ENDINGG_17</vt:lpstr>
      <vt:lpstr>GMICNC_22A_SCDPT1!SCDPT1_082ENDINGG_18</vt:lpstr>
      <vt:lpstr>GMICNC_22A_SCDPT1!SCDPT1_082ENDINGG_19</vt:lpstr>
      <vt:lpstr>GMICNC_22A_SCDPT1!SCDPT1_082ENDINGG_2</vt:lpstr>
      <vt:lpstr>GMICNC_22A_SCDPT1!SCDPT1_082ENDINGG_20</vt:lpstr>
      <vt:lpstr>GMICNC_22A_SCDPT1!SCDPT1_082ENDINGG_21</vt:lpstr>
      <vt:lpstr>GMICNC_22A_SCDPT1!SCDPT1_082ENDINGG_22</vt:lpstr>
      <vt:lpstr>GMICNC_22A_SCDPT1!SCDPT1_082ENDINGG_23</vt:lpstr>
      <vt:lpstr>GMICNC_22A_SCDPT1!SCDPT1_082ENDINGG_24</vt:lpstr>
      <vt:lpstr>GMICNC_22A_SCDPT1!SCDPT1_082ENDINGG_25</vt:lpstr>
      <vt:lpstr>GMICNC_22A_SCDPT1!SCDPT1_082ENDINGG_26</vt:lpstr>
      <vt:lpstr>GMICNC_22A_SCDPT1!SCDPT1_082ENDINGG_27</vt:lpstr>
      <vt:lpstr>GMICNC_22A_SCDPT1!SCDPT1_082ENDINGG_28</vt:lpstr>
      <vt:lpstr>GMICNC_22A_SCDPT1!SCDPT1_082ENDINGG_29</vt:lpstr>
      <vt:lpstr>GMICNC_22A_SCDPT1!SCDPT1_082ENDINGG_3</vt:lpstr>
      <vt:lpstr>GMICNC_22A_SCDPT1!SCDPT1_082ENDINGG_30</vt:lpstr>
      <vt:lpstr>GMICNC_22A_SCDPT1!SCDPT1_082ENDINGG_31</vt:lpstr>
      <vt:lpstr>GMICNC_22A_SCDPT1!SCDPT1_082ENDINGG_32</vt:lpstr>
      <vt:lpstr>GMICNC_22A_SCDPT1!SCDPT1_082ENDINGG_33</vt:lpstr>
      <vt:lpstr>GMICNC_22A_SCDPT1!SCDPT1_082ENDINGG_34</vt:lpstr>
      <vt:lpstr>GMICNC_22A_SCDPT1!SCDPT1_082ENDINGG_35</vt:lpstr>
      <vt:lpstr>GMICNC_22A_SCDPT1!SCDPT1_082ENDINGG_36</vt:lpstr>
      <vt:lpstr>GMICNC_22A_SCDPT1!SCDPT1_082ENDINGG_4</vt:lpstr>
      <vt:lpstr>GMICNC_22A_SCDPT1!SCDPT1_082ENDINGG_5</vt:lpstr>
      <vt:lpstr>GMICNC_22A_SCDPT1!SCDPT1_082ENDINGG_6.01</vt:lpstr>
      <vt:lpstr>GMICNC_22A_SCDPT1!SCDPT1_082ENDINGG_6.02</vt:lpstr>
      <vt:lpstr>GMICNC_22A_SCDPT1!SCDPT1_082ENDINGG_6.03</vt:lpstr>
      <vt:lpstr>GMICNC_22A_SCDPT1!SCDPT1_082ENDINGG_7</vt:lpstr>
      <vt:lpstr>GMICNC_22A_SCDPT1!SCDPT1_082ENDINGG_8</vt:lpstr>
      <vt:lpstr>GMICNC_22A_SCDPT1!SCDPT1_082ENDINGG_9</vt:lpstr>
      <vt:lpstr>GMICNC_22A_SCDPT1!SCDPT1_0830000000_Range</vt:lpstr>
      <vt:lpstr>GMICNC_22A_SCDPT1!SCDPT1_0839999999_10</vt:lpstr>
      <vt:lpstr>GMICNC_22A_SCDPT1!SCDPT1_0839999999_11</vt:lpstr>
      <vt:lpstr>GMICNC_22A_SCDPT1!SCDPT1_0839999999_12</vt:lpstr>
      <vt:lpstr>GMICNC_22A_SCDPT1!SCDPT1_0839999999_13</vt:lpstr>
      <vt:lpstr>GMICNC_22A_SCDPT1!SCDPT1_0839999999_14</vt:lpstr>
      <vt:lpstr>GMICNC_22A_SCDPT1!SCDPT1_0839999999_15</vt:lpstr>
      <vt:lpstr>GMICNC_22A_SCDPT1!SCDPT1_0839999999_19</vt:lpstr>
      <vt:lpstr>GMICNC_22A_SCDPT1!SCDPT1_0839999999_20</vt:lpstr>
      <vt:lpstr>GMICNC_22A_SCDPT1!SCDPT1_0839999999_7</vt:lpstr>
      <vt:lpstr>GMICNC_22A_SCDPT1!SCDPT1_0839999999_9</vt:lpstr>
      <vt:lpstr>GMICNC_22A_SCDPT1!SCDPT1_083BEGINNG_1</vt:lpstr>
      <vt:lpstr>GMICNC_22A_SCDPT1!SCDPT1_083BEGINNG_10</vt:lpstr>
      <vt:lpstr>GMICNC_22A_SCDPT1!SCDPT1_083BEGINNG_11</vt:lpstr>
      <vt:lpstr>GMICNC_22A_SCDPT1!SCDPT1_083BEGINNG_12</vt:lpstr>
      <vt:lpstr>GMICNC_22A_SCDPT1!SCDPT1_083BEGINNG_13</vt:lpstr>
      <vt:lpstr>GMICNC_22A_SCDPT1!SCDPT1_083BEGINNG_14</vt:lpstr>
      <vt:lpstr>GMICNC_22A_SCDPT1!SCDPT1_083BEGINNG_15</vt:lpstr>
      <vt:lpstr>GMICNC_22A_SCDPT1!SCDPT1_083BEGINNG_16</vt:lpstr>
      <vt:lpstr>GMICNC_22A_SCDPT1!SCDPT1_083BEGINNG_17</vt:lpstr>
      <vt:lpstr>GMICNC_22A_SCDPT1!SCDPT1_083BEGINNG_18</vt:lpstr>
      <vt:lpstr>GMICNC_22A_SCDPT1!SCDPT1_083BEGINNG_19</vt:lpstr>
      <vt:lpstr>GMICNC_22A_SCDPT1!SCDPT1_083BEGINNG_2</vt:lpstr>
      <vt:lpstr>GMICNC_22A_SCDPT1!SCDPT1_083BEGINNG_20</vt:lpstr>
      <vt:lpstr>GMICNC_22A_SCDPT1!SCDPT1_083BEGINNG_21</vt:lpstr>
      <vt:lpstr>GMICNC_22A_SCDPT1!SCDPT1_083BEGINNG_22</vt:lpstr>
      <vt:lpstr>GMICNC_22A_SCDPT1!SCDPT1_083BEGINNG_23</vt:lpstr>
      <vt:lpstr>GMICNC_22A_SCDPT1!SCDPT1_083BEGINNG_24</vt:lpstr>
      <vt:lpstr>GMICNC_22A_SCDPT1!SCDPT1_083BEGINNG_25</vt:lpstr>
      <vt:lpstr>GMICNC_22A_SCDPT1!SCDPT1_083BEGINNG_26</vt:lpstr>
      <vt:lpstr>GMICNC_22A_SCDPT1!SCDPT1_083BEGINNG_27</vt:lpstr>
      <vt:lpstr>GMICNC_22A_SCDPT1!SCDPT1_083BEGINNG_28</vt:lpstr>
      <vt:lpstr>GMICNC_22A_SCDPT1!SCDPT1_083BEGINNG_29</vt:lpstr>
      <vt:lpstr>GMICNC_22A_SCDPT1!SCDPT1_083BEGINNG_3</vt:lpstr>
      <vt:lpstr>GMICNC_22A_SCDPT1!SCDPT1_083BEGINNG_30</vt:lpstr>
      <vt:lpstr>GMICNC_22A_SCDPT1!SCDPT1_083BEGINNG_31</vt:lpstr>
      <vt:lpstr>GMICNC_22A_SCDPT1!SCDPT1_083BEGINNG_32</vt:lpstr>
      <vt:lpstr>GMICNC_22A_SCDPT1!SCDPT1_083BEGINNG_33</vt:lpstr>
      <vt:lpstr>GMICNC_22A_SCDPT1!SCDPT1_083BEGINNG_34</vt:lpstr>
      <vt:lpstr>GMICNC_22A_SCDPT1!SCDPT1_083BEGINNG_35</vt:lpstr>
      <vt:lpstr>GMICNC_22A_SCDPT1!SCDPT1_083BEGINNG_36</vt:lpstr>
      <vt:lpstr>GMICNC_22A_SCDPT1!SCDPT1_083BEGINNG_4</vt:lpstr>
      <vt:lpstr>GMICNC_22A_SCDPT1!SCDPT1_083BEGINNG_5</vt:lpstr>
      <vt:lpstr>GMICNC_22A_SCDPT1!SCDPT1_083BEGINNG_6.01</vt:lpstr>
      <vt:lpstr>GMICNC_22A_SCDPT1!SCDPT1_083BEGINNG_6.02</vt:lpstr>
      <vt:lpstr>GMICNC_22A_SCDPT1!SCDPT1_083BEGINNG_6.03</vt:lpstr>
      <vt:lpstr>GMICNC_22A_SCDPT1!SCDPT1_083BEGINNG_7</vt:lpstr>
      <vt:lpstr>GMICNC_22A_SCDPT1!SCDPT1_083BEGINNG_8</vt:lpstr>
      <vt:lpstr>GMICNC_22A_SCDPT1!SCDPT1_083BEGINNG_9</vt:lpstr>
      <vt:lpstr>GMICNC_22A_SCDPT1!SCDPT1_083ENDINGG_10</vt:lpstr>
      <vt:lpstr>GMICNC_22A_SCDPT1!SCDPT1_083ENDINGG_11</vt:lpstr>
      <vt:lpstr>GMICNC_22A_SCDPT1!SCDPT1_083ENDINGG_12</vt:lpstr>
      <vt:lpstr>GMICNC_22A_SCDPT1!SCDPT1_083ENDINGG_13</vt:lpstr>
      <vt:lpstr>GMICNC_22A_SCDPT1!SCDPT1_083ENDINGG_14</vt:lpstr>
      <vt:lpstr>GMICNC_22A_SCDPT1!SCDPT1_083ENDINGG_15</vt:lpstr>
      <vt:lpstr>GMICNC_22A_SCDPT1!SCDPT1_083ENDINGG_16</vt:lpstr>
      <vt:lpstr>GMICNC_22A_SCDPT1!SCDPT1_083ENDINGG_17</vt:lpstr>
      <vt:lpstr>GMICNC_22A_SCDPT1!SCDPT1_083ENDINGG_18</vt:lpstr>
      <vt:lpstr>GMICNC_22A_SCDPT1!SCDPT1_083ENDINGG_19</vt:lpstr>
      <vt:lpstr>GMICNC_22A_SCDPT1!SCDPT1_083ENDINGG_2</vt:lpstr>
      <vt:lpstr>GMICNC_22A_SCDPT1!SCDPT1_083ENDINGG_20</vt:lpstr>
      <vt:lpstr>GMICNC_22A_SCDPT1!SCDPT1_083ENDINGG_21</vt:lpstr>
      <vt:lpstr>GMICNC_22A_SCDPT1!SCDPT1_083ENDINGG_22</vt:lpstr>
      <vt:lpstr>GMICNC_22A_SCDPT1!SCDPT1_083ENDINGG_23</vt:lpstr>
      <vt:lpstr>GMICNC_22A_SCDPT1!SCDPT1_083ENDINGG_24</vt:lpstr>
      <vt:lpstr>GMICNC_22A_SCDPT1!SCDPT1_083ENDINGG_25</vt:lpstr>
      <vt:lpstr>GMICNC_22A_SCDPT1!SCDPT1_083ENDINGG_26</vt:lpstr>
      <vt:lpstr>GMICNC_22A_SCDPT1!SCDPT1_083ENDINGG_27</vt:lpstr>
      <vt:lpstr>GMICNC_22A_SCDPT1!SCDPT1_083ENDINGG_28</vt:lpstr>
      <vt:lpstr>GMICNC_22A_SCDPT1!SCDPT1_083ENDINGG_29</vt:lpstr>
      <vt:lpstr>GMICNC_22A_SCDPT1!SCDPT1_083ENDINGG_3</vt:lpstr>
      <vt:lpstr>GMICNC_22A_SCDPT1!SCDPT1_083ENDINGG_30</vt:lpstr>
      <vt:lpstr>GMICNC_22A_SCDPT1!SCDPT1_083ENDINGG_31</vt:lpstr>
      <vt:lpstr>GMICNC_22A_SCDPT1!SCDPT1_083ENDINGG_32</vt:lpstr>
      <vt:lpstr>GMICNC_22A_SCDPT1!SCDPT1_083ENDINGG_33</vt:lpstr>
      <vt:lpstr>GMICNC_22A_SCDPT1!SCDPT1_083ENDINGG_34</vt:lpstr>
      <vt:lpstr>GMICNC_22A_SCDPT1!SCDPT1_083ENDINGG_35</vt:lpstr>
      <vt:lpstr>GMICNC_22A_SCDPT1!SCDPT1_083ENDINGG_36</vt:lpstr>
      <vt:lpstr>GMICNC_22A_SCDPT1!SCDPT1_083ENDINGG_4</vt:lpstr>
      <vt:lpstr>GMICNC_22A_SCDPT1!SCDPT1_083ENDINGG_5</vt:lpstr>
      <vt:lpstr>GMICNC_22A_SCDPT1!SCDPT1_083ENDINGG_6.01</vt:lpstr>
      <vt:lpstr>GMICNC_22A_SCDPT1!SCDPT1_083ENDINGG_6.02</vt:lpstr>
      <vt:lpstr>GMICNC_22A_SCDPT1!SCDPT1_083ENDINGG_6.03</vt:lpstr>
      <vt:lpstr>GMICNC_22A_SCDPT1!SCDPT1_083ENDINGG_7</vt:lpstr>
      <vt:lpstr>GMICNC_22A_SCDPT1!SCDPT1_083ENDINGG_8</vt:lpstr>
      <vt:lpstr>GMICNC_22A_SCDPT1!SCDPT1_083ENDINGG_9</vt:lpstr>
      <vt:lpstr>GMICNC_22A_SCDPT1!SCDPT1_0840000000_Range</vt:lpstr>
      <vt:lpstr>GMICNC_22A_SCDPT1!SCDPT1_0849999999_10</vt:lpstr>
      <vt:lpstr>GMICNC_22A_SCDPT1!SCDPT1_0849999999_11</vt:lpstr>
      <vt:lpstr>GMICNC_22A_SCDPT1!SCDPT1_0849999999_12</vt:lpstr>
      <vt:lpstr>GMICNC_22A_SCDPT1!SCDPT1_0849999999_13</vt:lpstr>
      <vt:lpstr>GMICNC_22A_SCDPT1!SCDPT1_0849999999_14</vt:lpstr>
      <vt:lpstr>GMICNC_22A_SCDPT1!SCDPT1_0849999999_15</vt:lpstr>
      <vt:lpstr>GMICNC_22A_SCDPT1!SCDPT1_0849999999_19</vt:lpstr>
      <vt:lpstr>GMICNC_22A_SCDPT1!SCDPT1_0849999999_20</vt:lpstr>
      <vt:lpstr>GMICNC_22A_SCDPT1!SCDPT1_0849999999_7</vt:lpstr>
      <vt:lpstr>GMICNC_22A_SCDPT1!SCDPT1_0849999999_9</vt:lpstr>
      <vt:lpstr>GMICNC_22A_SCDPT1!SCDPT1_084BEGINNG_1</vt:lpstr>
      <vt:lpstr>GMICNC_22A_SCDPT1!SCDPT1_084BEGINNG_10</vt:lpstr>
      <vt:lpstr>GMICNC_22A_SCDPT1!SCDPT1_084BEGINNG_11</vt:lpstr>
      <vt:lpstr>GMICNC_22A_SCDPT1!SCDPT1_084BEGINNG_12</vt:lpstr>
      <vt:lpstr>GMICNC_22A_SCDPT1!SCDPT1_084BEGINNG_13</vt:lpstr>
      <vt:lpstr>GMICNC_22A_SCDPT1!SCDPT1_084BEGINNG_14</vt:lpstr>
      <vt:lpstr>GMICNC_22A_SCDPT1!SCDPT1_084BEGINNG_15</vt:lpstr>
      <vt:lpstr>GMICNC_22A_SCDPT1!SCDPT1_084BEGINNG_16</vt:lpstr>
      <vt:lpstr>GMICNC_22A_SCDPT1!SCDPT1_084BEGINNG_17</vt:lpstr>
      <vt:lpstr>GMICNC_22A_SCDPT1!SCDPT1_084BEGINNG_18</vt:lpstr>
      <vt:lpstr>GMICNC_22A_SCDPT1!SCDPT1_084BEGINNG_19</vt:lpstr>
      <vt:lpstr>GMICNC_22A_SCDPT1!SCDPT1_084BEGINNG_2</vt:lpstr>
      <vt:lpstr>GMICNC_22A_SCDPT1!SCDPT1_084BEGINNG_20</vt:lpstr>
      <vt:lpstr>GMICNC_22A_SCDPT1!SCDPT1_084BEGINNG_21</vt:lpstr>
      <vt:lpstr>GMICNC_22A_SCDPT1!SCDPT1_084BEGINNG_22</vt:lpstr>
      <vt:lpstr>GMICNC_22A_SCDPT1!SCDPT1_084BEGINNG_23</vt:lpstr>
      <vt:lpstr>GMICNC_22A_SCDPT1!SCDPT1_084BEGINNG_24</vt:lpstr>
      <vt:lpstr>GMICNC_22A_SCDPT1!SCDPT1_084BEGINNG_25</vt:lpstr>
      <vt:lpstr>GMICNC_22A_SCDPT1!SCDPT1_084BEGINNG_26</vt:lpstr>
      <vt:lpstr>GMICNC_22A_SCDPT1!SCDPT1_084BEGINNG_27</vt:lpstr>
      <vt:lpstr>GMICNC_22A_SCDPT1!SCDPT1_084BEGINNG_28</vt:lpstr>
      <vt:lpstr>GMICNC_22A_SCDPT1!SCDPT1_084BEGINNG_29</vt:lpstr>
      <vt:lpstr>GMICNC_22A_SCDPT1!SCDPT1_084BEGINNG_3</vt:lpstr>
      <vt:lpstr>GMICNC_22A_SCDPT1!SCDPT1_084BEGINNG_30</vt:lpstr>
      <vt:lpstr>GMICNC_22A_SCDPT1!SCDPT1_084BEGINNG_31</vt:lpstr>
      <vt:lpstr>GMICNC_22A_SCDPT1!SCDPT1_084BEGINNG_32</vt:lpstr>
      <vt:lpstr>GMICNC_22A_SCDPT1!SCDPT1_084BEGINNG_33</vt:lpstr>
      <vt:lpstr>GMICNC_22A_SCDPT1!SCDPT1_084BEGINNG_34</vt:lpstr>
      <vt:lpstr>GMICNC_22A_SCDPT1!SCDPT1_084BEGINNG_35</vt:lpstr>
      <vt:lpstr>GMICNC_22A_SCDPT1!SCDPT1_084BEGINNG_36</vt:lpstr>
      <vt:lpstr>GMICNC_22A_SCDPT1!SCDPT1_084BEGINNG_4</vt:lpstr>
      <vt:lpstr>GMICNC_22A_SCDPT1!SCDPT1_084BEGINNG_5</vt:lpstr>
      <vt:lpstr>GMICNC_22A_SCDPT1!SCDPT1_084BEGINNG_6.01</vt:lpstr>
      <vt:lpstr>GMICNC_22A_SCDPT1!SCDPT1_084BEGINNG_6.02</vt:lpstr>
      <vt:lpstr>GMICNC_22A_SCDPT1!SCDPT1_084BEGINNG_6.03</vt:lpstr>
      <vt:lpstr>GMICNC_22A_SCDPT1!SCDPT1_084BEGINNG_7</vt:lpstr>
      <vt:lpstr>GMICNC_22A_SCDPT1!SCDPT1_084BEGINNG_8</vt:lpstr>
      <vt:lpstr>GMICNC_22A_SCDPT1!SCDPT1_084BEGINNG_9</vt:lpstr>
      <vt:lpstr>GMICNC_22A_SCDPT1!SCDPT1_084ENDINGG_10</vt:lpstr>
      <vt:lpstr>GMICNC_22A_SCDPT1!SCDPT1_084ENDINGG_11</vt:lpstr>
      <vt:lpstr>GMICNC_22A_SCDPT1!SCDPT1_084ENDINGG_12</vt:lpstr>
      <vt:lpstr>GMICNC_22A_SCDPT1!SCDPT1_084ENDINGG_13</vt:lpstr>
      <vt:lpstr>GMICNC_22A_SCDPT1!SCDPT1_084ENDINGG_14</vt:lpstr>
      <vt:lpstr>GMICNC_22A_SCDPT1!SCDPT1_084ENDINGG_15</vt:lpstr>
      <vt:lpstr>GMICNC_22A_SCDPT1!SCDPT1_084ENDINGG_16</vt:lpstr>
      <vt:lpstr>GMICNC_22A_SCDPT1!SCDPT1_084ENDINGG_17</vt:lpstr>
      <vt:lpstr>GMICNC_22A_SCDPT1!SCDPT1_084ENDINGG_18</vt:lpstr>
      <vt:lpstr>GMICNC_22A_SCDPT1!SCDPT1_084ENDINGG_19</vt:lpstr>
      <vt:lpstr>GMICNC_22A_SCDPT1!SCDPT1_084ENDINGG_2</vt:lpstr>
      <vt:lpstr>GMICNC_22A_SCDPT1!SCDPT1_084ENDINGG_20</vt:lpstr>
      <vt:lpstr>GMICNC_22A_SCDPT1!SCDPT1_084ENDINGG_21</vt:lpstr>
      <vt:lpstr>GMICNC_22A_SCDPT1!SCDPT1_084ENDINGG_22</vt:lpstr>
      <vt:lpstr>GMICNC_22A_SCDPT1!SCDPT1_084ENDINGG_23</vt:lpstr>
      <vt:lpstr>GMICNC_22A_SCDPT1!SCDPT1_084ENDINGG_24</vt:lpstr>
      <vt:lpstr>GMICNC_22A_SCDPT1!SCDPT1_084ENDINGG_25</vt:lpstr>
      <vt:lpstr>GMICNC_22A_SCDPT1!SCDPT1_084ENDINGG_26</vt:lpstr>
      <vt:lpstr>GMICNC_22A_SCDPT1!SCDPT1_084ENDINGG_27</vt:lpstr>
      <vt:lpstr>GMICNC_22A_SCDPT1!SCDPT1_084ENDINGG_28</vt:lpstr>
      <vt:lpstr>GMICNC_22A_SCDPT1!SCDPT1_084ENDINGG_29</vt:lpstr>
      <vt:lpstr>GMICNC_22A_SCDPT1!SCDPT1_084ENDINGG_3</vt:lpstr>
      <vt:lpstr>GMICNC_22A_SCDPT1!SCDPT1_084ENDINGG_30</vt:lpstr>
      <vt:lpstr>GMICNC_22A_SCDPT1!SCDPT1_084ENDINGG_31</vt:lpstr>
      <vt:lpstr>GMICNC_22A_SCDPT1!SCDPT1_084ENDINGG_32</vt:lpstr>
      <vt:lpstr>GMICNC_22A_SCDPT1!SCDPT1_084ENDINGG_33</vt:lpstr>
      <vt:lpstr>GMICNC_22A_SCDPT1!SCDPT1_084ENDINGG_34</vt:lpstr>
      <vt:lpstr>GMICNC_22A_SCDPT1!SCDPT1_084ENDINGG_35</vt:lpstr>
      <vt:lpstr>GMICNC_22A_SCDPT1!SCDPT1_084ENDINGG_36</vt:lpstr>
      <vt:lpstr>GMICNC_22A_SCDPT1!SCDPT1_084ENDINGG_4</vt:lpstr>
      <vt:lpstr>GMICNC_22A_SCDPT1!SCDPT1_084ENDINGG_5</vt:lpstr>
      <vt:lpstr>GMICNC_22A_SCDPT1!SCDPT1_084ENDINGG_6.01</vt:lpstr>
      <vt:lpstr>GMICNC_22A_SCDPT1!SCDPT1_084ENDINGG_6.02</vt:lpstr>
      <vt:lpstr>GMICNC_22A_SCDPT1!SCDPT1_084ENDINGG_6.03</vt:lpstr>
      <vt:lpstr>GMICNC_22A_SCDPT1!SCDPT1_084ENDINGG_7</vt:lpstr>
      <vt:lpstr>GMICNC_22A_SCDPT1!SCDPT1_084ENDINGG_8</vt:lpstr>
      <vt:lpstr>GMICNC_22A_SCDPT1!SCDPT1_084ENDINGG_9</vt:lpstr>
      <vt:lpstr>GMICNC_22A_SCDPT1!SCDPT1_0909999999_10</vt:lpstr>
      <vt:lpstr>GMICNC_22A_SCDPT1!SCDPT1_0909999999_11</vt:lpstr>
      <vt:lpstr>GMICNC_22A_SCDPT1!SCDPT1_0909999999_12</vt:lpstr>
      <vt:lpstr>GMICNC_22A_SCDPT1!SCDPT1_0909999999_13</vt:lpstr>
      <vt:lpstr>GMICNC_22A_SCDPT1!SCDPT1_0909999999_14</vt:lpstr>
      <vt:lpstr>GMICNC_22A_SCDPT1!SCDPT1_0909999999_15</vt:lpstr>
      <vt:lpstr>GMICNC_22A_SCDPT1!SCDPT1_0909999999_19</vt:lpstr>
      <vt:lpstr>GMICNC_22A_SCDPT1!SCDPT1_0909999999_20</vt:lpstr>
      <vt:lpstr>GMICNC_22A_SCDPT1!SCDPT1_0909999999_7</vt:lpstr>
      <vt:lpstr>GMICNC_22A_SCDPT1!SCDPT1_0909999999_9</vt:lpstr>
      <vt:lpstr>GMICNC_22A_SCDPT1!SCDPT1_1010000000_Range</vt:lpstr>
      <vt:lpstr>GMICNC_22A_SCDPT1!SCDPT1_1010000001_1</vt:lpstr>
      <vt:lpstr>GMICNC_22A_SCDPT1!SCDPT1_1010000001_10</vt:lpstr>
      <vt:lpstr>GMICNC_22A_SCDPT1!SCDPT1_1010000001_11</vt:lpstr>
      <vt:lpstr>GMICNC_22A_SCDPT1!SCDPT1_1010000001_12</vt:lpstr>
      <vt:lpstr>GMICNC_22A_SCDPT1!SCDPT1_1010000001_13</vt:lpstr>
      <vt:lpstr>GMICNC_22A_SCDPT1!SCDPT1_1010000001_14</vt:lpstr>
      <vt:lpstr>GMICNC_22A_SCDPT1!SCDPT1_1010000001_15</vt:lpstr>
      <vt:lpstr>GMICNC_22A_SCDPT1!SCDPT1_1010000001_16</vt:lpstr>
      <vt:lpstr>GMICNC_22A_SCDPT1!SCDPT1_1010000001_17</vt:lpstr>
      <vt:lpstr>GMICNC_22A_SCDPT1!SCDPT1_1010000001_18</vt:lpstr>
      <vt:lpstr>GMICNC_22A_SCDPT1!SCDPT1_1010000001_19</vt:lpstr>
      <vt:lpstr>GMICNC_22A_SCDPT1!SCDPT1_1010000001_2</vt:lpstr>
      <vt:lpstr>GMICNC_22A_SCDPT1!SCDPT1_1010000001_20</vt:lpstr>
      <vt:lpstr>GMICNC_22A_SCDPT1!SCDPT1_1010000001_21</vt:lpstr>
      <vt:lpstr>GMICNC_22A_SCDPT1!SCDPT1_1010000001_22</vt:lpstr>
      <vt:lpstr>GMICNC_22A_SCDPT1!SCDPT1_1010000001_24</vt:lpstr>
      <vt:lpstr>GMICNC_22A_SCDPT1!SCDPT1_1010000001_25</vt:lpstr>
      <vt:lpstr>GMICNC_22A_SCDPT1!SCDPT1_1010000001_27</vt:lpstr>
      <vt:lpstr>GMICNC_22A_SCDPT1!SCDPT1_1010000001_28</vt:lpstr>
      <vt:lpstr>GMICNC_22A_SCDPT1!SCDPT1_1010000001_29</vt:lpstr>
      <vt:lpstr>GMICNC_22A_SCDPT1!SCDPT1_1010000001_3</vt:lpstr>
      <vt:lpstr>GMICNC_22A_SCDPT1!SCDPT1_1010000001_30</vt:lpstr>
      <vt:lpstr>GMICNC_22A_SCDPT1!SCDPT1_1010000001_31</vt:lpstr>
      <vt:lpstr>GMICNC_22A_SCDPT1!SCDPT1_1010000001_32</vt:lpstr>
      <vt:lpstr>GMICNC_22A_SCDPT1!SCDPT1_1010000001_33</vt:lpstr>
      <vt:lpstr>GMICNC_22A_SCDPT1!SCDPT1_1010000001_34</vt:lpstr>
      <vt:lpstr>GMICNC_22A_SCDPT1!SCDPT1_1010000001_35</vt:lpstr>
      <vt:lpstr>GMICNC_22A_SCDPT1!SCDPT1_1010000001_36</vt:lpstr>
      <vt:lpstr>GMICNC_22A_SCDPT1!SCDPT1_1010000001_4</vt:lpstr>
      <vt:lpstr>GMICNC_22A_SCDPT1!SCDPT1_1010000001_5</vt:lpstr>
      <vt:lpstr>GMICNC_22A_SCDPT1!SCDPT1_1010000001_6.01</vt:lpstr>
      <vt:lpstr>GMICNC_22A_SCDPT1!SCDPT1_1010000001_6.02</vt:lpstr>
      <vt:lpstr>GMICNC_22A_SCDPT1!SCDPT1_1010000001_6.03</vt:lpstr>
      <vt:lpstr>GMICNC_22A_SCDPT1!SCDPT1_1010000001_7</vt:lpstr>
      <vt:lpstr>GMICNC_22A_SCDPT1!SCDPT1_1010000001_8</vt:lpstr>
      <vt:lpstr>GMICNC_22A_SCDPT1!SCDPT1_1010000001_9</vt:lpstr>
      <vt:lpstr>GMICNC_22A_SCDPT1!SCDPT1_1019999999_10</vt:lpstr>
      <vt:lpstr>GMICNC_22A_SCDPT1!SCDPT1_1019999999_11</vt:lpstr>
      <vt:lpstr>GMICNC_22A_SCDPT1!SCDPT1_1019999999_12</vt:lpstr>
      <vt:lpstr>GMICNC_22A_SCDPT1!SCDPT1_1019999999_13</vt:lpstr>
      <vt:lpstr>GMICNC_22A_SCDPT1!SCDPT1_1019999999_14</vt:lpstr>
      <vt:lpstr>GMICNC_22A_SCDPT1!SCDPT1_1019999999_15</vt:lpstr>
      <vt:lpstr>GMICNC_22A_SCDPT1!SCDPT1_1019999999_19</vt:lpstr>
      <vt:lpstr>GMICNC_22A_SCDPT1!SCDPT1_1019999999_20</vt:lpstr>
      <vt:lpstr>GMICNC_22A_SCDPT1!SCDPT1_1019999999_7</vt:lpstr>
      <vt:lpstr>GMICNC_22A_SCDPT1!SCDPT1_1019999999_9</vt:lpstr>
      <vt:lpstr>GMICNC_22A_SCDPT1!SCDPT1_101BEGINNG_1</vt:lpstr>
      <vt:lpstr>GMICNC_22A_SCDPT1!SCDPT1_101BEGINNG_10</vt:lpstr>
      <vt:lpstr>GMICNC_22A_SCDPT1!SCDPT1_101BEGINNG_11</vt:lpstr>
      <vt:lpstr>GMICNC_22A_SCDPT1!SCDPT1_101BEGINNG_12</vt:lpstr>
      <vt:lpstr>GMICNC_22A_SCDPT1!SCDPT1_101BEGINNG_13</vt:lpstr>
      <vt:lpstr>GMICNC_22A_SCDPT1!SCDPT1_101BEGINNG_14</vt:lpstr>
      <vt:lpstr>GMICNC_22A_SCDPT1!SCDPT1_101BEGINNG_15</vt:lpstr>
      <vt:lpstr>GMICNC_22A_SCDPT1!SCDPT1_101BEGINNG_16</vt:lpstr>
      <vt:lpstr>GMICNC_22A_SCDPT1!SCDPT1_101BEGINNG_17</vt:lpstr>
      <vt:lpstr>GMICNC_22A_SCDPT1!SCDPT1_101BEGINNG_18</vt:lpstr>
      <vt:lpstr>GMICNC_22A_SCDPT1!SCDPT1_101BEGINNG_19</vt:lpstr>
      <vt:lpstr>GMICNC_22A_SCDPT1!SCDPT1_101BEGINNG_2</vt:lpstr>
      <vt:lpstr>GMICNC_22A_SCDPT1!SCDPT1_101BEGINNG_20</vt:lpstr>
      <vt:lpstr>GMICNC_22A_SCDPT1!SCDPT1_101BEGINNG_21</vt:lpstr>
      <vt:lpstr>GMICNC_22A_SCDPT1!SCDPT1_101BEGINNG_22</vt:lpstr>
      <vt:lpstr>GMICNC_22A_SCDPT1!SCDPT1_101BEGINNG_23</vt:lpstr>
      <vt:lpstr>GMICNC_22A_SCDPT1!SCDPT1_101BEGINNG_24</vt:lpstr>
      <vt:lpstr>GMICNC_22A_SCDPT1!SCDPT1_101BEGINNG_25</vt:lpstr>
      <vt:lpstr>GMICNC_22A_SCDPT1!SCDPT1_101BEGINNG_26</vt:lpstr>
      <vt:lpstr>GMICNC_22A_SCDPT1!SCDPT1_101BEGINNG_27</vt:lpstr>
      <vt:lpstr>GMICNC_22A_SCDPT1!SCDPT1_101BEGINNG_28</vt:lpstr>
      <vt:lpstr>GMICNC_22A_SCDPT1!SCDPT1_101BEGINNG_29</vt:lpstr>
      <vt:lpstr>GMICNC_22A_SCDPT1!SCDPT1_101BEGINNG_3</vt:lpstr>
      <vt:lpstr>GMICNC_22A_SCDPT1!SCDPT1_101BEGINNG_30</vt:lpstr>
      <vt:lpstr>GMICNC_22A_SCDPT1!SCDPT1_101BEGINNG_31</vt:lpstr>
      <vt:lpstr>GMICNC_22A_SCDPT1!SCDPT1_101BEGINNG_32</vt:lpstr>
      <vt:lpstr>GMICNC_22A_SCDPT1!SCDPT1_101BEGINNG_33</vt:lpstr>
      <vt:lpstr>GMICNC_22A_SCDPT1!SCDPT1_101BEGINNG_34</vt:lpstr>
      <vt:lpstr>GMICNC_22A_SCDPT1!SCDPT1_101BEGINNG_35</vt:lpstr>
      <vt:lpstr>GMICNC_22A_SCDPT1!SCDPT1_101BEGINNG_36</vt:lpstr>
      <vt:lpstr>GMICNC_22A_SCDPT1!SCDPT1_101BEGINNG_4</vt:lpstr>
      <vt:lpstr>GMICNC_22A_SCDPT1!SCDPT1_101BEGINNG_5</vt:lpstr>
      <vt:lpstr>GMICNC_22A_SCDPT1!SCDPT1_101BEGINNG_6.01</vt:lpstr>
      <vt:lpstr>GMICNC_22A_SCDPT1!SCDPT1_101BEGINNG_6.02</vt:lpstr>
      <vt:lpstr>GMICNC_22A_SCDPT1!SCDPT1_101BEGINNG_6.03</vt:lpstr>
      <vt:lpstr>GMICNC_22A_SCDPT1!SCDPT1_101BEGINNG_7</vt:lpstr>
      <vt:lpstr>GMICNC_22A_SCDPT1!SCDPT1_101BEGINNG_8</vt:lpstr>
      <vt:lpstr>GMICNC_22A_SCDPT1!SCDPT1_101BEGINNG_9</vt:lpstr>
      <vt:lpstr>GMICNC_22A_SCDPT1!SCDPT1_101ENDINGG_10</vt:lpstr>
      <vt:lpstr>GMICNC_22A_SCDPT1!SCDPT1_101ENDINGG_11</vt:lpstr>
      <vt:lpstr>GMICNC_22A_SCDPT1!SCDPT1_101ENDINGG_12</vt:lpstr>
      <vt:lpstr>GMICNC_22A_SCDPT1!SCDPT1_101ENDINGG_13</vt:lpstr>
      <vt:lpstr>GMICNC_22A_SCDPT1!SCDPT1_101ENDINGG_14</vt:lpstr>
      <vt:lpstr>GMICNC_22A_SCDPT1!SCDPT1_101ENDINGG_15</vt:lpstr>
      <vt:lpstr>GMICNC_22A_SCDPT1!SCDPT1_101ENDINGG_16</vt:lpstr>
      <vt:lpstr>GMICNC_22A_SCDPT1!SCDPT1_101ENDINGG_17</vt:lpstr>
      <vt:lpstr>GMICNC_22A_SCDPT1!SCDPT1_101ENDINGG_18</vt:lpstr>
      <vt:lpstr>GMICNC_22A_SCDPT1!SCDPT1_101ENDINGG_19</vt:lpstr>
      <vt:lpstr>GMICNC_22A_SCDPT1!SCDPT1_101ENDINGG_2</vt:lpstr>
      <vt:lpstr>GMICNC_22A_SCDPT1!SCDPT1_101ENDINGG_20</vt:lpstr>
      <vt:lpstr>GMICNC_22A_SCDPT1!SCDPT1_101ENDINGG_21</vt:lpstr>
      <vt:lpstr>GMICNC_22A_SCDPT1!SCDPT1_101ENDINGG_22</vt:lpstr>
      <vt:lpstr>GMICNC_22A_SCDPT1!SCDPT1_101ENDINGG_23</vt:lpstr>
      <vt:lpstr>GMICNC_22A_SCDPT1!SCDPT1_101ENDINGG_24</vt:lpstr>
      <vt:lpstr>GMICNC_22A_SCDPT1!SCDPT1_101ENDINGG_25</vt:lpstr>
      <vt:lpstr>GMICNC_22A_SCDPT1!SCDPT1_101ENDINGG_26</vt:lpstr>
      <vt:lpstr>GMICNC_22A_SCDPT1!SCDPT1_101ENDINGG_27</vt:lpstr>
      <vt:lpstr>GMICNC_22A_SCDPT1!SCDPT1_101ENDINGG_28</vt:lpstr>
      <vt:lpstr>GMICNC_22A_SCDPT1!SCDPT1_101ENDINGG_29</vt:lpstr>
      <vt:lpstr>GMICNC_22A_SCDPT1!SCDPT1_101ENDINGG_3</vt:lpstr>
      <vt:lpstr>GMICNC_22A_SCDPT1!SCDPT1_101ENDINGG_30</vt:lpstr>
      <vt:lpstr>GMICNC_22A_SCDPT1!SCDPT1_101ENDINGG_31</vt:lpstr>
      <vt:lpstr>GMICNC_22A_SCDPT1!SCDPT1_101ENDINGG_32</vt:lpstr>
      <vt:lpstr>GMICNC_22A_SCDPT1!SCDPT1_101ENDINGG_33</vt:lpstr>
      <vt:lpstr>GMICNC_22A_SCDPT1!SCDPT1_101ENDINGG_34</vt:lpstr>
      <vt:lpstr>GMICNC_22A_SCDPT1!SCDPT1_101ENDINGG_35</vt:lpstr>
      <vt:lpstr>GMICNC_22A_SCDPT1!SCDPT1_101ENDINGG_36</vt:lpstr>
      <vt:lpstr>GMICNC_22A_SCDPT1!SCDPT1_101ENDINGG_4</vt:lpstr>
      <vt:lpstr>GMICNC_22A_SCDPT1!SCDPT1_101ENDINGG_5</vt:lpstr>
      <vt:lpstr>GMICNC_22A_SCDPT1!SCDPT1_101ENDINGG_6.01</vt:lpstr>
      <vt:lpstr>GMICNC_22A_SCDPT1!SCDPT1_101ENDINGG_6.02</vt:lpstr>
      <vt:lpstr>GMICNC_22A_SCDPT1!SCDPT1_101ENDINGG_6.03</vt:lpstr>
      <vt:lpstr>GMICNC_22A_SCDPT1!SCDPT1_101ENDINGG_7</vt:lpstr>
      <vt:lpstr>GMICNC_22A_SCDPT1!SCDPT1_101ENDINGG_8</vt:lpstr>
      <vt:lpstr>GMICNC_22A_SCDPT1!SCDPT1_101ENDINGG_9</vt:lpstr>
      <vt:lpstr>GMICNC_22A_SCDPT1!SCDPT1_1020000000_Range</vt:lpstr>
      <vt:lpstr>GMICNC_22A_SCDPT1!SCDPT1_1029999999_10</vt:lpstr>
      <vt:lpstr>GMICNC_22A_SCDPT1!SCDPT1_1029999999_11</vt:lpstr>
      <vt:lpstr>GMICNC_22A_SCDPT1!SCDPT1_1029999999_12</vt:lpstr>
      <vt:lpstr>GMICNC_22A_SCDPT1!SCDPT1_1029999999_13</vt:lpstr>
      <vt:lpstr>GMICNC_22A_SCDPT1!SCDPT1_1029999999_14</vt:lpstr>
      <vt:lpstr>GMICNC_22A_SCDPT1!SCDPT1_1029999999_15</vt:lpstr>
      <vt:lpstr>GMICNC_22A_SCDPT1!SCDPT1_1029999999_19</vt:lpstr>
      <vt:lpstr>GMICNC_22A_SCDPT1!SCDPT1_1029999999_20</vt:lpstr>
      <vt:lpstr>GMICNC_22A_SCDPT1!SCDPT1_1029999999_7</vt:lpstr>
      <vt:lpstr>GMICNC_22A_SCDPT1!SCDPT1_1029999999_9</vt:lpstr>
      <vt:lpstr>GMICNC_22A_SCDPT1!SCDPT1_102BEGINNG_1</vt:lpstr>
      <vt:lpstr>GMICNC_22A_SCDPT1!SCDPT1_102BEGINNG_10</vt:lpstr>
      <vt:lpstr>GMICNC_22A_SCDPT1!SCDPT1_102BEGINNG_11</vt:lpstr>
      <vt:lpstr>GMICNC_22A_SCDPT1!SCDPT1_102BEGINNG_12</vt:lpstr>
      <vt:lpstr>GMICNC_22A_SCDPT1!SCDPT1_102BEGINNG_13</vt:lpstr>
      <vt:lpstr>GMICNC_22A_SCDPT1!SCDPT1_102BEGINNG_14</vt:lpstr>
      <vt:lpstr>GMICNC_22A_SCDPT1!SCDPT1_102BEGINNG_15</vt:lpstr>
      <vt:lpstr>GMICNC_22A_SCDPT1!SCDPT1_102BEGINNG_16</vt:lpstr>
      <vt:lpstr>GMICNC_22A_SCDPT1!SCDPT1_102BEGINNG_17</vt:lpstr>
      <vt:lpstr>GMICNC_22A_SCDPT1!SCDPT1_102BEGINNG_18</vt:lpstr>
      <vt:lpstr>GMICNC_22A_SCDPT1!SCDPT1_102BEGINNG_19</vt:lpstr>
      <vt:lpstr>GMICNC_22A_SCDPT1!SCDPT1_102BEGINNG_2</vt:lpstr>
      <vt:lpstr>GMICNC_22A_SCDPT1!SCDPT1_102BEGINNG_20</vt:lpstr>
      <vt:lpstr>GMICNC_22A_SCDPT1!SCDPT1_102BEGINNG_21</vt:lpstr>
      <vt:lpstr>GMICNC_22A_SCDPT1!SCDPT1_102BEGINNG_22</vt:lpstr>
      <vt:lpstr>GMICNC_22A_SCDPT1!SCDPT1_102BEGINNG_23</vt:lpstr>
      <vt:lpstr>GMICNC_22A_SCDPT1!SCDPT1_102BEGINNG_24</vt:lpstr>
      <vt:lpstr>GMICNC_22A_SCDPT1!SCDPT1_102BEGINNG_25</vt:lpstr>
      <vt:lpstr>GMICNC_22A_SCDPT1!SCDPT1_102BEGINNG_26</vt:lpstr>
      <vt:lpstr>GMICNC_22A_SCDPT1!SCDPT1_102BEGINNG_27</vt:lpstr>
      <vt:lpstr>GMICNC_22A_SCDPT1!SCDPT1_102BEGINNG_28</vt:lpstr>
      <vt:lpstr>GMICNC_22A_SCDPT1!SCDPT1_102BEGINNG_29</vt:lpstr>
      <vt:lpstr>GMICNC_22A_SCDPT1!SCDPT1_102BEGINNG_3</vt:lpstr>
      <vt:lpstr>GMICNC_22A_SCDPT1!SCDPT1_102BEGINNG_30</vt:lpstr>
      <vt:lpstr>GMICNC_22A_SCDPT1!SCDPT1_102BEGINNG_31</vt:lpstr>
      <vt:lpstr>GMICNC_22A_SCDPT1!SCDPT1_102BEGINNG_32</vt:lpstr>
      <vt:lpstr>GMICNC_22A_SCDPT1!SCDPT1_102BEGINNG_33</vt:lpstr>
      <vt:lpstr>GMICNC_22A_SCDPT1!SCDPT1_102BEGINNG_34</vt:lpstr>
      <vt:lpstr>GMICNC_22A_SCDPT1!SCDPT1_102BEGINNG_35</vt:lpstr>
      <vt:lpstr>GMICNC_22A_SCDPT1!SCDPT1_102BEGINNG_36</vt:lpstr>
      <vt:lpstr>GMICNC_22A_SCDPT1!SCDPT1_102BEGINNG_4</vt:lpstr>
      <vt:lpstr>GMICNC_22A_SCDPT1!SCDPT1_102BEGINNG_5</vt:lpstr>
      <vt:lpstr>GMICNC_22A_SCDPT1!SCDPT1_102BEGINNG_6.01</vt:lpstr>
      <vt:lpstr>GMICNC_22A_SCDPT1!SCDPT1_102BEGINNG_6.02</vt:lpstr>
      <vt:lpstr>GMICNC_22A_SCDPT1!SCDPT1_102BEGINNG_6.03</vt:lpstr>
      <vt:lpstr>GMICNC_22A_SCDPT1!SCDPT1_102BEGINNG_7</vt:lpstr>
      <vt:lpstr>GMICNC_22A_SCDPT1!SCDPT1_102BEGINNG_8</vt:lpstr>
      <vt:lpstr>GMICNC_22A_SCDPT1!SCDPT1_102BEGINNG_9</vt:lpstr>
      <vt:lpstr>GMICNC_22A_SCDPT1!SCDPT1_102ENDINGG_10</vt:lpstr>
      <vt:lpstr>GMICNC_22A_SCDPT1!SCDPT1_102ENDINGG_11</vt:lpstr>
      <vt:lpstr>GMICNC_22A_SCDPT1!SCDPT1_102ENDINGG_12</vt:lpstr>
      <vt:lpstr>GMICNC_22A_SCDPT1!SCDPT1_102ENDINGG_13</vt:lpstr>
      <vt:lpstr>GMICNC_22A_SCDPT1!SCDPT1_102ENDINGG_14</vt:lpstr>
      <vt:lpstr>GMICNC_22A_SCDPT1!SCDPT1_102ENDINGG_15</vt:lpstr>
      <vt:lpstr>GMICNC_22A_SCDPT1!SCDPT1_102ENDINGG_16</vt:lpstr>
      <vt:lpstr>GMICNC_22A_SCDPT1!SCDPT1_102ENDINGG_17</vt:lpstr>
      <vt:lpstr>GMICNC_22A_SCDPT1!SCDPT1_102ENDINGG_18</vt:lpstr>
      <vt:lpstr>GMICNC_22A_SCDPT1!SCDPT1_102ENDINGG_19</vt:lpstr>
      <vt:lpstr>GMICNC_22A_SCDPT1!SCDPT1_102ENDINGG_2</vt:lpstr>
      <vt:lpstr>GMICNC_22A_SCDPT1!SCDPT1_102ENDINGG_20</vt:lpstr>
      <vt:lpstr>GMICNC_22A_SCDPT1!SCDPT1_102ENDINGG_21</vt:lpstr>
      <vt:lpstr>GMICNC_22A_SCDPT1!SCDPT1_102ENDINGG_22</vt:lpstr>
      <vt:lpstr>GMICNC_22A_SCDPT1!SCDPT1_102ENDINGG_23</vt:lpstr>
      <vt:lpstr>GMICNC_22A_SCDPT1!SCDPT1_102ENDINGG_24</vt:lpstr>
      <vt:lpstr>GMICNC_22A_SCDPT1!SCDPT1_102ENDINGG_25</vt:lpstr>
      <vt:lpstr>GMICNC_22A_SCDPT1!SCDPT1_102ENDINGG_26</vt:lpstr>
      <vt:lpstr>GMICNC_22A_SCDPT1!SCDPT1_102ENDINGG_27</vt:lpstr>
      <vt:lpstr>GMICNC_22A_SCDPT1!SCDPT1_102ENDINGG_28</vt:lpstr>
      <vt:lpstr>GMICNC_22A_SCDPT1!SCDPT1_102ENDINGG_29</vt:lpstr>
      <vt:lpstr>GMICNC_22A_SCDPT1!SCDPT1_102ENDINGG_3</vt:lpstr>
      <vt:lpstr>GMICNC_22A_SCDPT1!SCDPT1_102ENDINGG_30</vt:lpstr>
      <vt:lpstr>GMICNC_22A_SCDPT1!SCDPT1_102ENDINGG_31</vt:lpstr>
      <vt:lpstr>GMICNC_22A_SCDPT1!SCDPT1_102ENDINGG_32</vt:lpstr>
      <vt:lpstr>GMICNC_22A_SCDPT1!SCDPT1_102ENDINGG_33</vt:lpstr>
      <vt:lpstr>GMICNC_22A_SCDPT1!SCDPT1_102ENDINGG_34</vt:lpstr>
      <vt:lpstr>GMICNC_22A_SCDPT1!SCDPT1_102ENDINGG_35</vt:lpstr>
      <vt:lpstr>GMICNC_22A_SCDPT1!SCDPT1_102ENDINGG_36</vt:lpstr>
      <vt:lpstr>GMICNC_22A_SCDPT1!SCDPT1_102ENDINGG_4</vt:lpstr>
      <vt:lpstr>GMICNC_22A_SCDPT1!SCDPT1_102ENDINGG_5</vt:lpstr>
      <vt:lpstr>GMICNC_22A_SCDPT1!SCDPT1_102ENDINGG_6.01</vt:lpstr>
      <vt:lpstr>GMICNC_22A_SCDPT1!SCDPT1_102ENDINGG_6.02</vt:lpstr>
      <vt:lpstr>GMICNC_22A_SCDPT1!SCDPT1_102ENDINGG_6.03</vt:lpstr>
      <vt:lpstr>GMICNC_22A_SCDPT1!SCDPT1_102ENDINGG_7</vt:lpstr>
      <vt:lpstr>GMICNC_22A_SCDPT1!SCDPT1_102ENDINGG_8</vt:lpstr>
      <vt:lpstr>GMICNC_22A_SCDPT1!SCDPT1_102ENDINGG_9</vt:lpstr>
      <vt:lpstr>GMICNC_22A_SCDPT1!SCDPT1_1030000000_Range</vt:lpstr>
      <vt:lpstr>GMICNC_22A_SCDPT1!SCDPT1_1039999999_10</vt:lpstr>
      <vt:lpstr>GMICNC_22A_SCDPT1!SCDPT1_1039999999_11</vt:lpstr>
      <vt:lpstr>GMICNC_22A_SCDPT1!SCDPT1_1039999999_12</vt:lpstr>
      <vt:lpstr>GMICNC_22A_SCDPT1!SCDPT1_1039999999_13</vt:lpstr>
      <vt:lpstr>GMICNC_22A_SCDPT1!SCDPT1_1039999999_14</vt:lpstr>
      <vt:lpstr>GMICNC_22A_SCDPT1!SCDPT1_1039999999_15</vt:lpstr>
      <vt:lpstr>GMICNC_22A_SCDPT1!SCDPT1_1039999999_19</vt:lpstr>
      <vt:lpstr>GMICNC_22A_SCDPT1!SCDPT1_1039999999_20</vt:lpstr>
      <vt:lpstr>GMICNC_22A_SCDPT1!SCDPT1_1039999999_7</vt:lpstr>
      <vt:lpstr>GMICNC_22A_SCDPT1!SCDPT1_1039999999_9</vt:lpstr>
      <vt:lpstr>GMICNC_22A_SCDPT1!SCDPT1_103BEGINNG_1</vt:lpstr>
      <vt:lpstr>GMICNC_22A_SCDPT1!SCDPT1_103BEGINNG_10</vt:lpstr>
      <vt:lpstr>GMICNC_22A_SCDPT1!SCDPT1_103BEGINNG_11</vt:lpstr>
      <vt:lpstr>GMICNC_22A_SCDPT1!SCDPT1_103BEGINNG_12</vt:lpstr>
      <vt:lpstr>GMICNC_22A_SCDPT1!SCDPT1_103BEGINNG_13</vt:lpstr>
      <vt:lpstr>GMICNC_22A_SCDPT1!SCDPT1_103BEGINNG_14</vt:lpstr>
      <vt:lpstr>GMICNC_22A_SCDPT1!SCDPT1_103BEGINNG_15</vt:lpstr>
      <vt:lpstr>GMICNC_22A_SCDPT1!SCDPT1_103BEGINNG_16</vt:lpstr>
      <vt:lpstr>GMICNC_22A_SCDPT1!SCDPT1_103BEGINNG_17</vt:lpstr>
      <vt:lpstr>GMICNC_22A_SCDPT1!SCDPT1_103BEGINNG_18</vt:lpstr>
      <vt:lpstr>GMICNC_22A_SCDPT1!SCDPT1_103BEGINNG_19</vt:lpstr>
      <vt:lpstr>GMICNC_22A_SCDPT1!SCDPT1_103BEGINNG_2</vt:lpstr>
      <vt:lpstr>GMICNC_22A_SCDPT1!SCDPT1_103BEGINNG_20</vt:lpstr>
      <vt:lpstr>GMICNC_22A_SCDPT1!SCDPT1_103BEGINNG_21</vt:lpstr>
      <vt:lpstr>GMICNC_22A_SCDPT1!SCDPT1_103BEGINNG_22</vt:lpstr>
      <vt:lpstr>GMICNC_22A_SCDPT1!SCDPT1_103BEGINNG_23</vt:lpstr>
      <vt:lpstr>GMICNC_22A_SCDPT1!SCDPT1_103BEGINNG_24</vt:lpstr>
      <vt:lpstr>GMICNC_22A_SCDPT1!SCDPT1_103BEGINNG_25</vt:lpstr>
      <vt:lpstr>GMICNC_22A_SCDPT1!SCDPT1_103BEGINNG_26</vt:lpstr>
      <vt:lpstr>GMICNC_22A_SCDPT1!SCDPT1_103BEGINNG_27</vt:lpstr>
      <vt:lpstr>GMICNC_22A_SCDPT1!SCDPT1_103BEGINNG_28</vt:lpstr>
      <vt:lpstr>GMICNC_22A_SCDPT1!SCDPT1_103BEGINNG_29</vt:lpstr>
      <vt:lpstr>GMICNC_22A_SCDPT1!SCDPT1_103BEGINNG_3</vt:lpstr>
      <vt:lpstr>GMICNC_22A_SCDPT1!SCDPT1_103BEGINNG_30</vt:lpstr>
      <vt:lpstr>GMICNC_22A_SCDPT1!SCDPT1_103BEGINNG_31</vt:lpstr>
      <vt:lpstr>GMICNC_22A_SCDPT1!SCDPT1_103BEGINNG_32</vt:lpstr>
      <vt:lpstr>GMICNC_22A_SCDPT1!SCDPT1_103BEGINNG_33</vt:lpstr>
      <vt:lpstr>GMICNC_22A_SCDPT1!SCDPT1_103BEGINNG_34</vt:lpstr>
      <vt:lpstr>GMICNC_22A_SCDPT1!SCDPT1_103BEGINNG_35</vt:lpstr>
      <vt:lpstr>GMICNC_22A_SCDPT1!SCDPT1_103BEGINNG_36</vt:lpstr>
      <vt:lpstr>GMICNC_22A_SCDPT1!SCDPT1_103BEGINNG_4</vt:lpstr>
      <vt:lpstr>GMICNC_22A_SCDPT1!SCDPT1_103BEGINNG_5</vt:lpstr>
      <vt:lpstr>GMICNC_22A_SCDPT1!SCDPT1_103BEGINNG_6.01</vt:lpstr>
      <vt:lpstr>GMICNC_22A_SCDPT1!SCDPT1_103BEGINNG_6.02</vt:lpstr>
      <vt:lpstr>GMICNC_22A_SCDPT1!SCDPT1_103BEGINNG_6.03</vt:lpstr>
      <vt:lpstr>GMICNC_22A_SCDPT1!SCDPT1_103BEGINNG_7</vt:lpstr>
      <vt:lpstr>GMICNC_22A_SCDPT1!SCDPT1_103BEGINNG_8</vt:lpstr>
      <vt:lpstr>GMICNC_22A_SCDPT1!SCDPT1_103BEGINNG_9</vt:lpstr>
      <vt:lpstr>GMICNC_22A_SCDPT1!SCDPT1_103ENDINGG_10</vt:lpstr>
      <vt:lpstr>GMICNC_22A_SCDPT1!SCDPT1_103ENDINGG_11</vt:lpstr>
      <vt:lpstr>GMICNC_22A_SCDPT1!SCDPT1_103ENDINGG_12</vt:lpstr>
      <vt:lpstr>GMICNC_22A_SCDPT1!SCDPT1_103ENDINGG_13</vt:lpstr>
      <vt:lpstr>GMICNC_22A_SCDPT1!SCDPT1_103ENDINGG_14</vt:lpstr>
      <vt:lpstr>GMICNC_22A_SCDPT1!SCDPT1_103ENDINGG_15</vt:lpstr>
      <vt:lpstr>GMICNC_22A_SCDPT1!SCDPT1_103ENDINGG_16</vt:lpstr>
      <vt:lpstr>GMICNC_22A_SCDPT1!SCDPT1_103ENDINGG_17</vt:lpstr>
      <vt:lpstr>GMICNC_22A_SCDPT1!SCDPT1_103ENDINGG_18</vt:lpstr>
      <vt:lpstr>GMICNC_22A_SCDPT1!SCDPT1_103ENDINGG_19</vt:lpstr>
      <vt:lpstr>GMICNC_22A_SCDPT1!SCDPT1_103ENDINGG_2</vt:lpstr>
      <vt:lpstr>GMICNC_22A_SCDPT1!SCDPT1_103ENDINGG_20</vt:lpstr>
      <vt:lpstr>GMICNC_22A_SCDPT1!SCDPT1_103ENDINGG_21</vt:lpstr>
      <vt:lpstr>GMICNC_22A_SCDPT1!SCDPT1_103ENDINGG_22</vt:lpstr>
      <vt:lpstr>GMICNC_22A_SCDPT1!SCDPT1_103ENDINGG_23</vt:lpstr>
      <vt:lpstr>GMICNC_22A_SCDPT1!SCDPT1_103ENDINGG_24</vt:lpstr>
      <vt:lpstr>GMICNC_22A_SCDPT1!SCDPT1_103ENDINGG_25</vt:lpstr>
      <vt:lpstr>GMICNC_22A_SCDPT1!SCDPT1_103ENDINGG_26</vt:lpstr>
      <vt:lpstr>GMICNC_22A_SCDPT1!SCDPT1_103ENDINGG_27</vt:lpstr>
      <vt:lpstr>GMICNC_22A_SCDPT1!SCDPT1_103ENDINGG_28</vt:lpstr>
      <vt:lpstr>GMICNC_22A_SCDPT1!SCDPT1_103ENDINGG_29</vt:lpstr>
      <vt:lpstr>GMICNC_22A_SCDPT1!SCDPT1_103ENDINGG_3</vt:lpstr>
      <vt:lpstr>GMICNC_22A_SCDPT1!SCDPT1_103ENDINGG_30</vt:lpstr>
      <vt:lpstr>GMICNC_22A_SCDPT1!SCDPT1_103ENDINGG_31</vt:lpstr>
      <vt:lpstr>GMICNC_22A_SCDPT1!SCDPT1_103ENDINGG_32</vt:lpstr>
      <vt:lpstr>GMICNC_22A_SCDPT1!SCDPT1_103ENDINGG_33</vt:lpstr>
      <vt:lpstr>GMICNC_22A_SCDPT1!SCDPT1_103ENDINGG_34</vt:lpstr>
      <vt:lpstr>GMICNC_22A_SCDPT1!SCDPT1_103ENDINGG_35</vt:lpstr>
      <vt:lpstr>GMICNC_22A_SCDPT1!SCDPT1_103ENDINGG_36</vt:lpstr>
      <vt:lpstr>GMICNC_22A_SCDPT1!SCDPT1_103ENDINGG_4</vt:lpstr>
      <vt:lpstr>GMICNC_22A_SCDPT1!SCDPT1_103ENDINGG_5</vt:lpstr>
      <vt:lpstr>GMICNC_22A_SCDPT1!SCDPT1_103ENDINGG_6.01</vt:lpstr>
      <vt:lpstr>GMICNC_22A_SCDPT1!SCDPT1_103ENDINGG_6.02</vt:lpstr>
      <vt:lpstr>GMICNC_22A_SCDPT1!SCDPT1_103ENDINGG_6.03</vt:lpstr>
      <vt:lpstr>GMICNC_22A_SCDPT1!SCDPT1_103ENDINGG_7</vt:lpstr>
      <vt:lpstr>GMICNC_22A_SCDPT1!SCDPT1_103ENDINGG_8</vt:lpstr>
      <vt:lpstr>GMICNC_22A_SCDPT1!SCDPT1_103ENDINGG_9</vt:lpstr>
      <vt:lpstr>GMICNC_22A_SCDPT1!SCDPT1_1040000000_Range</vt:lpstr>
      <vt:lpstr>GMICNC_22A_SCDPT1!SCDPT1_1040000001_1</vt:lpstr>
      <vt:lpstr>GMICNC_22A_SCDPT1!SCDPT1_1040000001_10</vt:lpstr>
      <vt:lpstr>GMICNC_22A_SCDPT1!SCDPT1_1040000001_11</vt:lpstr>
      <vt:lpstr>GMICNC_22A_SCDPT1!SCDPT1_1040000001_12</vt:lpstr>
      <vt:lpstr>GMICNC_22A_SCDPT1!SCDPT1_1040000001_13</vt:lpstr>
      <vt:lpstr>GMICNC_22A_SCDPT1!SCDPT1_1040000001_14</vt:lpstr>
      <vt:lpstr>GMICNC_22A_SCDPT1!SCDPT1_1040000001_15</vt:lpstr>
      <vt:lpstr>GMICNC_22A_SCDPT1!SCDPT1_1040000001_16</vt:lpstr>
      <vt:lpstr>GMICNC_22A_SCDPT1!SCDPT1_1040000001_17</vt:lpstr>
      <vt:lpstr>GMICNC_22A_SCDPT1!SCDPT1_1040000001_18</vt:lpstr>
      <vt:lpstr>GMICNC_22A_SCDPT1!SCDPT1_1040000001_19</vt:lpstr>
      <vt:lpstr>GMICNC_22A_SCDPT1!SCDPT1_1040000001_2</vt:lpstr>
      <vt:lpstr>GMICNC_22A_SCDPT1!SCDPT1_1040000001_20</vt:lpstr>
      <vt:lpstr>GMICNC_22A_SCDPT1!SCDPT1_1040000001_21</vt:lpstr>
      <vt:lpstr>GMICNC_22A_SCDPT1!SCDPT1_1040000001_22</vt:lpstr>
      <vt:lpstr>GMICNC_22A_SCDPT1!SCDPT1_1040000001_24</vt:lpstr>
      <vt:lpstr>GMICNC_22A_SCDPT1!SCDPT1_1040000001_25</vt:lpstr>
      <vt:lpstr>GMICNC_22A_SCDPT1!SCDPT1_1040000001_26</vt:lpstr>
      <vt:lpstr>GMICNC_22A_SCDPT1!SCDPT1_1040000001_27</vt:lpstr>
      <vt:lpstr>GMICNC_22A_SCDPT1!SCDPT1_1040000001_28</vt:lpstr>
      <vt:lpstr>GMICNC_22A_SCDPT1!SCDPT1_1040000001_29</vt:lpstr>
      <vt:lpstr>GMICNC_22A_SCDPT1!SCDPT1_1040000001_3</vt:lpstr>
      <vt:lpstr>GMICNC_22A_SCDPT1!SCDPT1_1040000001_30</vt:lpstr>
      <vt:lpstr>GMICNC_22A_SCDPT1!SCDPT1_1040000001_31</vt:lpstr>
      <vt:lpstr>GMICNC_22A_SCDPT1!SCDPT1_1040000001_32</vt:lpstr>
      <vt:lpstr>GMICNC_22A_SCDPT1!SCDPT1_1040000001_33</vt:lpstr>
      <vt:lpstr>GMICNC_22A_SCDPT1!SCDPT1_1040000001_34</vt:lpstr>
      <vt:lpstr>GMICNC_22A_SCDPT1!SCDPT1_1040000001_35</vt:lpstr>
      <vt:lpstr>GMICNC_22A_SCDPT1!SCDPT1_1040000001_36</vt:lpstr>
      <vt:lpstr>GMICNC_22A_SCDPT1!SCDPT1_1040000001_4</vt:lpstr>
      <vt:lpstr>GMICNC_22A_SCDPT1!SCDPT1_1040000001_5</vt:lpstr>
      <vt:lpstr>GMICNC_22A_SCDPT1!SCDPT1_1040000001_6.01</vt:lpstr>
      <vt:lpstr>GMICNC_22A_SCDPT1!SCDPT1_1040000001_6.02</vt:lpstr>
      <vt:lpstr>GMICNC_22A_SCDPT1!SCDPT1_1040000001_6.03</vt:lpstr>
      <vt:lpstr>GMICNC_22A_SCDPT1!SCDPT1_1040000001_7</vt:lpstr>
      <vt:lpstr>GMICNC_22A_SCDPT1!SCDPT1_1040000001_8</vt:lpstr>
      <vt:lpstr>GMICNC_22A_SCDPT1!SCDPT1_1040000001_9</vt:lpstr>
      <vt:lpstr>GMICNC_22A_SCDPT1!SCDPT1_1049999999_10</vt:lpstr>
      <vt:lpstr>GMICNC_22A_SCDPT1!SCDPT1_1049999999_11</vt:lpstr>
      <vt:lpstr>GMICNC_22A_SCDPT1!SCDPT1_1049999999_12</vt:lpstr>
      <vt:lpstr>GMICNC_22A_SCDPT1!SCDPT1_1049999999_13</vt:lpstr>
      <vt:lpstr>GMICNC_22A_SCDPT1!SCDPT1_1049999999_14</vt:lpstr>
      <vt:lpstr>GMICNC_22A_SCDPT1!SCDPT1_1049999999_15</vt:lpstr>
      <vt:lpstr>GMICNC_22A_SCDPT1!SCDPT1_1049999999_19</vt:lpstr>
      <vt:lpstr>GMICNC_22A_SCDPT1!SCDPT1_1049999999_20</vt:lpstr>
      <vt:lpstr>GMICNC_22A_SCDPT1!SCDPT1_1049999999_7</vt:lpstr>
      <vt:lpstr>GMICNC_22A_SCDPT1!SCDPT1_1049999999_9</vt:lpstr>
      <vt:lpstr>GMICNC_22A_SCDPT1!SCDPT1_104BEGINNG_1</vt:lpstr>
      <vt:lpstr>GMICNC_22A_SCDPT1!SCDPT1_104BEGINNG_10</vt:lpstr>
      <vt:lpstr>GMICNC_22A_SCDPT1!SCDPT1_104BEGINNG_11</vt:lpstr>
      <vt:lpstr>GMICNC_22A_SCDPT1!SCDPT1_104BEGINNG_12</vt:lpstr>
      <vt:lpstr>GMICNC_22A_SCDPT1!SCDPT1_104BEGINNG_13</vt:lpstr>
      <vt:lpstr>GMICNC_22A_SCDPT1!SCDPT1_104BEGINNG_14</vt:lpstr>
      <vt:lpstr>GMICNC_22A_SCDPT1!SCDPT1_104BEGINNG_15</vt:lpstr>
      <vt:lpstr>GMICNC_22A_SCDPT1!SCDPT1_104BEGINNG_16</vt:lpstr>
      <vt:lpstr>GMICNC_22A_SCDPT1!SCDPT1_104BEGINNG_17</vt:lpstr>
      <vt:lpstr>GMICNC_22A_SCDPT1!SCDPT1_104BEGINNG_18</vt:lpstr>
      <vt:lpstr>GMICNC_22A_SCDPT1!SCDPT1_104BEGINNG_19</vt:lpstr>
      <vt:lpstr>GMICNC_22A_SCDPT1!SCDPT1_104BEGINNG_2</vt:lpstr>
      <vt:lpstr>GMICNC_22A_SCDPT1!SCDPT1_104BEGINNG_20</vt:lpstr>
      <vt:lpstr>GMICNC_22A_SCDPT1!SCDPT1_104BEGINNG_21</vt:lpstr>
      <vt:lpstr>GMICNC_22A_SCDPT1!SCDPT1_104BEGINNG_22</vt:lpstr>
      <vt:lpstr>GMICNC_22A_SCDPT1!SCDPT1_104BEGINNG_23</vt:lpstr>
      <vt:lpstr>GMICNC_22A_SCDPT1!SCDPT1_104BEGINNG_24</vt:lpstr>
      <vt:lpstr>GMICNC_22A_SCDPT1!SCDPT1_104BEGINNG_25</vt:lpstr>
      <vt:lpstr>GMICNC_22A_SCDPT1!SCDPT1_104BEGINNG_26</vt:lpstr>
      <vt:lpstr>GMICNC_22A_SCDPT1!SCDPT1_104BEGINNG_27</vt:lpstr>
      <vt:lpstr>GMICNC_22A_SCDPT1!SCDPT1_104BEGINNG_28</vt:lpstr>
      <vt:lpstr>GMICNC_22A_SCDPT1!SCDPT1_104BEGINNG_29</vt:lpstr>
      <vt:lpstr>GMICNC_22A_SCDPT1!SCDPT1_104BEGINNG_3</vt:lpstr>
      <vt:lpstr>GMICNC_22A_SCDPT1!SCDPT1_104BEGINNG_30</vt:lpstr>
      <vt:lpstr>GMICNC_22A_SCDPT1!SCDPT1_104BEGINNG_31</vt:lpstr>
      <vt:lpstr>GMICNC_22A_SCDPT1!SCDPT1_104BEGINNG_32</vt:lpstr>
      <vt:lpstr>GMICNC_22A_SCDPT1!SCDPT1_104BEGINNG_33</vt:lpstr>
      <vt:lpstr>GMICNC_22A_SCDPT1!SCDPT1_104BEGINNG_34</vt:lpstr>
      <vt:lpstr>GMICNC_22A_SCDPT1!SCDPT1_104BEGINNG_35</vt:lpstr>
      <vt:lpstr>GMICNC_22A_SCDPT1!SCDPT1_104BEGINNG_36</vt:lpstr>
      <vt:lpstr>GMICNC_22A_SCDPT1!SCDPT1_104BEGINNG_4</vt:lpstr>
      <vt:lpstr>GMICNC_22A_SCDPT1!SCDPT1_104BEGINNG_5</vt:lpstr>
      <vt:lpstr>GMICNC_22A_SCDPT1!SCDPT1_104BEGINNG_6.01</vt:lpstr>
      <vt:lpstr>GMICNC_22A_SCDPT1!SCDPT1_104BEGINNG_6.02</vt:lpstr>
      <vt:lpstr>GMICNC_22A_SCDPT1!SCDPT1_104BEGINNG_6.03</vt:lpstr>
      <vt:lpstr>GMICNC_22A_SCDPT1!SCDPT1_104BEGINNG_7</vt:lpstr>
      <vt:lpstr>GMICNC_22A_SCDPT1!SCDPT1_104BEGINNG_8</vt:lpstr>
      <vt:lpstr>GMICNC_22A_SCDPT1!SCDPT1_104BEGINNG_9</vt:lpstr>
      <vt:lpstr>GMICNC_22A_SCDPT1!SCDPT1_104ENDINGG_10</vt:lpstr>
      <vt:lpstr>GMICNC_22A_SCDPT1!SCDPT1_104ENDINGG_11</vt:lpstr>
      <vt:lpstr>GMICNC_22A_SCDPT1!SCDPT1_104ENDINGG_12</vt:lpstr>
      <vt:lpstr>GMICNC_22A_SCDPT1!SCDPT1_104ENDINGG_13</vt:lpstr>
      <vt:lpstr>GMICNC_22A_SCDPT1!SCDPT1_104ENDINGG_14</vt:lpstr>
      <vt:lpstr>GMICNC_22A_SCDPT1!SCDPT1_104ENDINGG_15</vt:lpstr>
      <vt:lpstr>GMICNC_22A_SCDPT1!SCDPT1_104ENDINGG_16</vt:lpstr>
      <vt:lpstr>GMICNC_22A_SCDPT1!SCDPT1_104ENDINGG_17</vt:lpstr>
      <vt:lpstr>GMICNC_22A_SCDPT1!SCDPT1_104ENDINGG_18</vt:lpstr>
      <vt:lpstr>GMICNC_22A_SCDPT1!SCDPT1_104ENDINGG_19</vt:lpstr>
      <vt:lpstr>GMICNC_22A_SCDPT1!SCDPT1_104ENDINGG_2</vt:lpstr>
      <vt:lpstr>GMICNC_22A_SCDPT1!SCDPT1_104ENDINGG_20</vt:lpstr>
      <vt:lpstr>GMICNC_22A_SCDPT1!SCDPT1_104ENDINGG_21</vt:lpstr>
      <vt:lpstr>GMICNC_22A_SCDPT1!SCDPT1_104ENDINGG_22</vt:lpstr>
      <vt:lpstr>GMICNC_22A_SCDPT1!SCDPT1_104ENDINGG_23</vt:lpstr>
      <vt:lpstr>GMICNC_22A_SCDPT1!SCDPT1_104ENDINGG_24</vt:lpstr>
      <vt:lpstr>GMICNC_22A_SCDPT1!SCDPT1_104ENDINGG_25</vt:lpstr>
      <vt:lpstr>GMICNC_22A_SCDPT1!SCDPT1_104ENDINGG_26</vt:lpstr>
      <vt:lpstr>GMICNC_22A_SCDPT1!SCDPT1_104ENDINGG_27</vt:lpstr>
      <vt:lpstr>GMICNC_22A_SCDPT1!SCDPT1_104ENDINGG_28</vt:lpstr>
      <vt:lpstr>GMICNC_22A_SCDPT1!SCDPT1_104ENDINGG_29</vt:lpstr>
      <vt:lpstr>GMICNC_22A_SCDPT1!SCDPT1_104ENDINGG_3</vt:lpstr>
      <vt:lpstr>GMICNC_22A_SCDPT1!SCDPT1_104ENDINGG_30</vt:lpstr>
      <vt:lpstr>GMICNC_22A_SCDPT1!SCDPT1_104ENDINGG_31</vt:lpstr>
      <vt:lpstr>GMICNC_22A_SCDPT1!SCDPT1_104ENDINGG_32</vt:lpstr>
      <vt:lpstr>GMICNC_22A_SCDPT1!SCDPT1_104ENDINGG_33</vt:lpstr>
      <vt:lpstr>GMICNC_22A_SCDPT1!SCDPT1_104ENDINGG_34</vt:lpstr>
      <vt:lpstr>GMICNC_22A_SCDPT1!SCDPT1_104ENDINGG_35</vt:lpstr>
      <vt:lpstr>GMICNC_22A_SCDPT1!SCDPT1_104ENDINGG_36</vt:lpstr>
      <vt:lpstr>GMICNC_22A_SCDPT1!SCDPT1_104ENDINGG_4</vt:lpstr>
      <vt:lpstr>GMICNC_22A_SCDPT1!SCDPT1_104ENDINGG_5</vt:lpstr>
      <vt:lpstr>GMICNC_22A_SCDPT1!SCDPT1_104ENDINGG_6.01</vt:lpstr>
      <vt:lpstr>GMICNC_22A_SCDPT1!SCDPT1_104ENDINGG_6.02</vt:lpstr>
      <vt:lpstr>GMICNC_22A_SCDPT1!SCDPT1_104ENDINGG_6.03</vt:lpstr>
      <vt:lpstr>GMICNC_22A_SCDPT1!SCDPT1_104ENDINGG_7</vt:lpstr>
      <vt:lpstr>GMICNC_22A_SCDPT1!SCDPT1_104ENDINGG_8</vt:lpstr>
      <vt:lpstr>GMICNC_22A_SCDPT1!SCDPT1_104ENDINGG_9</vt:lpstr>
      <vt:lpstr>GMICNC_22A_SCDPT1!SCDPT1_1109999999_10</vt:lpstr>
      <vt:lpstr>GMICNC_22A_SCDPT1!SCDPT1_1109999999_11</vt:lpstr>
      <vt:lpstr>GMICNC_22A_SCDPT1!SCDPT1_1109999999_12</vt:lpstr>
      <vt:lpstr>GMICNC_22A_SCDPT1!SCDPT1_1109999999_13</vt:lpstr>
      <vt:lpstr>GMICNC_22A_SCDPT1!SCDPT1_1109999999_14</vt:lpstr>
      <vt:lpstr>GMICNC_22A_SCDPT1!SCDPT1_1109999999_15</vt:lpstr>
      <vt:lpstr>GMICNC_22A_SCDPT1!SCDPT1_1109999999_19</vt:lpstr>
      <vt:lpstr>GMICNC_22A_SCDPT1!SCDPT1_1109999999_20</vt:lpstr>
      <vt:lpstr>GMICNC_22A_SCDPT1!SCDPT1_1109999999_7</vt:lpstr>
      <vt:lpstr>GMICNC_22A_SCDPT1!SCDPT1_1109999999_9</vt:lpstr>
      <vt:lpstr>GMICNC_22A_SCDPT1!SCDPT1_1210000000_Range</vt:lpstr>
      <vt:lpstr>GMICNC_22A_SCDPT1!SCDPT1_1219999999_10</vt:lpstr>
      <vt:lpstr>GMICNC_22A_SCDPT1!SCDPT1_1219999999_11</vt:lpstr>
      <vt:lpstr>GMICNC_22A_SCDPT1!SCDPT1_1219999999_12</vt:lpstr>
      <vt:lpstr>GMICNC_22A_SCDPT1!SCDPT1_1219999999_13</vt:lpstr>
      <vt:lpstr>GMICNC_22A_SCDPT1!SCDPT1_1219999999_14</vt:lpstr>
      <vt:lpstr>GMICNC_22A_SCDPT1!SCDPT1_1219999999_15</vt:lpstr>
      <vt:lpstr>GMICNC_22A_SCDPT1!SCDPT1_1219999999_19</vt:lpstr>
      <vt:lpstr>GMICNC_22A_SCDPT1!SCDPT1_1219999999_20</vt:lpstr>
      <vt:lpstr>GMICNC_22A_SCDPT1!SCDPT1_1219999999_7</vt:lpstr>
      <vt:lpstr>GMICNC_22A_SCDPT1!SCDPT1_1219999999_9</vt:lpstr>
      <vt:lpstr>GMICNC_22A_SCDPT1!SCDPT1_121BEGINNG_1</vt:lpstr>
      <vt:lpstr>GMICNC_22A_SCDPT1!SCDPT1_121BEGINNG_10</vt:lpstr>
      <vt:lpstr>GMICNC_22A_SCDPT1!SCDPT1_121BEGINNG_11</vt:lpstr>
      <vt:lpstr>GMICNC_22A_SCDPT1!SCDPT1_121BEGINNG_12</vt:lpstr>
      <vt:lpstr>GMICNC_22A_SCDPT1!SCDPT1_121BEGINNG_13</vt:lpstr>
      <vt:lpstr>GMICNC_22A_SCDPT1!SCDPT1_121BEGINNG_14</vt:lpstr>
      <vt:lpstr>GMICNC_22A_SCDPT1!SCDPT1_121BEGINNG_15</vt:lpstr>
      <vt:lpstr>GMICNC_22A_SCDPT1!SCDPT1_121BEGINNG_16</vt:lpstr>
      <vt:lpstr>GMICNC_22A_SCDPT1!SCDPT1_121BEGINNG_17</vt:lpstr>
      <vt:lpstr>GMICNC_22A_SCDPT1!SCDPT1_121BEGINNG_18</vt:lpstr>
      <vt:lpstr>GMICNC_22A_SCDPT1!SCDPT1_121BEGINNG_19</vt:lpstr>
      <vt:lpstr>GMICNC_22A_SCDPT1!SCDPT1_121BEGINNG_2</vt:lpstr>
      <vt:lpstr>GMICNC_22A_SCDPT1!SCDPT1_121BEGINNG_20</vt:lpstr>
      <vt:lpstr>GMICNC_22A_SCDPT1!SCDPT1_121BEGINNG_21</vt:lpstr>
      <vt:lpstr>GMICNC_22A_SCDPT1!SCDPT1_121BEGINNG_22</vt:lpstr>
      <vt:lpstr>GMICNC_22A_SCDPT1!SCDPT1_121BEGINNG_23</vt:lpstr>
      <vt:lpstr>GMICNC_22A_SCDPT1!SCDPT1_121BEGINNG_24</vt:lpstr>
      <vt:lpstr>GMICNC_22A_SCDPT1!SCDPT1_121BEGINNG_25</vt:lpstr>
      <vt:lpstr>GMICNC_22A_SCDPT1!SCDPT1_121BEGINNG_26</vt:lpstr>
      <vt:lpstr>GMICNC_22A_SCDPT1!SCDPT1_121BEGINNG_27</vt:lpstr>
      <vt:lpstr>GMICNC_22A_SCDPT1!SCDPT1_121BEGINNG_28</vt:lpstr>
      <vt:lpstr>GMICNC_22A_SCDPT1!SCDPT1_121BEGINNG_29</vt:lpstr>
      <vt:lpstr>GMICNC_22A_SCDPT1!SCDPT1_121BEGINNG_3</vt:lpstr>
      <vt:lpstr>GMICNC_22A_SCDPT1!SCDPT1_121BEGINNG_30</vt:lpstr>
      <vt:lpstr>GMICNC_22A_SCDPT1!SCDPT1_121BEGINNG_31</vt:lpstr>
      <vt:lpstr>GMICNC_22A_SCDPT1!SCDPT1_121BEGINNG_32</vt:lpstr>
      <vt:lpstr>GMICNC_22A_SCDPT1!SCDPT1_121BEGINNG_33</vt:lpstr>
      <vt:lpstr>GMICNC_22A_SCDPT1!SCDPT1_121BEGINNG_34</vt:lpstr>
      <vt:lpstr>GMICNC_22A_SCDPT1!SCDPT1_121BEGINNG_35</vt:lpstr>
      <vt:lpstr>GMICNC_22A_SCDPT1!SCDPT1_121BEGINNG_36</vt:lpstr>
      <vt:lpstr>GMICNC_22A_SCDPT1!SCDPT1_121BEGINNG_4</vt:lpstr>
      <vt:lpstr>GMICNC_22A_SCDPT1!SCDPT1_121BEGINNG_5</vt:lpstr>
      <vt:lpstr>GMICNC_22A_SCDPT1!SCDPT1_121BEGINNG_6.01</vt:lpstr>
      <vt:lpstr>GMICNC_22A_SCDPT1!SCDPT1_121BEGINNG_6.02</vt:lpstr>
      <vt:lpstr>GMICNC_22A_SCDPT1!SCDPT1_121BEGINNG_6.03</vt:lpstr>
      <vt:lpstr>GMICNC_22A_SCDPT1!SCDPT1_121BEGINNG_7</vt:lpstr>
      <vt:lpstr>GMICNC_22A_SCDPT1!SCDPT1_121BEGINNG_8</vt:lpstr>
      <vt:lpstr>GMICNC_22A_SCDPT1!SCDPT1_121BEGINNG_9</vt:lpstr>
      <vt:lpstr>GMICNC_22A_SCDPT1!SCDPT1_121ENDINGG_10</vt:lpstr>
      <vt:lpstr>GMICNC_22A_SCDPT1!SCDPT1_121ENDINGG_11</vt:lpstr>
      <vt:lpstr>GMICNC_22A_SCDPT1!SCDPT1_121ENDINGG_12</vt:lpstr>
      <vt:lpstr>GMICNC_22A_SCDPT1!SCDPT1_121ENDINGG_13</vt:lpstr>
      <vt:lpstr>GMICNC_22A_SCDPT1!SCDPT1_121ENDINGG_14</vt:lpstr>
      <vt:lpstr>GMICNC_22A_SCDPT1!SCDPT1_121ENDINGG_15</vt:lpstr>
      <vt:lpstr>GMICNC_22A_SCDPT1!SCDPT1_121ENDINGG_16</vt:lpstr>
      <vt:lpstr>GMICNC_22A_SCDPT1!SCDPT1_121ENDINGG_17</vt:lpstr>
      <vt:lpstr>GMICNC_22A_SCDPT1!SCDPT1_121ENDINGG_18</vt:lpstr>
      <vt:lpstr>GMICNC_22A_SCDPT1!SCDPT1_121ENDINGG_19</vt:lpstr>
      <vt:lpstr>GMICNC_22A_SCDPT1!SCDPT1_121ENDINGG_2</vt:lpstr>
      <vt:lpstr>GMICNC_22A_SCDPT1!SCDPT1_121ENDINGG_20</vt:lpstr>
      <vt:lpstr>GMICNC_22A_SCDPT1!SCDPT1_121ENDINGG_21</vt:lpstr>
      <vt:lpstr>GMICNC_22A_SCDPT1!SCDPT1_121ENDINGG_22</vt:lpstr>
      <vt:lpstr>GMICNC_22A_SCDPT1!SCDPT1_121ENDINGG_23</vt:lpstr>
      <vt:lpstr>GMICNC_22A_SCDPT1!SCDPT1_121ENDINGG_24</vt:lpstr>
      <vt:lpstr>GMICNC_22A_SCDPT1!SCDPT1_121ENDINGG_25</vt:lpstr>
      <vt:lpstr>GMICNC_22A_SCDPT1!SCDPT1_121ENDINGG_26</vt:lpstr>
      <vt:lpstr>GMICNC_22A_SCDPT1!SCDPT1_121ENDINGG_27</vt:lpstr>
      <vt:lpstr>GMICNC_22A_SCDPT1!SCDPT1_121ENDINGG_28</vt:lpstr>
      <vt:lpstr>GMICNC_22A_SCDPT1!SCDPT1_121ENDINGG_29</vt:lpstr>
      <vt:lpstr>GMICNC_22A_SCDPT1!SCDPT1_121ENDINGG_3</vt:lpstr>
      <vt:lpstr>GMICNC_22A_SCDPT1!SCDPT1_121ENDINGG_30</vt:lpstr>
      <vt:lpstr>GMICNC_22A_SCDPT1!SCDPT1_121ENDINGG_31</vt:lpstr>
      <vt:lpstr>GMICNC_22A_SCDPT1!SCDPT1_121ENDINGG_32</vt:lpstr>
      <vt:lpstr>GMICNC_22A_SCDPT1!SCDPT1_121ENDINGG_33</vt:lpstr>
      <vt:lpstr>GMICNC_22A_SCDPT1!SCDPT1_121ENDINGG_34</vt:lpstr>
      <vt:lpstr>GMICNC_22A_SCDPT1!SCDPT1_121ENDINGG_35</vt:lpstr>
      <vt:lpstr>GMICNC_22A_SCDPT1!SCDPT1_121ENDINGG_36</vt:lpstr>
      <vt:lpstr>GMICNC_22A_SCDPT1!SCDPT1_121ENDINGG_4</vt:lpstr>
      <vt:lpstr>GMICNC_22A_SCDPT1!SCDPT1_121ENDINGG_5</vt:lpstr>
      <vt:lpstr>GMICNC_22A_SCDPT1!SCDPT1_121ENDINGG_6.01</vt:lpstr>
      <vt:lpstr>GMICNC_22A_SCDPT1!SCDPT1_121ENDINGG_6.02</vt:lpstr>
      <vt:lpstr>GMICNC_22A_SCDPT1!SCDPT1_121ENDINGG_6.03</vt:lpstr>
      <vt:lpstr>GMICNC_22A_SCDPT1!SCDPT1_121ENDINGG_7</vt:lpstr>
      <vt:lpstr>GMICNC_22A_SCDPT1!SCDPT1_121ENDINGG_8</vt:lpstr>
      <vt:lpstr>GMICNC_22A_SCDPT1!SCDPT1_121ENDINGG_9</vt:lpstr>
      <vt:lpstr>GMICNC_22A_SCDPT1!SCDPT1_1220000000_Range</vt:lpstr>
      <vt:lpstr>GMICNC_22A_SCDPT1!SCDPT1_1229999999_10</vt:lpstr>
      <vt:lpstr>GMICNC_22A_SCDPT1!SCDPT1_1229999999_11</vt:lpstr>
      <vt:lpstr>GMICNC_22A_SCDPT1!SCDPT1_1229999999_12</vt:lpstr>
      <vt:lpstr>GMICNC_22A_SCDPT1!SCDPT1_1229999999_13</vt:lpstr>
      <vt:lpstr>GMICNC_22A_SCDPT1!SCDPT1_1229999999_14</vt:lpstr>
      <vt:lpstr>GMICNC_22A_SCDPT1!SCDPT1_1229999999_15</vt:lpstr>
      <vt:lpstr>GMICNC_22A_SCDPT1!SCDPT1_1229999999_19</vt:lpstr>
      <vt:lpstr>GMICNC_22A_SCDPT1!SCDPT1_1229999999_20</vt:lpstr>
      <vt:lpstr>GMICNC_22A_SCDPT1!SCDPT1_1229999999_7</vt:lpstr>
      <vt:lpstr>GMICNC_22A_SCDPT1!SCDPT1_1229999999_9</vt:lpstr>
      <vt:lpstr>GMICNC_22A_SCDPT1!SCDPT1_122BEGINNG_1</vt:lpstr>
      <vt:lpstr>GMICNC_22A_SCDPT1!SCDPT1_122BEGINNG_10</vt:lpstr>
      <vt:lpstr>GMICNC_22A_SCDPT1!SCDPT1_122BEGINNG_11</vt:lpstr>
      <vt:lpstr>GMICNC_22A_SCDPT1!SCDPT1_122BEGINNG_12</vt:lpstr>
      <vt:lpstr>GMICNC_22A_SCDPT1!SCDPT1_122BEGINNG_13</vt:lpstr>
      <vt:lpstr>GMICNC_22A_SCDPT1!SCDPT1_122BEGINNG_14</vt:lpstr>
      <vt:lpstr>GMICNC_22A_SCDPT1!SCDPT1_122BEGINNG_15</vt:lpstr>
      <vt:lpstr>GMICNC_22A_SCDPT1!SCDPT1_122BEGINNG_16</vt:lpstr>
      <vt:lpstr>GMICNC_22A_SCDPT1!SCDPT1_122BEGINNG_17</vt:lpstr>
      <vt:lpstr>GMICNC_22A_SCDPT1!SCDPT1_122BEGINNG_18</vt:lpstr>
      <vt:lpstr>GMICNC_22A_SCDPT1!SCDPT1_122BEGINNG_19</vt:lpstr>
      <vt:lpstr>GMICNC_22A_SCDPT1!SCDPT1_122BEGINNG_2</vt:lpstr>
      <vt:lpstr>GMICNC_22A_SCDPT1!SCDPT1_122BEGINNG_20</vt:lpstr>
      <vt:lpstr>GMICNC_22A_SCDPT1!SCDPT1_122BEGINNG_21</vt:lpstr>
      <vt:lpstr>GMICNC_22A_SCDPT1!SCDPT1_122BEGINNG_22</vt:lpstr>
      <vt:lpstr>GMICNC_22A_SCDPT1!SCDPT1_122BEGINNG_23</vt:lpstr>
      <vt:lpstr>GMICNC_22A_SCDPT1!SCDPT1_122BEGINNG_24</vt:lpstr>
      <vt:lpstr>GMICNC_22A_SCDPT1!SCDPT1_122BEGINNG_25</vt:lpstr>
      <vt:lpstr>GMICNC_22A_SCDPT1!SCDPT1_122BEGINNG_26</vt:lpstr>
      <vt:lpstr>GMICNC_22A_SCDPT1!SCDPT1_122BEGINNG_27</vt:lpstr>
      <vt:lpstr>GMICNC_22A_SCDPT1!SCDPT1_122BEGINNG_28</vt:lpstr>
      <vt:lpstr>GMICNC_22A_SCDPT1!SCDPT1_122BEGINNG_29</vt:lpstr>
      <vt:lpstr>GMICNC_22A_SCDPT1!SCDPT1_122BEGINNG_3</vt:lpstr>
      <vt:lpstr>GMICNC_22A_SCDPT1!SCDPT1_122BEGINNG_30</vt:lpstr>
      <vt:lpstr>GMICNC_22A_SCDPT1!SCDPT1_122BEGINNG_31</vt:lpstr>
      <vt:lpstr>GMICNC_22A_SCDPT1!SCDPT1_122BEGINNG_32</vt:lpstr>
      <vt:lpstr>GMICNC_22A_SCDPT1!SCDPT1_122BEGINNG_33</vt:lpstr>
      <vt:lpstr>GMICNC_22A_SCDPT1!SCDPT1_122BEGINNG_34</vt:lpstr>
      <vt:lpstr>GMICNC_22A_SCDPT1!SCDPT1_122BEGINNG_35</vt:lpstr>
      <vt:lpstr>GMICNC_22A_SCDPT1!SCDPT1_122BEGINNG_36</vt:lpstr>
      <vt:lpstr>GMICNC_22A_SCDPT1!SCDPT1_122BEGINNG_4</vt:lpstr>
      <vt:lpstr>GMICNC_22A_SCDPT1!SCDPT1_122BEGINNG_5</vt:lpstr>
      <vt:lpstr>GMICNC_22A_SCDPT1!SCDPT1_122BEGINNG_6.01</vt:lpstr>
      <vt:lpstr>GMICNC_22A_SCDPT1!SCDPT1_122BEGINNG_6.02</vt:lpstr>
      <vt:lpstr>GMICNC_22A_SCDPT1!SCDPT1_122BEGINNG_6.03</vt:lpstr>
      <vt:lpstr>GMICNC_22A_SCDPT1!SCDPT1_122BEGINNG_7</vt:lpstr>
      <vt:lpstr>GMICNC_22A_SCDPT1!SCDPT1_122BEGINNG_8</vt:lpstr>
      <vt:lpstr>GMICNC_22A_SCDPT1!SCDPT1_122BEGINNG_9</vt:lpstr>
      <vt:lpstr>GMICNC_22A_SCDPT1!SCDPT1_122ENDINGG_10</vt:lpstr>
      <vt:lpstr>GMICNC_22A_SCDPT1!SCDPT1_122ENDINGG_11</vt:lpstr>
      <vt:lpstr>GMICNC_22A_SCDPT1!SCDPT1_122ENDINGG_12</vt:lpstr>
      <vt:lpstr>GMICNC_22A_SCDPT1!SCDPT1_122ENDINGG_13</vt:lpstr>
      <vt:lpstr>GMICNC_22A_SCDPT1!SCDPT1_122ENDINGG_14</vt:lpstr>
      <vt:lpstr>GMICNC_22A_SCDPT1!SCDPT1_122ENDINGG_15</vt:lpstr>
      <vt:lpstr>GMICNC_22A_SCDPT1!SCDPT1_122ENDINGG_16</vt:lpstr>
      <vt:lpstr>GMICNC_22A_SCDPT1!SCDPT1_122ENDINGG_17</vt:lpstr>
      <vt:lpstr>GMICNC_22A_SCDPT1!SCDPT1_122ENDINGG_18</vt:lpstr>
      <vt:lpstr>GMICNC_22A_SCDPT1!SCDPT1_122ENDINGG_19</vt:lpstr>
      <vt:lpstr>GMICNC_22A_SCDPT1!SCDPT1_122ENDINGG_2</vt:lpstr>
      <vt:lpstr>GMICNC_22A_SCDPT1!SCDPT1_122ENDINGG_20</vt:lpstr>
      <vt:lpstr>GMICNC_22A_SCDPT1!SCDPT1_122ENDINGG_21</vt:lpstr>
      <vt:lpstr>GMICNC_22A_SCDPT1!SCDPT1_122ENDINGG_22</vt:lpstr>
      <vt:lpstr>GMICNC_22A_SCDPT1!SCDPT1_122ENDINGG_23</vt:lpstr>
      <vt:lpstr>GMICNC_22A_SCDPT1!SCDPT1_122ENDINGG_24</vt:lpstr>
      <vt:lpstr>GMICNC_22A_SCDPT1!SCDPT1_122ENDINGG_25</vt:lpstr>
      <vt:lpstr>GMICNC_22A_SCDPT1!SCDPT1_122ENDINGG_26</vt:lpstr>
      <vt:lpstr>GMICNC_22A_SCDPT1!SCDPT1_122ENDINGG_27</vt:lpstr>
      <vt:lpstr>GMICNC_22A_SCDPT1!SCDPT1_122ENDINGG_28</vt:lpstr>
      <vt:lpstr>GMICNC_22A_SCDPT1!SCDPT1_122ENDINGG_29</vt:lpstr>
      <vt:lpstr>GMICNC_22A_SCDPT1!SCDPT1_122ENDINGG_3</vt:lpstr>
      <vt:lpstr>GMICNC_22A_SCDPT1!SCDPT1_122ENDINGG_30</vt:lpstr>
      <vt:lpstr>GMICNC_22A_SCDPT1!SCDPT1_122ENDINGG_31</vt:lpstr>
      <vt:lpstr>GMICNC_22A_SCDPT1!SCDPT1_122ENDINGG_32</vt:lpstr>
      <vt:lpstr>GMICNC_22A_SCDPT1!SCDPT1_122ENDINGG_33</vt:lpstr>
      <vt:lpstr>GMICNC_22A_SCDPT1!SCDPT1_122ENDINGG_34</vt:lpstr>
      <vt:lpstr>GMICNC_22A_SCDPT1!SCDPT1_122ENDINGG_35</vt:lpstr>
      <vt:lpstr>GMICNC_22A_SCDPT1!SCDPT1_122ENDINGG_36</vt:lpstr>
      <vt:lpstr>GMICNC_22A_SCDPT1!SCDPT1_122ENDINGG_4</vt:lpstr>
      <vt:lpstr>GMICNC_22A_SCDPT1!SCDPT1_122ENDINGG_5</vt:lpstr>
      <vt:lpstr>GMICNC_22A_SCDPT1!SCDPT1_122ENDINGG_6.01</vt:lpstr>
      <vt:lpstr>GMICNC_22A_SCDPT1!SCDPT1_122ENDINGG_6.02</vt:lpstr>
      <vt:lpstr>GMICNC_22A_SCDPT1!SCDPT1_122ENDINGG_6.03</vt:lpstr>
      <vt:lpstr>GMICNC_22A_SCDPT1!SCDPT1_122ENDINGG_7</vt:lpstr>
      <vt:lpstr>GMICNC_22A_SCDPT1!SCDPT1_122ENDINGG_8</vt:lpstr>
      <vt:lpstr>GMICNC_22A_SCDPT1!SCDPT1_122ENDINGG_9</vt:lpstr>
      <vt:lpstr>GMICNC_22A_SCDPT1!SCDPT1_1230000000_Range</vt:lpstr>
      <vt:lpstr>GMICNC_22A_SCDPT1!SCDPT1_1239999999_10</vt:lpstr>
      <vt:lpstr>GMICNC_22A_SCDPT1!SCDPT1_1239999999_11</vt:lpstr>
      <vt:lpstr>GMICNC_22A_SCDPT1!SCDPT1_1239999999_12</vt:lpstr>
      <vt:lpstr>GMICNC_22A_SCDPT1!SCDPT1_1239999999_13</vt:lpstr>
      <vt:lpstr>GMICNC_22A_SCDPT1!SCDPT1_1239999999_14</vt:lpstr>
      <vt:lpstr>GMICNC_22A_SCDPT1!SCDPT1_1239999999_15</vt:lpstr>
      <vt:lpstr>GMICNC_22A_SCDPT1!SCDPT1_1239999999_19</vt:lpstr>
      <vt:lpstr>GMICNC_22A_SCDPT1!SCDPT1_1239999999_20</vt:lpstr>
      <vt:lpstr>GMICNC_22A_SCDPT1!SCDPT1_1239999999_7</vt:lpstr>
      <vt:lpstr>GMICNC_22A_SCDPT1!SCDPT1_1239999999_9</vt:lpstr>
      <vt:lpstr>GMICNC_22A_SCDPT1!SCDPT1_123BEGINNG_1</vt:lpstr>
      <vt:lpstr>GMICNC_22A_SCDPT1!SCDPT1_123BEGINNG_10</vt:lpstr>
      <vt:lpstr>GMICNC_22A_SCDPT1!SCDPT1_123BEGINNG_11</vt:lpstr>
      <vt:lpstr>GMICNC_22A_SCDPT1!SCDPT1_123BEGINNG_12</vt:lpstr>
      <vt:lpstr>GMICNC_22A_SCDPT1!SCDPT1_123BEGINNG_13</vt:lpstr>
      <vt:lpstr>GMICNC_22A_SCDPT1!SCDPT1_123BEGINNG_14</vt:lpstr>
      <vt:lpstr>GMICNC_22A_SCDPT1!SCDPT1_123BEGINNG_15</vt:lpstr>
      <vt:lpstr>GMICNC_22A_SCDPT1!SCDPT1_123BEGINNG_16</vt:lpstr>
      <vt:lpstr>GMICNC_22A_SCDPT1!SCDPT1_123BEGINNG_17</vt:lpstr>
      <vt:lpstr>GMICNC_22A_SCDPT1!SCDPT1_123BEGINNG_18</vt:lpstr>
      <vt:lpstr>GMICNC_22A_SCDPT1!SCDPT1_123BEGINNG_19</vt:lpstr>
      <vt:lpstr>GMICNC_22A_SCDPT1!SCDPT1_123BEGINNG_2</vt:lpstr>
      <vt:lpstr>GMICNC_22A_SCDPT1!SCDPT1_123BEGINNG_20</vt:lpstr>
      <vt:lpstr>GMICNC_22A_SCDPT1!SCDPT1_123BEGINNG_21</vt:lpstr>
      <vt:lpstr>GMICNC_22A_SCDPT1!SCDPT1_123BEGINNG_22</vt:lpstr>
      <vt:lpstr>GMICNC_22A_SCDPT1!SCDPT1_123BEGINNG_23</vt:lpstr>
      <vt:lpstr>GMICNC_22A_SCDPT1!SCDPT1_123BEGINNG_24</vt:lpstr>
      <vt:lpstr>GMICNC_22A_SCDPT1!SCDPT1_123BEGINNG_25</vt:lpstr>
      <vt:lpstr>GMICNC_22A_SCDPT1!SCDPT1_123BEGINNG_26</vt:lpstr>
      <vt:lpstr>GMICNC_22A_SCDPT1!SCDPT1_123BEGINNG_27</vt:lpstr>
      <vt:lpstr>GMICNC_22A_SCDPT1!SCDPT1_123BEGINNG_28</vt:lpstr>
      <vt:lpstr>GMICNC_22A_SCDPT1!SCDPT1_123BEGINNG_29</vt:lpstr>
      <vt:lpstr>GMICNC_22A_SCDPT1!SCDPT1_123BEGINNG_3</vt:lpstr>
      <vt:lpstr>GMICNC_22A_SCDPT1!SCDPT1_123BEGINNG_30</vt:lpstr>
      <vt:lpstr>GMICNC_22A_SCDPT1!SCDPT1_123BEGINNG_31</vt:lpstr>
      <vt:lpstr>GMICNC_22A_SCDPT1!SCDPT1_123BEGINNG_32</vt:lpstr>
      <vt:lpstr>GMICNC_22A_SCDPT1!SCDPT1_123BEGINNG_33</vt:lpstr>
      <vt:lpstr>GMICNC_22A_SCDPT1!SCDPT1_123BEGINNG_34</vt:lpstr>
      <vt:lpstr>GMICNC_22A_SCDPT1!SCDPT1_123BEGINNG_35</vt:lpstr>
      <vt:lpstr>GMICNC_22A_SCDPT1!SCDPT1_123BEGINNG_36</vt:lpstr>
      <vt:lpstr>GMICNC_22A_SCDPT1!SCDPT1_123BEGINNG_4</vt:lpstr>
      <vt:lpstr>GMICNC_22A_SCDPT1!SCDPT1_123BEGINNG_5</vt:lpstr>
      <vt:lpstr>GMICNC_22A_SCDPT1!SCDPT1_123BEGINNG_6.01</vt:lpstr>
      <vt:lpstr>GMICNC_22A_SCDPT1!SCDPT1_123BEGINNG_6.02</vt:lpstr>
      <vt:lpstr>GMICNC_22A_SCDPT1!SCDPT1_123BEGINNG_6.03</vt:lpstr>
      <vt:lpstr>GMICNC_22A_SCDPT1!SCDPT1_123BEGINNG_7</vt:lpstr>
      <vt:lpstr>GMICNC_22A_SCDPT1!SCDPT1_123BEGINNG_8</vt:lpstr>
      <vt:lpstr>GMICNC_22A_SCDPT1!SCDPT1_123BEGINNG_9</vt:lpstr>
      <vt:lpstr>GMICNC_22A_SCDPT1!SCDPT1_123ENDINGG_10</vt:lpstr>
      <vt:lpstr>GMICNC_22A_SCDPT1!SCDPT1_123ENDINGG_11</vt:lpstr>
      <vt:lpstr>GMICNC_22A_SCDPT1!SCDPT1_123ENDINGG_12</vt:lpstr>
      <vt:lpstr>GMICNC_22A_SCDPT1!SCDPT1_123ENDINGG_13</vt:lpstr>
      <vt:lpstr>GMICNC_22A_SCDPT1!SCDPT1_123ENDINGG_14</vt:lpstr>
      <vt:lpstr>GMICNC_22A_SCDPT1!SCDPT1_123ENDINGG_15</vt:lpstr>
      <vt:lpstr>GMICNC_22A_SCDPT1!SCDPT1_123ENDINGG_16</vt:lpstr>
      <vt:lpstr>GMICNC_22A_SCDPT1!SCDPT1_123ENDINGG_17</vt:lpstr>
      <vt:lpstr>GMICNC_22A_SCDPT1!SCDPT1_123ENDINGG_18</vt:lpstr>
      <vt:lpstr>GMICNC_22A_SCDPT1!SCDPT1_123ENDINGG_19</vt:lpstr>
      <vt:lpstr>GMICNC_22A_SCDPT1!SCDPT1_123ENDINGG_2</vt:lpstr>
      <vt:lpstr>GMICNC_22A_SCDPT1!SCDPT1_123ENDINGG_20</vt:lpstr>
      <vt:lpstr>GMICNC_22A_SCDPT1!SCDPT1_123ENDINGG_21</vt:lpstr>
      <vt:lpstr>GMICNC_22A_SCDPT1!SCDPT1_123ENDINGG_22</vt:lpstr>
      <vt:lpstr>GMICNC_22A_SCDPT1!SCDPT1_123ENDINGG_23</vt:lpstr>
      <vt:lpstr>GMICNC_22A_SCDPT1!SCDPT1_123ENDINGG_24</vt:lpstr>
      <vt:lpstr>GMICNC_22A_SCDPT1!SCDPT1_123ENDINGG_25</vt:lpstr>
      <vt:lpstr>GMICNC_22A_SCDPT1!SCDPT1_123ENDINGG_26</vt:lpstr>
      <vt:lpstr>GMICNC_22A_SCDPT1!SCDPT1_123ENDINGG_27</vt:lpstr>
      <vt:lpstr>GMICNC_22A_SCDPT1!SCDPT1_123ENDINGG_28</vt:lpstr>
      <vt:lpstr>GMICNC_22A_SCDPT1!SCDPT1_123ENDINGG_29</vt:lpstr>
      <vt:lpstr>GMICNC_22A_SCDPT1!SCDPT1_123ENDINGG_3</vt:lpstr>
      <vt:lpstr>GMICNC_22A_SCDPT1!SCDPT1_123ENDINGG_30</vt:lpstr>
      <vt:lpstr>GMICNC_22A_SCDPT1!SCDPT1_123ENDINGG_31</vt:lpstr>
      <vt:lpstr>GMICNC_22A_SCDPT1!SCDPT1_123ENDINGG_32</vt:lpstr>
      <vt:lpstr>GMICNC_22A_SCDPT1!SCDPT1_123ENDINGG_33</vt:lpstr>
      <vt:lpstr>GMICNC_22A_SCDPT1!SCDPT1_123ENDINGG_34</vt:lpstr>
      <vt:lpstr>GMICNC_22A_SCDPT1!SCDPT1_123ENDINGG_35</vt:lpstr>
      <vt:lpstr>GMICNC_22A_SCDPT1!SCDPT1_123ENDINGG_36</vt:lpstr>
      <vt:lpstr>GMICNC_22A_SCDPT1!SCDPT1_123ENDINGG_4</vt:lpstr>
      <vt:lpstr>GMICNC_22A_SCDPT1!SCDPT1_123ENDINGG_5</vt:lpstr>
      <vt:lpstr>GMICNC_22A_SCDPT1!SCDPT1_123ENDINGG_6.01</vt:lpstr>
      <vt:lpstr>GMICNC_22A_SCDPT1!SCDPT1_123ENDINGG_6.02</vt:lpstr>
      <vt:lpstr>GMICNC_22A_SCDPT1!SCDPT1_123ENDINGG_6.03</vt:lpstr>
      <vt:lpstr>GMICNC_22A_SCDPT1!SCDPT1_123ENDINGG_7</vt:lpstr>
      <vt:lpstr>GMICNC_22A_SCDPT1!SCDPT1_123ENDINGG_8</vt:lpstr>
      <vt:lpstr>GMICNC_22A_SCDPT1!SCDPT1_123ENDINGG_9</vt:lpstr>
      <vt:lpstr>GMICNC_22A_SCDPT1!SCDPT1_1240000000_Range</vt:lpstr>
      <vt:lpstr>GMICNC_22A_SCDPT1!SCDPT1_1249999999_10</vt:lpstr>
      <vt:lpstr>GMICNC_22A_SCDPT1!SCDPT1_1249999999_11</vt:lpstr>
      <vt:lpstr>GMICNC_22A_SCDPT1!SCDPT1_1249999999_12</vt:lpstr>
      <vt:lpstr>GMICNC_22A_SCDPT1!SCDPT1_1249999999_13</vt:lpstr>
      <vt:lpstr>GMICNC_22A_SCDPT1!SCDPT1_1249999999_14</vt:lpstr>
      <vt:lpstr>GMICNC_22A_SCDPT1!SCDPT1_1249999999_15</vt:lpstr>
      <vt:lpstr>GMICNC_22A_SCDPT1!SCDPT1_1249999999_19</vt:lpstr>
      <vt:lpstr>GMICNC_22A_SCDPT1!SCDPT1_1249999999_20</vt:lpstr>
      <vt:lpstr>GMICNC_22A_SCDPT1!SCDPT1_1249999999_7</vt:lpstr>
      <vt:lpstr>GMICNC_22A_SCDPT1!SCDPT1_1249999999_9</vt:lpstr>
      <vt:lpstr>GMICNC_22A_SCDPT1!SCDPT1_124BEGINNG_1</vt:lpstr>
      <vt:lpstr>GMICNC_22A_SCDPT1!SCDPT1_124BEGINNG_10</vt:lpstr>
      <vt:lpstr>GMICNC_22A_SCDPT1!SCDPT1_124BEGINNG_11</vt:lpstr>
      <vt:lpstr>GMICNC_22A_SCDPT1!SCDPT1_124BEGINNG_12</vt:lpstr>
      <vt:lpstr>GMICNC_22A_SCDPT1!SCDPT1_124BEGINNG_13</vt:lpstr>
      <vt:lpstr>GMICNC_22A_SCDPT1!SCDPT1_124BEGINNG_14</vt:lpstr>
      <vt:lpstr>GMICNC_22A_SCDPT1!SCDPT1_124BEGINNG_15</vt:lpstr>
      <vt:lpstr>GMICNC_22A_SCDPT1!SCDPT1_124BEGINNG_16</vt:lpstr>
      <vt:lpstr>GMICNC_22A_SCDPT1!SCDPT1_124BEGINNG_17</vt:lpstr>
      <vt:lpstr>GMICNC_22A_SCDPT1!SCDPT1_124BEGINNG_18</vt:lpstr>
      <vt:lpstr>GMICNC_22A_SCDPT1!SCDPT1_124BEGINNG_19</vt:lpstr>
      <vt:lpstr>GMICNC_22A_SCDPT1!SCDPT1_124BEGINNG_2</vt:lpstr>
      <vt:lpstr>GMICNC_22A_SCDPT1!SCDPT1_124BEGINNG_20</vt:lpstr>
      <vt:lpstr>GMICNC_22A_SCDPT1!SCDPT1_124BEGINNG_21</vt:lpstr>
      <vt:lpstr>GMICNC_22A_SCDPT1!SCDPT1_124BEGINNG_22</vt:lpstr>
      <vt:lpstr>GMICNC_22A_SCDPT1!SCDPT1_124BEGINNG_23</vt:lpstr>
      <vt:lpstr>GMICNC_22A_SCDPT1!SCDPT1_124BEGINNG_24</vt:lpstr>
      <vt:lpstr>GMICNC_22A_SCDPT1!SCDPT1_124BEGINNG_25</vt:lpstr>
      <vt:lpstr>GMICNC_22A_SCDPT1!SCDPT1_124BEGINNG_26</vt:lpstr>
      <vt:lpstr>GMICNC_22A_SCDPT1!SCDPT1_124BEGINNG_27</vt:lpstr>
      <vt:lpstr>GMICNC_22A_SCDPT1!SCDPT1_124BEGINNG_28</vt:lpstr>
      <vt:lpstr>GMICNC_22A_SCDPT1!SCDPT1_124BEGINNG_29</vt:lpstr>
      <vt:lpstr>GMICNC_22A_SCDPT1!SCDPT1_124BEGINNG_3</vt:lpstr>
      <vt:lpstr>GMICNC_22A_SCDPT1!SCDPT1_124BEGINNG_30</vt:lpstr>
      <vt:lpstr>GMICNC_22A_SCDPT1!SCDPT1_124BEGINNG_31</vt:lpstr>
      <vt:lpstr>GMICNC_22A_SCDPT1!SCDPT1_124BEGINNG_32</vt:lpstr>
      <vt:lpstr>GMICNC_22A_SCDPT1!SCDPT1_124BEGINNG_33</vt:lpstr>
      <vt:lpstr>GMICNC_22A_SCDPT1!SCDPT1_124BEGINNG_34</vt:lpstr>
      <vt:lpstr>GMICNC_22A_SCDPT1!SCDPT1_124BEGINNG_35</vt:lpstr>
      <vt:lpstr>GMICNC_22A_SCDPT1!SCDPT1_124BEGINNG_36</vt:lpstr>
      <vt:lpstr>GMICNC_22A_SCDPT1!SCDPT1_124BEGINNG_4</vt:lpstr>
      <vt:lpstr>GMICNC_22A_SCDPT1!SCDPT1_124BEGINNG_5</vt:lpstr>
      <vt:lpstr>GMICNC_22A_SCDPT1!SCDPT1_124BEGINNG_6.01</vt:lpstr>
      <vt:lpstr>GMICNC_22A_SCDPT1!SCDPT1_124BEGINNG_6.02</vt:lpstr>
      <vt:lpstr>GMICNC_22A_SCDPT1!SCDPT1_124BEGINNG_6.03</vt:lpstr>
      <vt:lpstr>GMICNC_22A_SCDPT1!SCDPT1_124BEGINNG_7</vt:lpstr>
      <vt:lpstr>GMICNC_22A_SCDPT1!SCDPT1_124BEGINNG_8</vt:lpstr>
      <vt:lpstr>GMICNC_22A_SCDPT1!SCDPT1_124BEGINNG_9</vt:lpstr>
      <vt:lpstr>GMICNC_22A_SCDPT1!SCDPT1_124ENDINGG_10</vt:lpstr>
      <vt:lpstr>GMICNC_22A_SCDPT1!SCDPT1_124ENDINGG_11</vt:lpstr>
      <vt:lpstr>GMICNC_22A_SCDPT1!SCDPT1_124ENDINGG_12</vt:lpstr>
      <vt:lpstr>GMICNC_22A_SCDPT1!SCDPT1_124ENDINGG_13</vt:lpstr>
      <vt:lpstr>GMICNC_22A_SCDPT1!SCDPT1_124ENDINGG_14</vt:lpstr>
      <vt:lpstr>GMICNC_22A_SCDPT1!SCDPT1_124ENDINGG_15</vt:lpstr>
      <vt:lpstr>GMICNC_22A_SCDPT1!SCDPT1_124ENDINGG_16</vt:lpstr>
      <vt:lpstr>GMICNC_22A_SCDPT1!SCDPT1_124ENDINGG_17</vt:lpstr>
      <vt:lpstr>GMICNC_22A_SCDPT1!SCDPT1_124ENDINGG_18</vt:lpstr>
      <vt:lpstr>GMICNC_22A_SCDPT1!SCDPT1_124ENDINGG_19</vt:lpstr>
      <vt:lpstr>GMICNC_22A_SCDPT1!SCDPT1_124ENDINGG_2</vt:lpstr>
      <vt:lpstr>GMICNC_22A_SCDPT1!SCDPT1_124ENDINGG_20</vt:lpstr>
      <vt:lpstr>GMICNC_22A_SCDPT1!SCDPT1_124ENDINGG_21</vt:lpstr>
      <vt:lpstr>GMICNC_22A_SCDPT1!SCDPT1_124ENDINGG_22</vt:lpstr>
      <vt:lpstr>GMICNC_22A_SCDPT1!SCDPT1_124ENDINGG_23</vt:lpstr>
      <vt:lpstr>GMICNC_22A_SCDPT1!SCDPT1_124ENDINGG_24</vt:lpstr>
      <vt:lpstr>GMICNC_22A_SCDPT1!SCDPT1_124ENDINGG_25</vt:lpstr>
      <vt:lpstr>GMICNC_22A_SCDPT1!SCDPT1_124ENDINGG_26</vt:lpstr>
      <vt:lpstr>GMICNC_22A_SCDPT1!SCDPT1_124ENDINGG_27</vt:lpstr>
      <vt:lpstr>GMICNC_22A_SCDPT1!SCDPT1_124ENDINGG_28</vt:lpstr>
      <vt:lpstr>GMICNC_22A_SCDPT1!SCDPT1_124ENDINGG_29</vt:lpstr>
      <vt:lpstr>GMICNC_22A_SCDPT1!SCDPT1_124ENDINGG_3</vt:lpstr>
      <vt:lpstr>GMICNC_22A_SCDPT1!SCDPT1_124ENDINGG_30</vt:lpstr>
      <vt:lpstr>GMICNC_22A_SCDPT1!SCDPT1_124ENDINGG_31</vt:lpstr>
      <vt:lpstr>GMICNC_22A_SCDPT1!SCDPT1_124ENDINGG_32</vt:lpstr>
      <vt:lpstr>GMICNC_22A_SCDPT1!SCDPT1_124ENDINGG_33</vt:lpstr>
      <vt:lpstr>GMICNC_22A_SCDPT1!SCDPT1_124ENDINGG_34</vt:lpstr>
      <vt:lpstr>GMICNC_22A_SCDPT1!SCDPT1_124ENDINGG_35</vt:lpstr>
      <vt:lpstr>GMICNC_22A_SCDPT1!SCDPT1_124ENDINGG_36</vt:lpstr>
      <vt:lpstr>GMICNC_22A_SCDPT1!SCDPT1_124ENDINGG_4</vt:lpstr>
      <vt:lpstr>GMICNC_22A_SCDPT1!SCDPT1_124ENDINGG_5</vt:lpstr>
      <vt:lpstr>GMICNC_22A_SCDPT1!SCDPT1_124ENDINGG_6.01</vt:lpstr>
      <vt:lpstr>GMICNC_22A_SCDPT1!SCDPT1_124ENDINGG_6.02</vt:lpstr>
      <vt:lpstr>GMICNC_22A_SCDPT1!SCDPT1_124ENDINGG_6.03</vt:lpstr>
      <vt:lpstr>GMICNC_22A_SCDPT1!SCDPT1_124ENDINGG_7</vt:lpstr>
      <vt:lpstr>GMICNC_22A_SCDPT1!SCDPT1_124ENDINGG_8</vt:lpstr>
      <vt:lpstr>GMICNC_22A_SCDPT1!SCDPT1_124ENDINGG_9</vt:lpstr>
      <vt:lpstr>GMICNC_22A_SCDPT1!SCDPT1_1309999999_10</vt:lpstr>
      <vt:lpstr>GMICNC_22A_SCDPT1!SCDPT1_1309999999_11</vt:lpstr>
      <vt:lpstr>GMICNC_22A_SCDPT1!SCDPT1_1309999999_12</vt:lpstr>
      <vt:lpstr>GMICNC_22A_SCDPT1!SCDPT1_1309999999_13</vt:lpstr>
      <vt:lpstr>GMICNC_22A_SCDPT1!SCDPT1_1309999999_14</vt:lpstr>
      <vt:lpstr>GMICNC_22A_SCDPT1!SCDPT1_1309999999_15</vt:lpstr>
      <vt:lpstr>GMICNC_22A_SCDPT1!SCDPT1_1309999999_19</vt:lpstr>
      <vt:lpstr>GMICNC_22A_SCDPT1!SCDPT1_1309999999_20</vt:lpstr>
      <vt:lpstr>GMICNC_22A_SCDPT1!SCDPT1_1309999999_7</vt:lpstr>
      <vt:lpstr>GMICNC_22A_SCDPT1!SCDPT1_1309999999_9</vt:lpstr>
      <vt:lpstr>GMICNC_22A_SCDPT1!SCDPT1_1410000000_Range</vt:lpstr>
      <vt:lpstr>GMICNC_22A_SCDPT1!SCDPT1_1419999999_10</vt:lpstr>
      <vt:lpstr>GMICNC_22A_SCDPT1!SCDPT1_1419999999_11</vt:lpstr>
      <vt:lpstr>GMICNC_22A_SCDPT1!SCDPT1_1419999999_12</vt:lpstr>
      <vt:lpstr>GMICNC_22A_SCDPT1!SCDPT1_1419999999_13</vt:lpstr>
      <vt:lpstr>GMICNC_22A_SCDPT1!SCDPT1_1419999999_14</vt:lpstr>
      <vt:lpstr>GMICNC_22A_SCDPT1!SCDPT1_1419999999_15</vt:lpstr>
      <vt:lpstr>GMICNC_22A_SCDPT1!SCDPT1_1419999999_19</vt:lpstr>
      <vt:lpstr>GMICNC_22A_SCDPT1!SCDPT1_1419999999_20</vt:lpstr>
      <vt:lpstr>GMICNC_22A_SCDPT1!SCDPT1_1419999999_7</vt:lpstr>
      <vt:lpstr>GMICNC_22A_SCDPT1!SCDPT1_1419999999_9</vt:lpstr>
      <vt:lpstr>GMICNC_22A_SCDPT1!SCDPT1_141BEGINNG_1</vt:lpstr>
      <vt:lpstr>GMICNC_22A_SCDPT1!SCDPT1_141BEGINNG_10</vt:lpstr>
      <vt:lpstr>GMICNC_22A_SCDPT1!SCDPT1_141BEGINNG_11</vt:lpstr>
      <vt:lpstr>GMICNC_22A_SCDPT1!SCDPT1_141BEGINNG_12</vt:lpstr>
      <vt:lpstr>GMICNC_22A_SCDPT1!SCDPT1_141BEGINNG_13</vt:lpstr>
      <vt:lpstr>GMICNC_22A_SCDPT1!SCDPT1_141BEGINNG_14</vt:lpstr>
      <vt:lpstr>GMICNC_22A_SCDPT1!SCDPT1_141BEGINNG_15</vt:lpstr>
      <vt:lpstr>GMICNC_22A_SCDPT1!SCDPT1_141BEGINNG_16</vt:lpstr>
      <vt:lpstr>GMICNC_22A_SCDPT1!SCDPT1_141BEGINNG_17</vt:lpstr>
      <vt:lpstr>GMICNC_22A_SCDPT1!SCDPT1_141BEGINNG_18</vt:lpstr>
      <vt:lpstr>GMICNC_22A_SCDPT1!SCDPT1_141BEGINNG_19</vt:lpstr>
      <vt:lpstr>GMICNC_22A_SCDPT1!SCDPT1_141BEGINNG_2</vt:lpstr>
      <vt:lpstr>GMICNC_22A_SCDPT1!SCDPT1_141BEGINNG_20</vt:lpstr>
      <vt:lpstr>GMICNC_22A_SCDPT1!SCDPT1_141BEGINNG_21</vt:lpstr>
      <vt:lpstr>GMICNC_22A_SCDPT1!SCDPT1_141BEGINNG_22</vt:lpstr>
      <vt:lpstr>GMICNC_22A_SCDPT1!SCDPT1_141BEGINNG_23</vt:lpstr>
      <vt:lpstr>GMICNC_22A_SCDPT1!SCDPT1_141BEGINNG_24</vt:lpstr>
      <vt:lpstr>GMICNC_22A_SCDPT1!SCDPT1_141BEGINNG_25</vt:lpstr>
      <vt:lpstr>GMICNC_22A_SCDPT1!SCDPT1_141BEGINNG_26</vt:lpstr>
      <vt:lpstr>GMICNC_22A_SCDPT1!SCDPT1_141BEGINNG_27</vt:lpstr>
      <vt:lpstr>GMICNC_22A_SCDPT1!SCDPT1_141BEGINNG_28</vt:lpstr>
      <vt:lpstr>GMICNC_22A_SCDPT1!SCDPT1_141BEGINNG_29</vt:lpstr>
      <vt:lpstr>GMICNC_22A_SCDPT1!SCDPT1_141BEGINNG_3</vt:lpstr>
      <vt:lpstr>GMICNC_22A_SCDPT1!SCDPT1_141BEGINNG_30</vt:lpstr>
      <vt:lpstr>GMICNC_22A_SCDPT1!SCDPT1_141BEGINNG_31</vt:lpstr>
      <vt:lpstr>GMICNC_22A_SCDPT1!SCDPT1_141BEGINNG_32</vt:lpstr>
      <vt:lpstr>GMICNC_22A_SCDPT1!SCDPT1_141BEGINNG_33</vt:lpstr>
      <vt:lpstr>GMICNC_22A_SCDPT1!SCDPT1_141BEGINNG_34</vt:lpstr>
      <vt:lpstr>GMICNC_22A_SCDPT1!SCDPT1_141BEGINNG_35</vt:lpstr>
      <vt:lpstr>GMICNC_22A_SCDPT1!SCDPT1_141BEGINNG_36</vt:lpstr>
      <vt:lpstr>GMICNC_22A_SCDPT1!SCDPT1_141BEGINNG_4</vt:lpstr>
      <vt:lpstr>GMICNC_22A_SCDPT1!SCDPT1_141BEGINNG_5</vt:lpstr>
      <vt:lpstr>GMICNC_22A_SCDPT1!SCDPT1_141BEGINNG_6.01</vt:lpstr>
      <vt:lpstr>GMICNC_22A_SCDPT1!SCDPT1_141BEGINNG_6.02</vt:lpstr>
      <vt:lpstr>GMICNC_22A_SCDPT1!SCDPT1_141BEGINNG_6.03</vt:lpstr>
      <vt:lpstr>GMICNC_22A_SCDPT1!SCDPT1_141BEGINNG_7</vt:lpstr>
      <vt:lpstr>GMICNC_22A_SCDPT1!SCDPT1_141BEGINNG_8</vt:lpstr>
      <vt:lpstr>GMICNC_22A_SCDPT1!SCDPT1_141BEGINNG_9</vt:lpstr>
      <vt:lpstr>GMICNC_22A_SCDPT1!SCDPT1_141ENDINGG_10</vt:lpstr>
      <vt:lpstr>GMICNC_22A_SCDPT1!SCDPT1_141ENDINGG_11</vt:lpstr>
      <vt:lpstr>GMICNC_22A_SCDPT1!SCDPT1_141ENDINGG_12</vt:lpstr>
      <vt:lpstr>GMICNC_22A_SCDPT1!SCDPT1_141ENDINGG_13</vt:lpstr>
      <vt:lpstr>GMICNC_22A_SCDPT1!SCDPT1_141ENDINGG_14</vt:lpstr>
      <vt:lpstr>GMICNC_22A_SCDPT1!SCDPT1_141ENDINGG_15</vt:lpstr>
      <vt:lpstr>GMICNC_22A_SCDPT1!SCDPT1_141ENDINGG_16</vt:lpstr>
      <vt:lpstr>GMICNC_22A_SCDPT1!SCDPT1_141ENDINGG_17</vt:lpstr>
      <vt:lpstr>GMICNC_22A_SCDPT1!SCDPT1_141ENDINGG_18</vt:lpstr>
      <vt:lpstr>GMICNC_22A_SCDPT1!SCDPT1_141ENDINGG_19</vt:lpstr>
      <vt:lpstr>GMICNC_22A_SCDPT1!SCDPT1_141ENDINGG_2</vt:lpstr>
      <vt:lpstr>GMICNC_22A_SCDPT1!SCDPT1_141ENDINGG_20</vt:lpstr>
      <vt:lpstr>GMICNC_22A_SCDPT1!SCDPT1_141ENDINGG_21</vt:lpstr>
      <vt:lpstr>GMICNC_22A_SCDPT1!SCDPT1_141ENDINGG_22</vt:lpstr>
      <vt:lpstr>GMICNC_22A_SCDPT1!SCDPT1_141ENDINGG_23</vt:lpstr>
      <vt:lpstr>GMICNC_22A_SCDPT1!SCDPT1_141ENDINGG_24</vt:lpstr>
      <vt:lpstr>GMICNC_22A_SCDPT1!SCDPT1_141ENDINGG_25</vt:lpstr>
      <vt:lpstr>GMICNC_22A_SCDPT1!SCDPT1_141ENDINGG_26</vt:lpstr>
      <vt:lpstr>GMICNC_22A_SCDPT1!SCDPT1_141ENDINGG_27</vt:lpstr>
      <vt:lpstr>GMICNC_22A_SCDPT1!SCDPT1_141ENDINGG_28</vt:lpstr>
      <vt:lpstr>GMICNC_22A_SCDPT1!SCDPT1_141ENDINGG_29</vt:lpstr>
      <vt:lpstr>GMICNC_22A_SCDPT1!SCDPT1_141ENDINGG_3</vt:lpstr>
      <vt:lpstr>GMICNC_22A_SCDPT1!SCDPT1_141ENDINGG_30</vt:lpstr>
      <vt:lpstr>GMICNC_22A_SCDPT1!SCDPT1_141ENDINGG_31</vt:lpstr>
      <vt:lpstr>GMICNC_22A_SCDPT1!SCDPT1_141ENDINGG_32</vt:lpstr>
      <vt:lpstr>GMICNC_22A_SCDPT1!SCDPT1_141ENDINGG_33</vt:lpstr>
      <vt:lpstr>GMICNC_22A_SCDPT1!SCDPT1_141ENDINGG_34</vt:lpstr>
      <vt:lpstr>GMICNC_22A_SCDPT1!SCDPT1_141ENDINGG_35</vt:lpstr>
      <vt:lpstr>GMICNC_22A_SCDPT1!SCDPT1_141ENDINGG_36</vt:lpstr>
      <vt:lpstr>GMICNC_22A_SCDPT1!SCDPT1_141ENDINGG_4</vt:lpstr>
      <vt:lpstr>GMICNC_22A_SCDPT1!SCDPT1_141ENDINGG_5</vt:lpstr>
      <vt:lpstr>GMICNC_22A_SCDPT1!SCDPT1_141ENDINGG_6.01</vt:lpstr>
      <vt:lpstr>GMICNC_22A_SCDPT1!SCDPT1_141ENDINGG_6.02</vt:lpstr>
      <vt:lpstr>GMICNC_22A_SCDPT1!SCDPT1_141ENDINGG_6.03</vt:lpstr>
      <vt:lpstr>GMICNC_22A_SCDPT1!SCDPT1_141ENDINGG_7</vt:lpstr>
      <vt:lpstr>GMICNC_22A_SCDPT1!SCDPT1_141ENDINGG_8</vt:lpstr>
      <vt:lpstr>GMICNC_22A_SCDPT1!SCDPT1_141ENDINGG_9</vt:lpstr>
      <vt:lpstr>GMICNC_22A_SCDPT1!SCDPT1_1420000000_Range</vt:lpstr>
      <vt:lpstr>GMICNC_22A_SCDPT1!SCDPT1_1429999999_10</vt:lpstr>
      <vt:lpstr>GMICNC_22A_SCDPT1!SCDPT1_1429999999_11</vt:lpstr>
      <vt:lpstr>GMICNC_22A_SCDPT1!SCDPT1_1429999999_12</vt:lpstr>
      <vt:lpstr>GMICNC_22A_SCDPT1!SCDPT1_1429999999_13</vt:lpstr>
      <vt:lpstr>GMICNC_22A_SCDPT1!SCDPT1_1429999999_14</vt:lpstr>
      <vt:lpstr>GMICNC_22A_SCDPT1!SCDPT1_1429999999_15</vt:lpstr>
      <vt:lpstr>GMICNC_22A_SCDPT1!SCDPT1_1429999999_19</vt:lpstr>
      <vt:lpstr>GMICNC_22A_SCDPT1!SCDPT1_1429999999_20</vt:lpstr>
      <vt:lpstr>GMICNC_22A_SCDPT1!SCDPT1_1429999999_7</vt:lpstr>
      <vt:lpstr>GMICNC_22A_SCDPT1!SCDPT1_1429999999_9</vt:lpstr>
      <vt:lpstr>GMICNC_22A_SCDPT1!SCDPT1_142BEGINNG_1</vt:lpstr>
      <vt:lpstr>GMICNC_22A_SCDPT1!SCDPT1_142BEGINNG_10</vt:lpstr>
      <vt:lpstr>GMICNC_22A_SCDPT1!SCDPT1_142BEGINNG_11</vt:lpstr>
      <vt:lpstr>GMICNC_22A_SCDPT1!SCDPT1_142BEGINNG_12</vt:lpstr>
      <vt:lpstr>GMICNC_22A_SCDPT1!SCDPT1_142BEGINNG_13</vt:lpstr>
      <vt:lpstr>GMICNC_22A_SCDPT1!SCDPT1_142BEGINNG_14</vt:lpstr>
      <vt:lpstr>GMICNC_22A_SCDPT1!SCDPT1_142BEGINNG_15</vt:lpstr>
      <vt:lpstr>GMICNC_22A_SCDPT1!SCDPT1_142BEGINNG_16</vt:lpstr>
      <vt:lpstr>GMICNC_22A_SCDPT1!SCDPT1_142BEGINNG_17</vt:lpstr>
      <vt:lpstr>GMICNC_22A_SCDPT1!SCDPT1_142BEGINNG_18</vt:lpstr>
      <vt:lpstr>GMICNC_22A_SCDPT1!SCDPT1_142BEGINNG_19</vt:lpstr>
      <vt:lpstr>GMICNC_22A_SCDPT1!SCDPT1_142BEGINNG_2</vt:lpstr>
      <vt:lpstr>GMICNC_22A_SCDPT1!SCDPT1_142BEGINNG_20</vt:lpstr>
      <vt:lpstr>GMICNC_22A_SCDPT1!SCDPT1_142BEGINNG_21</vt:lpstr>
      <vt:lpstr>GMICNC_22A_SCDPT1!SCDPT1_142BEGINNG_22</vt:lpstr>
      <vt:lpstr>GMICNC_22A_SCDPT1!SCDPT1_142BEGINNG_23</vt:lpstr>
      <vt:lpstr>GMICNC_22A_SCDPT1!SCDPT1_142BEGINNG_24</vt:lpstr>
      <vt:lpstr>GMICNC_22A_SCDPT1!SCDPT1_142BEGINNG_25</vt:lpstr>
      <vt:lpstr>GMICNC_22A_SCDPT1!SCDPT1_142BEGINNG_26</vt:lpstr>
      <vt:lpstr>GMICNC_22A_SCDPT1!SCDPT1_142BEGINNG_27</vt:lpstr>
      <vt:lpstr>GMICNC_22A_SCDPT1!SCDPT1_142BEGINNG_28</vt:lpstr>
      <vt:lpstr>GMICNC_22A_SCDPT1!SCDPT1_142BEGINNG_29</vt:lpstr>
      <vt:lpstr>GMICNC_22A_SCDPT1!SCDPT1_142BEGINNG_3</vt:lpstr>
      <vt:lpstr>GMICNC_22A_SCDPT1!SCDPT1_142BEGINNG_30</vt:lpstr>
      <vt:lpstr>GMICNC_22A_SCDPT1!SCDPT1_142BEGINNG_31</vt:lpstr>
      <vt:lpstr>GMICNC_22A_SCDPT1!SCDPT1_142BEGINNG_32</vt:lpstr>
      <vt:lpstr>GMICNC_22A_SCDPT1!SCDPT1_142BEGINNG_33</vt:lpstr>
      <vt:lpstr>GMICNC_22A_SCDPT1!SCDPT1_142BEGINNG_34</vt:lpstr>
      <vt:lpstr>GMICNC_22A_SCDPT1!SCDPT1_142BEGINNG_35</vt:lpstr>
      <vt:lpstr>GMICNC_22A_SCDPT1!SCDPT1_142BEGINNG_36</vt:lpstr>
      <vt:lpstr>GMICNC_22A_SCDPT1!SCDPT1_142BEGINNG_4</vt:lpstr>
      <vt:lpstr>GMICNC_22A_SCDPT1!SCDPT1_142BEGINNG_5</vt:lpstr>
      <vt:lpstr>GMICNC_22A_SCDPT1!SCDPT1_142BEGINNG_6.01</vt:lpstr>
      <vt:lpstr>GMICNC_22A_SCDPT1!SCDPT1_142BEGINNG_6.02</vt:lpstr>
      <vt:lpstr>GMICNC_22A_SCDPT1!SCDPT1_142BEGINNG_6.03</vt:lpstr>
      <vt:lpstr>GMICNC_22A_SCDPT1!SCDPT1_142BEGINNG_7</vt:lpstr>
      <vt:lpstr>GMICNC_22A_SCDPT1!SCDPT1_142BEGINNG_8</vt:lpstr>
      <vt:lpstr>GMICNC_22A_SCDPT1!SCDPT1_142BEGINNG_9</vt:lpstr>
      <vt:lpstr>GMICNC_22A_SCDPT1!SCDPT1_142ENDINGG_10</vt:lpstr>
      <vt:lpstr>GMICNC_22A_SCDPT1!SCDPT1_142ENDINGG_11</vt:lpstr>
      <vt:lpstr>GMICNC_22A_SCDPT1!SCDPT1_142ENDINGG_12</vt:lpstr>
      <vt:lpstr>GMICNC_22A_SCDPT1!SCDPT1_142ENDINGG_13</vt:lpstr>
      <vt:lpstr>GMICNC_22A_SCDPT1!SCDPT1_142ENDINGG_14</vt:lpstr>
      <vt:lpstr>GMICNC_22A_SCDPT1!SCDPT1_142ENDINGG_15</vt:lpstr>
      <vt:lpstr>GMICNC_22A_SCDPT1!SCDPT1_142ENDINGG_16</vt:lpstr>
      <vt:lpstr>GMICNC_22A_SCDPT1!SCDPT1_142ENDINGG_17</vt:lpstr>
      <vt:lpstr>GMICNC_22A_SCDPT1!SCDPT1_142ENDINGG_18</vt:lpstr>
      <vt:lpstr>GMICNC_22A_SCDPT1!SCDPT1_142ENDINGG_19</vt:lpstr>
      <vt:lpstr>GMICNC_22A_SCDPT1!SCDPT1_142ENDINGG_2</vt:lpstr>
      <vt:lpstr>GMICNC_22A_SCDPT1!SCDPT1_142ENDINGG_20</vt:lpstr>
      <vt:lpstr>GMICNC_22A_SCDPT1!SCDPT1_142ENDINGG_21</vt:lpstr>
      <vt:lpstr>GMICNC_22A_SCDPT1!SCDPT1_142ENDINGG_22</vt:lpstr>
      <vt:lpstr>GMICNC_22A_SCDPT1!SCDPT1_142ENDINGG_23</vt:lpstr>
      <vt:lpstr>GMICNC_22A_SCDPT1!SCDPT1_142ENDINGG_24</vt:lpstr>
      <vt:lpstr>GMICNC_22A_SCDPT1!SCDPT1_142ENDINGG_25</vt:lpstr>
      <vt:lpstr>GMICNC_22A_SCDPT1!SCDPT1_142ENDINGG_26</vt:lpstr>
      <vt:lpstr>GMICNC_22A_SCDPT1!SCDPT1_142ENDINGG_27</vt:lpstr>
      <vt:lpstr>GMICNC_22A_SCDPT1!SCDPT1_142ENDINGG_28</vt:lpstr>
      <vt:lpstr>GMICNC_22A_SCDPT1!SCDPT1_142ENDINGG_29</vt:lpstr>
      <vt:lpstr>GMICNC_22A_SCDPT1!SCDPT1_142ENDINGG_3</vt:lpstr>
      <vt:lpstr>GMICNC_22A_SCDPT1!SCDPT1_142ENDINGG_30</vt:lpstr>
      <vt:lpstr>GMICNC_22A_SCDPT1!SCDPT1_142ENDINGG_31</vt:lpstr>
      <vt:lpstr>GMICNC_22A_SCDPT1!SCDPT1_142ENDINGG_32</vt:lpstr>
      <vt:lpstr>GMICNC_22A_SCDPT1!SCDPT1_142ENDINGG_33</vt:lpstr>
      <vt:lpstr>GMICNC_22A_SCDPT1!SCDPT1_142ENDINGG_34</vt:lpstr>
      <vt:lpstr>GMICNC_22A_SCDPT1!SCDPT1_142ENDINGG_35</vt:lpstr>
      <vt:lpstr>GMICNC_22A_SCDPT1!SCDPT1_142ENDINGG_36</vt:lpstr>
      <vt:lpstr>GMICNC_22A_SCDPT1!SCDPT1_142ENDINGG_4</vt:lpstr>
      <vt:lpstr>GMICNC_22A_SCDPT1!SCDPT1_142ENDINGG_5</vt:lpstr>
      <vt:lpstr>GMICNC_22A_SCDPT1!SCDPT1_142ENDINGG_6.01</vt:lpstr>
      <vt:lpstr>GMICNC_22A_SCDPT1!SCDPT1_142ENDINGG_6.02</vt:lpstr>
      <vt:lpstr>GMICNC_22A_SCDPT1!SCDPT1_142ENDINGG_6.03</vt:lpstr>
      <vt:lpstr>GMICNC_22A_SCDPT1!SCDPT1_142ENDINGG_7</vt:lpstr>
      <vt:lpstr>GMICNC_22A_SCDPT1!SCDPT1_142ENDINGG_8</vt:lpstr>
      <vt:lpstr>GMICNC_22A_SCDPT1!SCDPT1_142ENDINGG_9</vt:lpstr>
      <vt:lpstr>GMICNC_22A_SCDPT1!SCDPT1_1430000000_Range</vt:lpstr>
      <vt:lpstr>GMICNC_22A_SCDPT1!SCDPT1_1439999999_10</vt:lpstr>
      <vt:lpstr>GMICNC_22A_SCDPT1!SCDPT1_1439999999_11</vt:lpstr>
      <vt:lpstr>GMICNC_22A_SCDPT1!SCDPT1_1439999999_12</vt:lpstr>
      <vt:lpstr>GMICNC_22A_SCDPT1!SCDPT1_1439999999_13</vt:lpstr>
      <vt:lpstr>GMICNC_22A_SCDPT1!SCDPT1_1439999999_14</vt:lpstr>
      <vt:lpstr>GMICNC_22A_SCDPT1!SCDPT1_1439999999_15</vt:lpstr>
      <vt:lpstr>GMICNC_22A_SCDPT1!SCDPT1_1439999999_19</vt:lpstr>
      <vt:lpstr>GMICNC_22A_SCDPT1!SCDPT1_1439999999_20</vt:lpstr>
      <vt:lpstr>GMICNC_22A_SCDPT1!SCDPT1_1439999999_7</vt:lpstr>
      <vt:lpstr>GMICNC_22A_SCDPT1!SCDPT1_1439999999_9</vt:lpstr>
      <vt:lpstr>GMICNC_22A_SCDPT1!SCDPT1_143BEGINNG_1</vt:lpstr>
      <vt:lpstr>GMICNC_22A_SCDPT1!SCDPT1_143BEGINNG_10</vt:lpstr>
      <vt:lpstr>GMICNC_22A_SCDPT1!SCDPT1_143BEGINNG_11</vt:lpstr>
      <vt:lpstr>GMICNC_22A_SCDPT1!SCDPT1_143BEGINNG_12</vt:lpstr>
      <vt:lpstr>GMICNC_22A_SCDPT1!SCDPT1_143BEGINNG_13</vt:lpstr>
      <vt:lpstr>GMICNC_22A_SCDPT1!SCDPT1_143BEGINNG_14</vt:lpstr>
      <vt:lpstr>GMICNC_22A_SCDPT1!SCDPT1_143BEGINNG_15</vt:lpstr>
      <vt:lpstr>GMICNC_22A_SCDPT1!SCDPT1_143BEGINNG_16</vt:lpstr>
      <vt:lpstr>GMICNC_22A_SCDPT1!SCDPT1_143BEGINNG_17</vt:lpstr>
      <vt:lpstr>GMICNC_22A_SCDPT1!SCDPT1_143BEGINNG_18</vt:lpstr>
      <vt:lpstr>GMICNC_22A_SCDPT1!SCDPT1_143BEGINNG_19</vt:lpstr>
      <vt:lpstr>GMICNC_22A_SCDPT1!SCDPT1_143BEGINNG_2</vt:lpstr>
      <vt:lpstr>GMICNC_22A_SCDPT1!SCDPT1_143BEGINNG_20</vt:lpstr>
      <vt:lpstr>GMICNC_22A_SCDPT1!SCDPT1_143BEGINNG_21</vt:lpstr>
      <vt:lpstr>GMICNC_22A_SCDPT1!SCDPT1_143BEGINNG_22</vt:lpstr>
      <vt:lpstr>GMICNC_22A_SCDPT1!SCDPT1_143BEGINNG_23</vt:lpstr>
      <vt:lpstr>GMICNC_22A_SCDPT1!SCDPT1_143BEGINNG_24</vt:lpstr>
      <vt:lpstr>GMICNC_22A_SCDPT1!SCDPT1_143BEGINNG_25</vt:lpstr>
      <vt:lpstr>GMICNC_22A_SCDPT1!SCDPT1_143BEGINNG_26</vt:lpstr>
      <vt:lpstr>GMICNC_22A_SCDPT1!SCDPT1_143BEGINNG_27</vt:lpstr>
      <vt:lpstr>GMICNC_22A_SCDPT1!SCDPT1_143BEGINNG_28</vt:lpstr>
      <vt:lpstr>GMICNC_22A_SCDPT1!SCDPT1_143BEGINNG_29</vt:lpstr>
      <vt:lpstr>GMICNC_22A_SCDPT1!SCDPT1_143BEGINNG_3</vt:lpstr>
      <vt:lpstr>GMICNC_22A_SCDPT1!SCDPT1_143BEGINNG_30</vt:lpstr>
      <vt:lpstr>GMICNC_22A_SCDPT1!SCDPT1_143BEGINNG_31</vt:lpstr>
      <vt:lpstr>GMICNC_22A_SCDPT1!SCDPT1_143BEGINNG_32</vt:lpstr>
      <vt:lpstr>GMICNC_22A_SCDPT1!SCDPT1_143BEGINNG_33</vt:lpstr>
      <vt:lpstr>GMICNC_22A_SCDPT1!SCDPT1_143BEGINNG_34</vt:lpstr>
      <vt:lpstr>GMICNC_22A_SCDPT1!SCDPT1_143BEGINNG_35</vt:lpstr>
      <vt:lpstr>GMICNC_22A_SCDPT1!SCDPT1_143BEGINNG_36</vt:lpstr>
      <vt:lpstr>GMICNC_22A_SCDPT1!SCDPT1_143BEGINNG_4</vt:lpstr>
      <vt:lpstr>GMICNC_22A_SCDPT1!SCDPT1_143BEGINNG_5</vt:lpstr>
      <vt:lpstr>GMICNC_22A_SCDPT1!SCDPT1_143BEGINNG_6.01</vt:lpstr>
      <vt:lpstr>GMICNC_22A_SCDPT1!SCDPT1_143BEGINNG_6.02</vt:lpstr>
      <vt:lpstr>GMICNC_22A_SCDPT1!SCDPT1_143BEGINNG_6.03</vt:lpstr>
      <vt:lpstr>GMICNC_22A_SCDPT1!SCDPT1_143BEGINNG_7</vt:lpstr>
      <vt:lpstr>GMICNC_22A_SCDPT1!SCDPT1_143BEGINNG_8</vt:lpstr>
      <vt:lpstr>GMICNC_22A_SCDPT1!SCDPT1_143BEGINNG_9</vt:lpstr>
      <vt:lpstr>GMICNC_22A_SCDPT1!SCDPT1_143ENDINGG_10</vt:lpstr>
      <vt:lpstr>GMICNC_22A_SCDPT1!SCDPT1_143ENDINGG_11</vt:lpstr>
      <vt:lpstr>GMICNC_22A_SCDPT1!SCDPT1_143ENDINGG_12</vt:lpstr>
      <vt:lpstr>GMICNC_22A_SCDPT1!SCDPT1_143ENDINGG_13</vt:lpstr>
      <vt:lpstr>GMICNC_22A_SCDPT1!SCDPT1_143ENDINGG_14</vt:lpstr>
      <vt:lpstr>GMICNC_22A_SCDPT1!SCDPT1_143ENDINGG_15</vt:lpstr>
      <vt:lpstr>GMICNC_22A_SCDPT1!SCDPT1_143ENDINGG_16</vt:lpstr>
      <vt:lpstr>GMICNC_22A_SCDPT1!SCDPT1_143ENDINGG_17</vt:lpstr>
      <vt:lpstr>GMICNC_22A_SCDPT1!SCDPT1_143ENDINGG_18</vt:lpstr>
      <vt:lpstr>GMICNC_22A_SCDPT1!SCDPT1_143ENDINGG_19</vt:lpstr>
      <vt:lpstr>GMICNC_22A_SCDPT1!SCDPT1_143ENDINGG_2</vt:lpstr>
      <vt:lpstr>GMICNC_22A_SCDPT1!SCDPT1_143ENDINGG_20</vt:lpstr>
      <vt:lpstr>GMICNC_22A_SCDPT1!SCDPT1_143ENDINGG_21</vt:lpstr>
      <vt:lpstr>GMICNC_22A_SCDPT1!SCDPT1_143ENDINGG_22</vt:lpstr>
      <vt:lpstr>GMICNC_22A_SCDPT1!SCDPT1_143ENDINGG_23</vt:lpstr>
      <vt:lpstr>GMICNC_22A_SCDPT1!SCDPT1_143ENDINGG_24</vt:lpstr>
      <vt:lpstr>GMICNC_22A_SCDPT1!SCDPT1_143ENDINGG_25</vt:lpstr>
      <vt:lpstr>GMICNC_22A_SCDPT1!SCDPT1_143ENDINGG_26</vt:lpstr>
      <vt:lpstr>GMICNC_22A_SCDPT1!SCDPT1_143ENDINGG_27</vt:lpstr>
      <vt:lpstr>GMICNC_22A_SCDPT1!SCDPT1_143ENDINGG_28</vt:lpstr>
      <vt:lpstr>GMICNC_22A_SCDPT1!SCDPT1_143ENDINGG_29</vt:lpstr>
      <vt:lpstr>GMICNC_22A_SCDPT1!SCDPT1_143ENDINGG_3</vt:lpstr>
      <vt:lpstr>GMICNC_22A_SCDPT1!SCDPT1_143ENDINGG_30</vt:lpstr>
      <vt:lpstr>GMICNC_22A_SCDPT1!SCDPT1_143ENDINGG_31</vt:lpstr>
      <vt:lpstr>GMICNC_22A_SCDPT1!SCDPT1_143ENDINGG_32</vt:lpstr>
      <vt:lpstr>GMICNC_22A_SCDPT1!SCDPT1_143ENDINGG_33</vt:lpstr>
      <vt:lpstr>GMICNC_22A_SCDPT1!SCDPT1_143ENDINGG_34</vt:lpstr>
      <vt:lpstr>GMICNC_22A_SCDPT1!SCDPT1_143ENDINGG_35</vt:lpstr>
      <vt:lpstr>GMICNC_22A_SCDPT1!SCDPT1_143ENDINGG_36</vt:lpstr>
      <vt:lpstr>GMICNC_22A_SCDPT1!SCDPT1_143ENDINGG_4</vt:lpstr>
      <vt:lpstr>GMICNC_22A_SCDPT1!SCDPT1_143ENDINGG_5</vt:lpstr>
      <vt:lpstr>GMICNC_22A_SCDPT1!SCDPT1_143ENDINGG_6.01</vt:lpstr>
      <vt:lpstr>GMICNC_22A_SCDPT1!SCDPT1_143ENDINGG_6.02</vt:lpstr>
      <vt:lpstr>GMICNC_22A_SCDPT1!SCDPT1_143ENDINGG_6.03</vt:lpstr>
      <vt:lpstr>GMICNC_22A_SCDPT1!SCDPT1_143ENDINGG_7</vt:lpstr>
      <vt:lpstr>GMICNC_22A_SCDPT1!SCDPT1_143ENDINGG_8</vt:lpstr>
      <vt:lpstr>GMICNC_22A_SCDPT1!SCDPT1_143ENDINGG_9</vt:lpstr>
      <vt:lpstr>GMICNC_22A_SCDPT1!SCDPT1_1440000000_Range</vt:lpstr>
      <vt:lpstr>GMICNC_22A_SCDPT1!SCDPT1_1449999999_10</vt:lpstr>
      <vt:lpstr>GMICNC_22A_SCDPT1!SCDPT1_1449999999_11</vt:lpstr>
      <vt:lpstr>GMICNC_22A_SCDPT1!SCDPT1_1449999999_12</vt:lpstr>
      <vt:lpstr>GMICNC_22A_SCDPT1!SCDPT1_1449999999_13</vt:lpstr>
      <vt:lpstr>GMICNC_22A_SCDPT1!SCDPT1_1449999999_14</vt:lpstr>
      <vt:lpstr>GMICNC_22A_SCDPT1!SCDPT1_1449999999_15</vt:lpstr>
      <vt:lpstr>GMICNC_22A_SCDPT1!SCDPT1_1449999999_19</vt:lpstr>
      <vt:lpstr>GMICNC_22A_SCDPT1!SCDPT1_1449999999_20</vt:lpstr>
      <vt:lpstr>GMICNC_22A_SCDPT1!SCDPT1_1449999999_7</vt:lpstr>
      <vt:lpstr>GMICNC_22A_SCDPT1!SCDPT1_1449999999_9</vt:lpstr>
      <vt:lpstr>GMICNC_22A_SCDPT1!SCDPT1_144BEGINNG_1</vt:lpstr>
      <vt:lpstr>GMICNC_22A_SCDPT1!SCDPT1_144BEGINNG_10</vt:lpstr>
      <vt:lpstr>GMICNC_22A_SCDPT1!SCDPT1_144BEGINNG_11</vt:lpstr>
      <vt:lpstr>GMICNC_22A_SCDPT1!SCDPT1_144BEGINNG_12</vt:lpstr>
      <vt:lpstr>GMICNC_22A_SCDPT1!SCDPT1_144BEGINNG_13</vt:lpstr>
      <vt:lpstr>GMICNC_22A_SCDPT1!SCDPT1_144BEGINNG_14</vt:lpstr>
      <vt:lpstr>GMICNC_22A_SCDPT1!SCDPT1_144BEGINNG_15</vt:lpstr>
      <vt:lpstr>GMICNC_22A_SCDPT1!SCDPT1_144BEGINNG_16</vt:lpstr>
      <vt:lpstr>GMICNC_22A_SCDPT1!SCDPT1_144BEGINNG_17</vt:lpstr>
      <vt:lpstr>GMICNC_22A_SCDPT1!SCDPT1_144BEGINNG_18</vt:lpstr>
      <vt:lpstr>GMICNC_22A_SCDPT1!SCDPT1_144BEGINNG_19</vt:lpstr>
      <vt:lpstr>GMICNC_22A_SCDPT1!SCDPT1_144BEGINNG_2</vt:lpstr>
      <vt:lpstr>GMICNC_22A_SCDPT1!SCDPT1_144BEGINNG_20</vt:lpstr>
      <vt:lpstr>GMICNC_22A_SCDPT1!SCDPT1_144BEGINNG_21</vt:lpstr>
      <vt:lpstr>GMICNC_22A_SCDPT1!SCDPT1_144BEGINNG_22</vt:lpstr>
      <vt:lpstr>GMICNC_22A_SCDPT1!SCDPT1_144BEGINNG_23</vt:lpstr>
      <vt:lpstr>GMICNC_22A_SCDPT1!SCDPT1_144BEGINNG_24</vt:lpstr>
      <vt:lpstr>GMICNC_22A_SCDPT1!SCDPT1_144BEGINNG_25</vt:lpstr>
      <vt:lpstr>GMICNC_22A_SCDPT1!SCDPT1_144BEGINNG_26</vt:lpstr>
      <vt:lpstr>GMICNC_22A_SCDPT1!SCDPT1_144BEGINNG_27</vt:lpstr>
      <vt:lpstr>GMICNC_22A_SCDPT1!SCDPT1_144BEGINNG_28</vt:lpstr>
      <vt:lpstr>GMICNC_22A_SCDPT1!SCDPT1_144BEGINNG_29</vt:lpstr>
      <vt:lpstr>GMICNC_22A_SCDPT1!SCDPT1_144BEGINNG_3</vt:lpstr>
      <vt:lpstr>GMICNC_22A_SCDPT1!SCDPT1_144BEGINNG_30</vt:lpstr>
      <vt:lpstr>GMICNC_22A_SCDPT1!SCDPT1_144BEGINNG_31</vt:lpstr>
      <vt:lpstr>GMICNC_22A_SCDPT1!SCDPT1_144BEGINNG_32</vt:lpstr>
      <vt:lpstr>GMICNC_22A_SCDPT1!SCDPT1_144BEGINNG_33</vt:lpstr>
      <vt:lpstr>GMICNC_22A_SCDPT1!SCDPT1_144BEGINNG_34</vt:lpstr>
      <vt:lpstr>GMICNC_22A_SCDPT1!SCDPT1_144BEGINNG_35</vt:lpstr>
      <vt:lpstr>GMICNC_22A_SCDPT1!SCDPT1_144BEGINNG_36</vt:lpstr>
      <vt:lpstr>GMICNC_22A_SCDPT1!SCDPT1_144BEGINNG_4</vt:lpstr>
      <vt:lpstr>GMICNC_22A_SCDPT1!SCDPT1_144BEGINNG_5</vt:lpstr>
      <vt:lpstr>GMICNC_22A_SCDPT1!SCDPT1_144BEGINNG_6.01</vt:lpstr>
      <vt:lpstr>GMICNC_22A_SCDPT1!SCDPT1_144BEGINNG_6.02</vt:lpstr>
      <vt:lpstr>GMICNC_22A_SCDPT1!SCDPT1_144BEGINNG_6.03</vt:lpstr>
      <vt:lpstr>GMICNC_22A_SCDPT1!SCDPT1_144BEGINNG_7</vt:lpstr>
      <vt:lpstr>GMICNC_22A_SCDPT1!SCDPT1_144BEGINNG_8</vt:lpstr>
      <vt:lpstr>GMICNC_22A_SCDPT1!SCDPT1_144BEGINNG_9</vt:lpstr>
      <vt:lpstr>GMICNC_22A_SCDPT1!SCDPT1_144ENDINGG_10</vt:lpstr>
      <vt:lpstr>GMICNC_22A_SCDPT1!SCDPT1_144ENDINGG_11</vt:lpstr>
      <vt:lpstr>GMICNC_22A_SCDPT1!SCDPT1_144ENDINGG_12</vt:lpstr>
      <vt:lpstr>GMICNC_22A_SCDPT1!SCDPT1_144ENDINGG_13</vt:lpstr>
      <vt:lpstr>GMICNC_22A_SCDPT1!SCDPT1_144ENDINGG_14</vt:lpstr>
      <vt:lpstr>GMICNC_22A_SCDPT1!SCDPT1_144ENDINGG_15</vt:lpstr>
      <vt:lpstr>GMICNC_22A_SCDPT1!SCDPT1_144ENDINGG_16</vt:lpstr>
      <vt:lpstr>GMICNC_22A_SCDPT1!SCDPT1_144ENDINGG_17</vt:lpstr>
      <vt:lpstr>GMICNC_22A_SCDPT1!SCDPT1_144ENDINGG_18</vt:lpstr>
      <vt:lpstr>GMICNC_22A_SCDPT1!SCDPT1_144ENDINGG_19</vt:lpstr>
      <vt:lpstr>GMICNC_22A_SCDPT1!SCDPT1_144ENDINGG_2</vt:lpstr>
      <vt:lpstr>GMICNC_22A_SCDPT1!SCDPT1_144ENDINGG_20</vt:lpstr>
      <vt:lpstr>GMICNC_22A_SCDPT1!SCDPT1_144ENDINGG_21</vt:lpstr>
      <vt:lpstr>GMICNC_22A_SCDPT1!SCDPT1_144ENDINGG_22</vt:lpstr>
      <vt:lpstr>GMICNC_22A_SCDPT1!SCDPT1_144ENDINGG_23</vt:lpstr>
      <vt:lpstr>GMICNC_22A_SCDPT1!SCDPT1_144ENDINGG_24</vt:lpstr>
      <vt:lpstr>GMICNC_22A_SCDPT1!SCDPT1_144ENDINGG_25</vt:lpstr>
      <vt:lpstr>GMICNC_22A_SCDPT1!SCDPT1_144ENDINGG_26</vt:lpstr>
      <vt:lpstr>GMICNC_22A_SCDPT1!SCDPT1_144ENDINGG_27</vt:lpstr>
      <vt:lpstr>GMICNC_22A_SCDPT1!SCDPT1_144ENDINGG_28</vt:lpstr>
      <vt:lpstr>GMICNC_22A_SCDPT1!SCDPT1_144ENDINGG_29</vt:lpstr>
      <vt:lpstr>GMICNC_22A_SCDPT1!SCDPT1_144ENDINGG_3</vt:lpstr>
      <vt:lpstr>GMICNC_22A_SCDPT1!SCDPT1_144ENDINGG_30</vt:lpstr>
      <vt:lpstr>GMICNC_22A_SCDPT1!SCDPT1_144ENDINGG_31</vt:lpstr>
      <vt:lpstr>GMICNC_22A_SCDPT1!SCDPT1_144ENDINGG_32</vt:lpstr>
      <vt:lpstr>GMICNC_22A_SCDPT1!SCDPT1_144ENDINGG_33</vt:lpstr>
      <vt:lpstr>GMICNC_22A_SCDPT1!SCDPT1_144ENDINGG_34</vt:lpstr>
      <vt:lpstr>GMICNC_22A_SCDPT1!SCDPT1_144ENDINGG_35</vt:lpstr>
      <vt:lpstr>GMICNC_22A_SCDPT1!SCDPT1_144ENDINGG_36</vt:lpstr>
      <vt:lpstr>GMICNC_22A_SCDPT1!SCDPT1_144ENDINGG_4</vt:lpstr>
      <vt:lpstr>GMICNC_22A_SCDPT1!SCDPT1_144ENDINGG_5</vt:lpstr>
      <vt:lpstr>GMICNC_22A_SCDPT1!SCDPT1_144ENDINGG_6.01</vt:lpstr>
      <vt:lpstr>GMICNC_22A_SCDPT1!SCDPT1_144ENDINGG_6.02</vt:lpstr>
      <vt:lpstr>GMICNC_22A_SCDPT1!SCDPT1_144ENDINGG_6.03</vt:lpstr>
      <vt:lpstr>GMICNC_22A_SCDPT1!SCDPT1_144ENDINGG_7</vt:lpstr>
      <vt:lpstr>GMICNC_22A_SCDPT1!SCDPT1_144ENDINGG_8</vt:lpstr>
      <vt:lpstr>GMICNC_22A_SCDPT1!SCDPT1_144ENDINGG_9</vt:lpstr>
      <vt:lpstr>GMICNC_22A_SCDPT1!SCDPT1_1450000000_Range</vt:lpstr>
      <vt:lpstr>GMICNC_22A_SCDPT1!SCDPT1_1459999999_10</vt:lpstr>
      <vt:lpstr>GMICNC_22A_SCDPT1!SCDPT1_1459999999_11</vt:lpstr>
      <vt:lpstr>GMICNC_22A_SCDPT1!SCDPT1_1459999999_12</vt:lpstr>
      <vt:lpstr>GMICNC_22A_SCDPT1!SCDPT1_1459999999_13</vt:lpstr>
      <vt:lpstr>GMICNC_22A_SCDPT1!SCDPT1_1459999999_14</vt:lpstr>
      <vt:lpstr>GMICNC_22A_SCDPT1!SCDPT1_1459999999_15</vt:lpstr>
      <vt:lpstr>GMICNC_22A_SCDPT1!SCDPT1_1459999999_19</vt:lpstr>
      <vt:lpstr>GMICNC_22A_SCDPT1!SCDPT1_1459999999_20</vt:lpstr>
      <vt:lpstr>GMICNC_22A_SCDPT1!SCDPT1_1459999999_7</vt:lpstr>
      <vt:lpstr>GMICNC_22A_SCDPT1!SCDPT1_1459999999_9</vt:lpstr>
      <vt:lpstr>GMICNC_22A_SCDPT1!SCDPT1_145BEGINNG_1</vt:lpstr>
      <vt:lpstr>GMICNC_22A_SCDPT1!SCDPT1_145BEGINNG_10</vt:lpstr>
      <vt:lpstr>GMICNC_22A_SCDPT1!SCDPT1_145BEGINNG_11</vt:lpstr>
      <vt:lpstr>GMICNC_22A_SCDPT1!SCDPT1_145BEGINNG_12</vt:lpstr>
      <vt:lpstr>GMICNC_22A_SCDPT1!SCDPT1_145BEGINNG_13</vt:lpstr>
      <vt:lpstr>GMICNC_22A_SCDPT1!SCDPT1_145BEGINNG_14</vt:lpstr>
      <vt:lpstr>GMICNC_22A_SCDPT1!SCDPT1_145BEGINNG_15</vt:lpstr>
      <vt:lpstr>GMICNC_22A_SCDPT1!SCDPT1_145BEGINNG_16</vt:lpstr>
      <vt:lpstr>GMICNC_22A_SCDPT1!SCDPT1_145BEGINNG_17</vt:lpstr>
      <vt:lpstr>GMICNC_22A_SCDPT1!SCDPT1_145BEGINNG_18</vt:lpstr>
      <vt:lpstr>GMICNC_22A_SCDPT1!SCDPT1_145BEGINNG_19</vt:lpstr>
      <vt:lpstr>GMICNC_22A_SCDPT1!SCDPT1_145BEGINNG_2</vt:lpstr>
      <vt:lpstr>GMICNC_22A_SCDPT1!SCDPT1_145BEGINNG_20</vt:lpstr>
      <vt:lpstr>GMICNC_22A_SCDPT1!SCDPT1_145BEGINNG_21</vt:lpstr>
      <vt:lpstr>GMICNC_22A_SCDPT1!SCDPT1_145BEGINNG_22</vt:lpstr>
      <vt:lpstr>GMICNC_22A_SCDPT1!SCDPT1_145BEGINNG_23</vt:lpstr>
      <vt:lpstr>GMICNC_22A_SCDPT1!SCDPT1_145BEGINNG_24</vt:lpstr>
      <vt:lpstr>GMICNC_22A_SCDPT1!SCDPT1_145BEGINNG_25</vt:lpstr>
      <vt:lpstr>GMICNC_22A_SCDPT1!SCDPT1_145BEGINNG_26</vt:lpstr>
      <vt:lpstr>GMICNC_22A_SCDPT1!SCDPT1_145BEGINNG_27</vt:lpstr>
      <vt:lpstr>GMICNC_22A_SCDPT1!SCDPT1_145BEGINNG_28</vt:lpstr>
      <vt:lpstr>GMICNC_22A_SCDPT1!SCDPT1_145BEGINNG_29</vt:lpstr>
      <vt:lpstr>GMICNC_22A_SCDPT1!SCDPT1_145BEGINNG_3</vt:lpstr>
      <vt:lpstr>GMICNC_22A_SCDPT1!SCDPT1_145BEGINNG_30</vt:lpstr>
      <vt:lpstr>GMICNC_22A_SCDPT1!SCDPT1_145BEGINNG_31</vt:lpstr>
      <vt:lpstr>GMICNC_22A_SCDPT1!SCDPT1_145BEGINNG_32</vt:lpstr>
      <vt:lpstr>GMICNC_22A_SCDPT1!SCDPT1_145BEGINNG_33</vt:lpstr>
      <vt:lpstr>GMICNC_22A_SCDPT1!SCDPT1_145BEGINNG_34</vt:lpstr>
      <vt:lpstr>GMICNC_22A_SCDPT1!SCDPT1_145BEGINNG_35</vt:lpstr>
      <vt:lpstr>GMICNC_22A_SCDPT1!SCDPT1_145BEGINNG_36</vt:lpstr>
      <vt:lpstr>GMICNC_22A_SCDPT1!SCDPT1_145BEGINNG_4</vt:lpstr>
      <vt:lpstr>GMICNC_22A_SCDPT1!SCDPT1_145BEGINNG_5</vt:lpstr>
      <vt:lpstr>GMICNC_22A_SCDPT1!SCDPT1_145BEGINNG_6.01</vt:lpstr>
      <vt:lpstr>GMICNC_22A_SCDPT1!SCDPT1_145BEGINNG_6.02</vt:lpstr>
      <vt:lpstr>GMICNC_22A_SCDPT1!SCDPT1_145BEGINNG_6.03</vt:lpstr>
      <vt:lpstr>GMICNC_22A_SCDPT1!SCDPT1_145BEGINNG_7</vt:lpstr>
      <vt:lpstr>GMICNC_22A_SCDPT1!SCDPT1_145BEGINNG_8</vt:lpstr>
      <vt:lpstr>GMICNC_22A_SCDPT1!SCDPT1_145BEGINNG_9</vt:lpstr>
      <vt:lpstr>GMICNC_22A_SCDPT1!SCDPT1_145ENDINGG_10</vt:lpstr>
      <vt:lpstr>GMICNC_22A_SCDPT1!SCDPT1_145ENDINGG_11</vt:lpstr>
      <vt:lpstr>GMICNC_22A_SCDPT1!SCDPT1_145ENDINGG_12</vt:lpstr>
      <vt:lpstr>GMICNC_22A_SCDPT1!SCDPT1_145ENDINGG_13</vt:lpstr>
      <vt:lpstr>GMICNC_22A_SCDPT1!SCDPT1_145ENDINGG_14</vt:lpstr>
      <vt:lpstr>GMICNC_22A_SCDPT1!SCDPT1_145ENDINGG_15</vt:lpstr>
      <vt:lpstr>GMICNC_22A_SCDPT1!SCDPT1_145ENDINGG_16</vt:lpstr>
      <vt:lpstr>GMICNC_22A_SCDPT1!SCDPT1_145ENDINGG_17</vt:lpstr>
      <vt:lpstr>GMICNC_22A_SCDPT1!SCDPT1_145ENDINGG_18</vt:lpstr>
      <vt:lpstr>GMICNC_22A_SCDPT1!SCDPT1_145ENDINGG_19</vt:lpstr>
      <vt:lpstr>GMICNC_22A_SCDPT1!SCDPT1_145ENDINGG_2</vt:lpstr>
      <vt:lpstr>GMICNC_22A_SCDPT1!SCDPT1_145ENDINGG_20</vt:lpstr>
      <vt:lpstr>GMICNC_22A_SCDPT1!SCDPT1_145ENDINGG_21</vt:lpstr>
      <vt:lpstr>GMICNC_22A_SCDPT1!SCDPT1_145ENDINGG_22</vt:lpstr>
      <vt:lpstr>GMICNC_22A_SCDPT1!SCDPT1_145ENDINGG_23</vt:lpstr>
      <vt:lpstr>GMICNC_22A_SCDPT1!SCDPT1_145ENDINGG_24</vt:lpstr>
      <vt:lpstr>GMICNC_22A_SCDPT1!SCDPT1_145ENDINGG_25</vt:lpstr>
      <vt:lpstr>GMICNC_22A_SCDPT1!SCDPT1_145ENDINGG_26</vt:lpstr>
      <vt:lpstr>GMICNC_22A_SCDPT1!SCDPT1_145ENDINGG_27</vt:lpstr>
      <vt:lpstr>GMICNC_22A_SCDPT1!SCDPT1_145ENDINGG_28</vt:lpstr>
      <vt:lpstr>GMICNC_22A_SCDPT1!SCDPT1_145ENDINGG_29</vt:lpstr>
      <vt:lpstr>GMICNC_22A_SCDPT1!SCDPT1_145ENDINGG_3</vt:lpstr>
      <vt:lpstr>GMICNC_22A_SCDPT1!SCDPT1_145ENDINGG_30</vt:lpstr>
      <vt:lpstr>GMICNC_22A_SCDPT1!SCDPT1_145ENDINGG_31</vt:lpstr>
      <vt:lpstr>GMICNC_22A_SCDPT1!SCDPT1_145ENDINGG_32</vt:lpstr>
      <vt:lpstr>GMICNC_22A_SCDPT1!SCDPT1_145ENDINGG_33</vt:lpstr>
      <vt:lpstr>GMICNC_22A_SCDPT1!SCDPT1_145ENDINGG_34</vt:lpstr>
      <vt:lpstr>GMICNC_22A_SCDPT1!SCDPT1_145ENDINGG_35</vt:lpstr>
      <vt:lpstr>GMICNC_22A_SCDPT1!SCDPT1_145ENDINGG_36</vt:lpstr>
      <vt:lpstr>GMICNC_22A_SCDPT1!SCDPT1_145ENDINGG_4</vt:lpstr>
      <vt:lpstr>GMICNC_22A_SCDPT1!SCDPT1_145ENDINGG_5</vt:lpstr>
      <vt:lpstr>GMICNC_22A_SCDPT1!SCDPT1_145ENDINGG_6.01</vt:lpstr>
      <vt:lpstr>GMICNC_22A_SCDPT1!SCDPT1_145ENDINGG_6.02</vt:lpstr>
      <vt:lpstr>GMICNC_22A_SCDPT1!SCDPT1_145ENDINGG_6.03</vt:lpstr>
      <vt:lpstr>GMICNC_22A_SCDPT1!SCDPT1_145ENDINGG_7</vt:lpstr>
      <vt:lpstr>GMICNC_22A_SCDPT1!SCDPT1_145ENDINGG_8</vt:lpstr>
      <vt:lpstr>GMICNC_22A_SCDPT1!SCDPT1_145ENDINGG_9</vt:lpstr>
      <vt:lpstr>GMICNC_22A_SCDPT1!SCDPT1_1460000000_Range</vt:lpstr>
      <vt:lpstr>GMICNC_22A_SCDPT1!SCDPT1_1469999999_10</vt:lpstr>
      <vt:lpstr>GMICNC_22A_SCDPT1!SCDPT1_1469999999_11</vt:lpstr>
      <vt:lpstr>GMICNC_22A_SCDPT1!SCDPT1_1469999999_12</vt:lpstr>
      <vt:lpstr>GMICNC_22A_SCDPT1!SCDPT1_1469999999_13</vt:lpstr>
      <vt:lpstr>GMICNC_22A_SCDPT1!SCDPT1_1469999999_14</vt:lpstr>
      <vt:lpstr>GMICNC_22A_SCDPT1!SCDPT1_1469999999_15</vt:lpstr>
      <vt:lpstr>GMICNC_22A_SCDPT1!SCDPT1_1469999999_19</vt:lpstr>
      <vt:lpstr>GMICNC_22A_SCDPT1!SCDPT1_1469999999_20</vt:lpstr>
      <vt:lpstr>GMICNC_22A_SCDPT1!SCDPT1_1469999999_7</vt:lpstr>
      <vt:lpstr>GMICNC_22A_SCDPT1!SCDPT1_1469999999_9</vt:lpstr>
      <vt:lpstr>GMICNC_22A_SCDPT1!SCDPT1_146BEGINNG_1</vt:lpstr>
      <vt:lpstr>GMICNC_22A_SCDPT1!SCDPT1_146BEGINNG_10</vt:lpstr>
      <vt:lpstr>GMICNC_22A_SCDPT1!SCDPT1_146BEGINNG_11</vt:lpstr>
      <vt:lpstr>GMICNC_22A_SCDPT1!SCDPT1_146BEGINNG_12</vt:lpstr>
      <vt:lpstr>GMICNC_22A_SCDPT1!SCDPT1_146BEGINNG_13</vt:lpstr>
      <vt:lpstr>GMICNC_22A_SCDPT1!SCDPT1_146BEGINNG_14</vt:lpstr>
      <vt:lpstr>GMICNC_22A_SCDPT1!SCDPT1_146BEGINNG_15</vt:lpstr>
      <vt:lpstr>GMICNC_22A_SCDPT1!SCDPT1_146BEGINNG_16</vt:lpstr>
      <vt:lpstr>GMICNC_22A_SCDPT1!SCDPT1_146BEGINNG_17</vt:lpstr>
      <vt:lpstr>GMICNC_22A_SCDPT1!SCDPT1_146BEGINNG_18</vt:lpstr>
      <vt:lpstr>GMICNC_22A_SCDPT1!SCDPT1_146BEGINNG_19</vt:lpstr>
      <vt:lpstr>GMICNC_22A_SCDPT1!SCDPT1_146BEGINNG_2</vt:lpstr>
      <vt:lpstr>GMICNC_22A_SCDPT1!SCDPT1_146BEGINNG_20</vt:lpstr>
      <vt:lpstr>GMICNC_22A_SCDPT1!SCDPT1_146BEGINNG_21</vt:lpstr>
      <vt:lpstr>GMICNC_22A_SCDPT1!SCDPT1_146BEGINNG_22</vt:lpstr>
      <vt:lpstr>GMICNC_22A_SCDPT1!SCDPT1_146BEGINNG_23</vt:lpstr>
      <vt:lpstr>GMICNC_22A_SCDPT1!SCDPT1_146BEGINNG_24</vt:lpstr>
      <vt:lpstr>GMICNC_22A_SCDPT1!SCDPT1_146BEGINNG_25</vt:lpstr>
      <vt:lpstr>GMICNC_22A_SCDPT1!SCDPT1_146BEGINNG_26</vt:lpstr>
      <vt:lpstr>GMICNC_22A_SCDPT1!SCDPT1_146BEGINNG_27</vt:lpstr>
      <vt:lpstr>GMICNC_22A_SCDPT1!SCDPT1_146BEGINNG_28</vt:lpstr>
      <vt:lpstr>GMICNC_22A_SCDPT1!SCDPT1_146BEGINNG_29</vt:lpstr>
      <vt:lpstr>GMICNC_22A_SCDPT1!SCDPT1_146BEGINNG_3</vt:lpstr>
      <vt:lpstr>GMICNC_22A_SCDPT1!SCDPT1_146BEGINNG_30</vt:lpstr>
      <vt:lpstr>GMICNC_22A_SCDPT1!SCDPT1_146BEGINNG_31</vt:lpstr>
      <vt:lpstr>GMICNC_22A_SCDPT1!SCDPT1_146BEGINNG_32</vt:lpstr>
      <vt:lpstr>GMICNC_22A_SCDPT1!SCDPT1_146BEGINNG_33</vt:lpstr>
      <vt:lpstr>GMICNC_22A_SCDPT1!SCDPT1_146BEGINNG_34</vt:lpstr>
      <vt:lpstr>GMICNC_22A_SCDPT1!SCDPT1_146BEGINNG_35</vt:lpstr>
      <vt:lpstr>GMICNC_22A_SCDPT1!SCDPT1_146BEGINNG_36</vt:lpstr>
      <vt:lpstr>GMICNC_22A_SCDPT1!SCDPT1_146BEGINNG_4</vt:lpstr>
      <vt:lpstr>GMICNC_22A_SCDPT1!SCDPT1_146BEGINNG_5</vt:lpstr>
      <vt:lpstr>GMICNC_22A_SCDPT1!SCDPT1_146BEGINNG_6.01</vt:lpstr>
      <vt:lpstr>GMICNC_22A_SCDPT1!SCDPT1_146BEGINNG_6.02</vt:lpstr>
      <vt:lpstr>GMICNC_22A_SCDPT1!SCDPT1_146BEGINNG_6.03</vt:lpstr>
      <vt:lpstr>GMICNC_22A_SCDPT1!SCDPT1_146BEGINNG_7</vt:lpstr>
      <vt:lpstr>GMICNC_22A_SCDPT1!SCDPT1_146BEGINNG_8</vt:lpstr>
      <vt:lpstr>GMICNC_22A_SCDPT1!SCDPT1_146BEGINNG_9</vt:lpstr>
      <vt:lpstr>GMICNC_22A_SCDPT1!SCDPT1_146ENDINGG_10</vt:lpstr>
      <vt:lpstr>GMICNC_22A_SCDPT1!SCDPT1_146ENDINGG_11</vt:lpstr>
      <vt:lpstr>GMICNC_22A_SCDPT1!SCDPT1_146ENDINGG_12</vt:lpstr>
      <vt:lpstr>GMICNC_22A_SCDPT1!SCDPT1_146ENDINGG_13</vt:lpstr>
      <vt:lpstr>GMICNC_22A_SCDPT1!SCDPT1_146ENDINGG_14</vt:lpstr>
      <vt:lpstr>GMICNC_22A_SCDPT1!SCDPT1_146ENDINGG_15</vt:lpstr>
      <vt:lpstr>GMICNC_22A_SCDPT1!SCDPT1_146ENDINGG_16</vt:lpstr>
      <vt:lpstr>GMICNC_22A_SCDPT1!SCDPT1_146ENDINGG_17</vt:lpstr>
      <vt:lpstr>GMICNC_22A_SCDPT1!SCDPT1_146ENDINGG_18</vt:lpstr>
      <vt:lpstr>GMICNC_22A_SCDPT1!SCDPT1_146ENDINGG_19</vt:lpstr>
      <vt:lpstr>GMICNC_22A_SCDPT1!SCDPT1_146ENDINGG_2</vt:lpstr>
      <vt:lpstr>GMICNC_22A_SCDPT1!SCDPT1_146ENDINGG_20</vt:lpstr>
      <vt:lpstr>GMICNC_22A_SCDPT1!SCDPT1_146ENDINGG_21</vt:lpstr>
      <vt:lpstr>GMICNC_22A_SCDPT1!SCDPT1_146ENDINGG_22</vt:lpstr>
      <vt:lpstr>GMICNC_22A_SCDPT1!SCDPT1_146ENDINGG_23</vt:lpstr>
      <vt:lpstr>GMICNC_22A_SCDPT1!SCDPT1_146ENDINGG_24</vt:lpstr>
      <vt:lpstr>GMICNC_22A_SCDPT1!SCDPT1_146ENDINGG_25</vt:lpstr>
      <vt:lpstr>GMICNC_22A_SCDPT1!SCDPT1_146ENDINGG_26</vt:lpstr>
      <vt:lpstr>GMICNC_22A_SCDPT1!SCDPT1_146ENDINGG_27</vt:lpstr>
      <vt:lpstr>GMICNC_22A_SCDPT1!SCDPT1_146ENDINGG_28</vt:lpstr>
      <vt:lpstr>GMICNC_22A_SCDPT1!SCDPT1_146ENDINGG_29</vt:lpstr>
      <vt:lpstr>GMICNC_22A_SCDPT1!SCDPT1_146ENDINGG_3</vt:lpstr>
      <vt:lpstr>GMICNC_22A_SCDPT1!SCDPT1_146ENDINGG_30</vt:lpstr>
      <vt:lpstr>GMICNC_22A_SCDPT1!SCDPT1_146ENDINGG_31</vt:lpstr>
      <vt:lpstr>GMICNC_22A_SCDPT1!SCDPT1_146ENDINGG_32</vt:lpstr>
      <vt:lpstr>GMICNC_22A_SCDPT1!SCDPT1_146ENDINGG_33</vt:lpstr>
      <vt:lpstr>GMICNC_22A_SCDPT1!SCDPT1_146ENDINGG_34</vt:lpstr>
      <vt:lpstr>GMICNC_22A_SCDPT1!SCDPT1_146ENDINGG_35</vt:lpstr>
      <vt:lpstr>GMICNC_22A_SCDPT1!SCDPT1_146ENDINGG_36</vt:lpstr>
      <vt:lpstr>GMICNC_22A_SCDPT1!SCDPT1_146ENDINGG_4</vt:lpstr>
      <vt:lpstr>GMICNC_22A_SCDPT1!SCDPT1_146ENDINGG_5</vt:lpstr>
      <vt:lpstr>GMICNC_22A_SCDPT1!SCDPT1_146ENDINGG_6.01</vt:lpstr>
      <vt:lpstr>GMICNC_22A_SCDPT1!SCDPT1_146ENDINGG_6.02</vt:lpstr>
      <vt:lpstr>GMICNC_22A_SCDPT1!SCDPT1_146ENDINGG_6.03</vt:lpstr>
      <vt:lpstr>GMICNC_22A_SCDPT1!SCDPT1_146ENDINGG_7</vt:lpstr>
      <vt:lpstr>GMICNC_22A_SCDPT1!SCDPT1_146ENDINGG_8</vt:lpstr>
      <vt:lpstr>GMICNC_22A_SCDPT1!SCDPT1_146ENDINGG_9</vt:lpstr>
      <vt:lpstr>GMICNC_22A_SCDPT1!SCDPT1_1509999999_10</vt:lpstr>
      <vt:lpstr>GMICNC_22A_SCDPT1!SCDPT1_1509999999_11</vt:lpstr>
      <vt:lpstr>GMICNC_22A_SCDPT1!SCDPT1_1509999999_12</vt:lpstr>
      <vt:lpstr>GMICNC_22A_SCDPT1!SCDPT1_1509999999_13</vt:lpstr>
      <vt:lpstr>GMICNC_22A_SCDPT1!SCDPT1_1509999999_14</vt:lpstr>
      <vt:lpstr>GMICNC_22A_SCDPT1!SCDPT1_1509999999_15</vt:lpstr>
      <vt:lpstr>GMICNC_22A_SCDPT1!SCDPT1_1509999999_19</vt:lpstr>
      <vt:lpstr>GMICNC_22A_SCDPT1!SCDPT1_1509999999_20</vt:lpstr>
      <vt:lpstr>GMICNC_22A_SCDPT1!SCDPT1_1509999999_7</vt:lpstr>
      <vt:lpstr>GMICNC_22A_SCDPT1!SCDPT1_1509999999_9</vt:lpstr>
      <vt:lpstr>GMICNC_22A_SCDPT1!SCDPT1_1610000000_Range</vt:lpstr>
      <vt:lpstr>GMICNC_22A_SCDPT1!SCDPT1_1619999999_10</vt:lpstr>
      <vt:lpstr>GMICNC_22A_SCDPT1!SCDPT1_1619999999_11</vt:lpstr>
      <vt:lpstr>GMICNC_22A_SCDPT1!SCDPT1_1619999999_12</vt:lpstr>
      <vt:lpstr>GMICNC_22A_SCDPT1!SCDPT1_1619999999_13</vt:lpstr>
      <vt:lpstr>GMICNC_22A_SCDPT1!SCDPT1_1619999999_14</vt:lpstr>
      <vt:lpstr>GMICNC_22A_SCDPT1!SCDPT1_1619999999_15</vt:lpstr>
      <vt:lpstr>GMICNC_22A_SCDPT1!SCDPT1_1619999999_19</vt:lpstr>
      <vt:lpstr>GMICNC_22A_SCDPT1!SCDPT1_1619999999_20</vt:lpstr>
      <vt:lpstr>GMICNC_22A_SCDPT1!SCDPT1_1619999999_7</vt:lpstr>
      <vt:lpstr>GMICNC_22A_SCDPT1!SCDPT1_1619999999_9</vt:lpstr>
      <vt:lpstr>GMICNC_22A_SCDPT1!SCDPT1_161BEGINNG_1</vt:lpstr>
      <vt:lpstr>GMICNC_22A_SCDPT1!SCDPT1_161BEGINNG_10</vt:lpstr>
      <vt:lpstr>GMICNC_22A_SCDPT1!SCDPT1_161BEGINNG_11</vt:lpstr>
      <vt:lpstr>GMICNC_22A_SCDPT1!SCDPT1_161BEGINNG_12</vt:lpstr>
      <vt:lpstr>GMICNC_22A_SCDPT1!SCDPT1_161BEGINNG_13</vt:lpstr>
      <vt:lpstr>GMICNC_22A_SCDPT1!SCDPT1_161BEGINNG_14</vt:lpstr>
      <vt:lpstr>GMICNC_22A_SCDPT1!SCDPT1_161BEGINNG_15</vt:lpstr>
      <vt:lpstr>GMICNC_22A_SCDPT1!SCDPT1_161BEGINNG_16</vt:lpstr>
      <vt:lpstr>GMICNC_22A_SCDPT1!SCDPT1_161BEGINNG_17</vt:lpstr>
      <vt:lpstr>GMICNC_22A_SCDPT1!SCDPT1_161BEGINNG_18</vt:lpstr>
      <vt:lpstr>GMICNC_22A_SCDPT1!SCDPT1_161BEGINNG_19</vt:lpstr>
      <vt:lpstr>GMICNC_22A_SCDPT1!SCDPT1_161BEGINNG_2</vt:lpstr>
      <vt:lpstr>GMICNC_22A_SCDPT1!SCDPT1_161BEGINNG_20</vt:lpstr>
      <vt:lpstr>GMICNC_22A_SCDPT1!SCDPT1_161BEGINNG_21</vt:lpstr>
      <vt:lpstr>GMICNC_22A_SCDPT1!SCDPT1_161BEGINNG_22</vt:lpstr>
      <vt:lpstr>GMICNC_22A_SCDPT1!SCDPT1_161BEGINNG_23</vt:lpstr>
      <vt:lpstr>GMICNC_22A_SCDPT1!SCDPT1_161BEGINNG_24</vt:lpstr>
      <vt:lpstr>GMICNC_22A_SCDPT1!SCDPT1_161BEGINNG_25</vt:lpstr>
      <vt:lpstr>GMICNC_22A_SCDPT1!SCDPT1_161BEGINNG_26</vt:lpstr>
      <vt:lpstr>GMICNC_22A_SCDPT1!SCDPT1_161BEGINNG_27</vt:lpstr>
      <vt:lpstr>GMICNC_22A_SCDPT1!SCDPT1_161BEGINNG_28</vt:lpstr>
      <vt:lpstr>GMICNC_22A_SCDPT1!SCDPT1_161BEGINNG_29</vt:lpstr>
      <vt:lpstr>GMICNC_22A_SCDPT1!SCDPT1_161BEGINNG_3</vt:lpstr>
      <vt:lpstr>GMICNC_22A_SCDPT1!SCDPT1_161BEGINNG_30</vt:lpstr>
      <vt:lpstr>GMICNC_22A_SCDPT1!SCDPT1_161BEGINNG_31</vt:lpstr>
      <vt:lpstr>GMICNC_22A_SCDPT1!SCDPT1_161BEGINNG_32</vt:lpstr>
      <vt:lpstr>GMICNC_22A_SCDPT1!SCDPT1_161BEGINNG_33</vt:lpstr>
      <vt:lpstr>GMICNC_22A_SCDPT1!SCDPT1_161BEGINNG_34</vt:lpstr>
      <vt:lpstr>GMICNC_22A_SCDPT1!SCDPT1_161BEGINNG_35</vt:lpstr>
      <vt:lpstr>GMICNC_22A_SCDPT1!SCDPT1_161BEGINNG_36</vt:lpstr>
      <vt:lpstr>GMICNC_22A_SCDPT1!SCDPT1_161BEGINNG_4</vt:lpstr>
      <vt:lpstr>GMICNC_22A_SCDPT1!SCDPT1_161BEGINNG_5</vt:lpstr>
      <vt:lpstr>GMICNC_22A_SCDPT1!SCDPT1_161BEGINNG_6.01</vt:lpstr>
      <vt:lpstr>GMICNC_22A_SCDPT1!SCDPT1_161BEGINNG_6.02</vt:lpstr>
      <vt:lpstr>GMICNC_22A_SCDPT1!SCDPT1_161BEGINNG_6.03</vt:lpstr>
      <vt:lpstr>GMICNC_22A_SCDPT1!SCDPT1_161BEGINNG_7</vt:lpstr>
      <vt:lpstr>GMICNC_22A_SCDPT1!SCDPT1_161BEGINNG_8</vt:lpstr>
      <vt:lpstr>GMICNC_22A_SCDPT1!SCDPT1_161BEGINNG_9</vt:lpstr>
      <vt:lpstr>GMICNC_22A_SCDPT1!SCDPT1_161ENDINGG_10</vt:lpstr>
      <vt:lpstr>GMICNC_22A_SCDPT1!SCDPT1_161ENDINGG_11</vt:lpstr>
      <vt:lpstr>GMICNC_22A_SCDPT1!SCDPT1_161ENDINGG_12</vt:lpstr>
      <vt:lpstr>GMICNC_22A_SCDPT1!SCDPT1_161ENDINGG_13</vt:lpstr>
      <vt:lpstr>GMICNC_22A_SCDPT1!SCDPT1_161ENDINGG_14</vt:lpstr>
      <vt:lpstr>GMICNC_22A_SCDPT1!SCDPT1_161ENDINGG_15</vt:lpstr>
      <vt:lpstr>GMICNC_22A_SCDPT1!SCDPT1_161ENDINGG_16</vt:lpstr>
      <vt:lpstr>GMICNC_22A_SCDPT1!SCDPT1_161ENDINGG_17</vt:lpstr>
      <vt:lpstr>GMICNC_22A_SCDPT1!SCDPT1_161ENDINGG_18</vt:lpstr>
      <vt:lpstr>GMICNC_22A_SCDPT1!SCDPT1_161ENDINGG_19</vt:lpstr>
      <vt:lpstr>GMICNC_22A_SCDPT1!SCDPT1_161ENDINGG_2</vt:lpstr>
      <vt:lpstr>GMICNC_22A_SCDPT1!SCDPT1_161ENDINGG_20</vt:lpstr>
      <vt:lpstr>GMICNC_22A_SCDPT1!SCDPT1_161ENDINGG_21</vt:lpstr>
      <vt:lpstr>GMICNC_22A_SCDPT1!SCDPT1_161ENDINGG_22</vt:lpstr>
      <vt:lpstr>GMICNC_22A_SCDPT1!SCDPT1_161ENDINGG_23</vt:lpstr>
      <vt:lpstr>GMICNC_22A_SCDPT1!SCDPT1_161ENDINGG_24</vt:lpstr>
      <vt:lpstr>GMICNC_22A_SCDPT1!SCDPT1_161ENDINGG_25</vt:lpstr>
      <vt:lpstr>GMICNC_22A_SCDPT1!SCDPT1_161ENDINGG_26</vt:lpstr>
      <vt:lpstr>GMICNC_22A_SCDPT1!SCDPT1_161ENDINGG_27</vt:lpstr>
      <vt:lpstr>GMICNC_22A_SCDPT1!SCDPT1_161ENDINGG_28</vt:lpstr>
      <vt:lpstr>GMICNC_22A_SCDPT1!SCDPT1_161ENDINGG_29</vt:lpstr>
      <vt:lpstr>GMICNC_22A_SCDPT1!SCDPT1_161ENDINGG_3</vt:lpstr>
      <vt:lpstr>GMICNC_22A_SCDPT1!SCDPT1_161ENDINGG_30</vt:lpstr>
      <vt:lpstr>GMICNC_22A_SCDPT1!SCDPT1_161ENDINGG_31</vt:lpstr>
      <vt:lpstr>GMICNC_22A_SCDPT1!SCDPT1_161ENDINGG_32</vt:lpstr>
      <vt:lpstr>GMICNC_22A_SCDPT1!SCDPT1_161ENDINGG_33</vt:lpstr>
      <vt:lpstr>GMICNC_22A_SCDPT1!SCDPT1_161ENDINGG_34</vt:lpstr>
      <vt:lpstr>GMICNC_22A_SCDPT1!SCDPT1_161ENDINGG_35</vt:lpstr>
      <vt:lpstr>GMICNC_22A_SCDPT1!SCDPT1_161ENDINGG_36</vt:lpstr>
      <vt:lpstr>GMICNC_22A_SCDPT1!SCDPT1_161ENDINGG_4</vt:lpstr>
      <vt:lpstr>GMICNC_22A_SCDPT1!SCDPT1_161ENDINGG_5</vt:lpstr>
      <vt:lpstr>GMICNC_22A_SCDPT1!SCDPT1_161ENDINGG_6.01</vt:lpstr>
      <vt:lpstr>GMICNC_22A_SCDPT1!SCDPT1_161ENDINGG_6.02</vt:lpstr>
      <vt:lpstr>GMICNC_22A_SCDPT1!SCDPT1_161ENDINGG_6.03</vt:lpstr>
      <vt:lpstr>GMICNC_22A_SCDPT1!SCDPT1_161ENDINGG_7</vt:lpstr>
      <vt:lpstr>GMICNC_22A_SCDPT1!SCDPT1_161ENDINGG_8</vt:lpstr>
      <vt:lpstr>GMICNC_22A_SCDPT1!SCDPT1_161ENDINGG_9</vt:lpstr>
      <vt:lpstr>GMICNC_22A_SCDPT1!SCDPT1_1810000000_Range</vt:lpstr>
      <vt:lpstr>GMICNC_22A_SCDPT1!SCDPT1_1819999999_10</vt:lpstr>
      <vt:lpstr>GMICNC_22A_SCDPT1!SCDPT1_1819999999_11</vt:lpstr>
      <vt:lpstr>GMICNC_22A_SCDPT1!SCDPT1_1819999999_12</vt:lpstr>
      <vt:lpstr>GMICNC_22A_SCDPT1!SCDPT1_1819999999_13</vt:lpstr>
      <vt:lpstr>GMICNC_22A_SCDPT1!SCDPT1_1819999999_14</vt:lpstr>
      <vt:lpstr>GMICNC_22A_SCDPT1!SCDPT1_1819999999_15</vt:lpstr>
      <vt:lpstr>GMICNC_22A_SCDPT1!SCDPT1_1819999999_19</vt:lpstr>
      <vt:lpstr>GMICNC_22A_SCDPT1!SCDPT1_1819999999_20</vt:lpstr>
      <vt:lpstr>GMICNC_22A_SCDPT1!SCDPT1_1819999999_7</vt:lpstr>
      <vt:lpstr>GMICNC_22A_SCDPT1!SCDPT1_1819999999_9</vt:lpstr>
      <vt:lpstr>GMICNC_22A_SCDPT1!SCDPT1_181BEGINNG_1</vt:lpstr>
      <vt:lpstr>GMICNC_22A_SCDPT1!SCDPT1_181BEGINNG_10</vt:lpstr>
      <vt:lpstr>GMICNC_22A_SCDPT1!SCDPT1_181BEGINNG_11</vt:lpstr>
      <vt:lpstr>GMICNC_22A_SCDPT1!SCDPT1_181BEGINNG_12</vt:lpstr>
      <vt:lpstr>GMICNC_22A_SCDPT1!SCDPT1_181BEGINNG_13</vt:lpstr>
      <vt:lpstr>GMICNC_22A_SCDPT1!SCDPT1_181BEGINNG_14</vt:lpstr>
      <vt:lpstr>GMICNC_22A_SCDPT1!SCDPT1_181BEGINNG_15</vt:lpstr>
      <vt:lpstr>GMICNC_22A_SCDPT1!SCDPT1_181BEGINNG_16</vt:lpstr>
      <vt:lpstr>GMICNC_22A_SCDPT1!SCDPT1_181BEGINNG_17</vt:lpstr>
      <vt:lpstr>GMICNC_22A_SCDPT1!SCDPT1_181BEGINNG_18</vt:lpstr>
      <vt:lpstr>GMICNC_22A_SCDPT1!SCDPT1_181BEGINNG_19</vt:lpstr>
      <vt:lpstr>GMICNC_22A_SCDPT1!SCDPT1_181BEGINNG_2</vt:lpstr>
      <vt:lpstr>GMICNC_22A_SCDPT1!SCDPT1_181BEGINNG_20</vt:lpstr>
      <vt:lpstr>GMICNC_22A_SCDPT1!SCDPT1_181BEGINNG_21</vt:lpstr>
      <vt:lpstr>GMICNC_22A_SCDPT1!SCDPT1_181BEGINNG_22</vt:lpstr>
      <vt:lpstr>GMICNC_22A_SCDPT1!SCDPT1_181BEGINNG_23</vt:lpstr>
      <vt:lpstr>GMICNC_22A_SCDPT1!SCDPT1_181BEGINNG_24</vt:lpstr>
      <vt:lpstr>GMICNC_22A_SCDPT1!SCDPT1_181BEGINNG_25</vt:lpstr>
      <vt:lpstr>GMICNC_22A_SCDPT1!SCDPT1_181BEGINNG_26</vt:lpstr>
      <vt:lpstr>GMICNC_22A_SCDPT1!SCDPT1_181BEGINNG_27</vt:lpstr>
      <vt:lpstr>GMICNC_22A_SCDPT1!SCDPT1_181BEGINNG_28</vt:lpstr>
      <vt:lpstr>GMICNC_22A_SCDPT1!SCDPT1_181BEGINNG_29</vt:lpstr>
      <vt:lpstr>GMICNC_22A_SCDPT1!SCDPT1_181BEGINNG_3</vt:lpstr>
      <vt:lpstr>GMICNC_22A_SCDPT1!SCDPT1_181BEGINNG_30</vt:lpstr>
      <vt:lpstr>GMICNC_22A_SCDPT1!SCDPT1_181BEGINNG_31</vt:lpstr>
      <vt:lpstr>GMICNC_22A_SCDPT1!SCDPT1_181BEGINNG_32</vt:lpstr>
      <vt:lpstr>GMICNC_22A_SCDPT1!SCDPT1_181BEGINNG_33</vt:lpstr>
      <vt:lpstr>GMICNC_22A_SCDPT1!SCDPT1_181BEGINNG_34</vt:lpstr>
      <vt:lpstr>GMICNC_22A_SCDPT1!SCDPT1_181BEGINNG_35</vt:lpstr>
      <vt:lpstr>GMICNC_22A_SCDPT1!SCDPT1_181BEGINNG_36</vt:lpstr>
      <vt:lpstr>GMICNC_22A_SCDPT1!SCDPT1_181BEGINNG_4</vt:lpstr>
      <vt:lpstr>GMICNC_22A_SCDPT1!SCDPT1_181BEGINNG_5</vt:lpstr>
      <vt:lpstr>GMICNC_22A_SCDPT1!SCDPT1_181BEGINNG_6.01</vt:lpstr>
      <vt:lpstr>GMICNC_22A_SCDPT1!SCDPT1_181BEGINNG_6.02</vt:lpstr>
      <vt:lpstr>GMICNC_22A_SCDPT1!SCDPT1_181BEGINNG_6.03</vt:lpstr>
      <vt:lpstr>GMICNC_22A_SCDPT1!SCDPT1_181BEGINNG_7</vt:lpstr>
      <vt:lpstr>GMICNC_22A_SCDPT1!SCDPT1_181BEGINNG_8</vt:lpstr>
      <vt:lpstr>GMICNC_22A_SCDPT1!SCDPT1_181BEGINNG_9</vt:lpstr>
      <vt:lpstr>GMICNC_22A_SCDPT1!SCDPT1_181ENDINGG_10</vt:lpstr>
      <vt:lpstr>GMICNC_22A_SCDPT1!SCDPT1_181ENDINGG_11</vt:lpstr>
      <vt:lpstr>GMICNC_22A_SCDPT1!SCDPT1_181ENDINGG_12</vt:lpstr>
      <vt:lpstr>GMICNC_22A_SCDPT1!SCDPT1_181ENDINGG_13</vt:lpstr>
      <vt:lpstr>GMICNC_22A_SCDPT1!SCDPT1_181ENDINGG_14</vt:lpstr>
      <vt:lpstr>GMICNC_22A_SCDPT1!SCDPT1_181ENDINGG_15</vt:lpstr>
      <vt:lpstr>GMICNC_22A_SCDPT1!SCDPT1_181ENDINGG_16</vt:lpstr>
      <vt:lpstr>GMICNC_22A_SCDPT1!SCDPT1_181ENDINGG_17</vt:lpstr>
      <vt:lpstr>GMICNC_22A_SCDPT1!SCDPT1_181ENDINGG_18</vt:lpstr>
      <vt:lpstr>GMICNC_22A_SCDPT1!SCDPT1_181ENDINGG_19</vt:lpstr>
      <vt:lpstr>GMICNC_22A_SCDPT1!SCDPT1_181ENDINGG_2</vt:lpstr>
      <vt:lpstr>GMICNC_22A_SCDPT1!SCDPT1_181ENDINGG_20</vt:lpstr>
      <vt:lpstr>GMICNC_22A_SCDPT1!SCDPT1_181ENDINGG_21</vt:lpstr>
      <vt:lpstr>GMICNC_22A_SCDPT1!SCDPT1_181ENDINGG_22</vt:lpstr>
      <vt:lpstr>GMICNC_22A_SCDPT1!SCDPT1_181ENDINGG_23</vt:lpstr>
      <vt:lpstr>GMICNC_22A_SCDPT1!SCDPT1_181ENDINGG_24</vt:lpstr>
      <vt:lpstr>GMICNC_22A_SCDPT1!SCDPT1_181ENDINGG_25</vt:lpstr>
      <vt:lpstr>GMICNC_22A_SCDPT1!SCDPT1_181ENDINGG_26</vt:lpstr>
      <vt:lpstr>GMICNC_22A_SCDPT1!SCDPT1_181ENDINGG_27</vt:lpstr>
      <vt:lpstr>GMICNC_22A_SCDPT1!SCDPT1_181ENDINGG_28</vt:lpstr>
      <vt:lpstr>GMICNC_22A_SCDPT1!SCDPT1_181ENDINGG_29</vt:lpstr>
      <vt:lpstr>GMICNC_22A_SCDPT1!SCDPT1_181ENDINGG_3</vt:lpstr>
      <vt:lpstr>GMICNC_22A_SCDPT1!SCDPT1_181ENDINGG_30</vt:lpstr>
      <vt:lpstr>GMICNC_22A_SCDPT1!SCDPT1_181ENDINGG_31</vt:lpstr>
      <vt:lpstr>GMICNC_22A_SCDPT1!SCDPT1_181ENDINGG_32</vt:lpstr>
      <vt:lpstr>GMICNC_22A_SCDPT1!SCDPT1_181ENDINGG_33</vt:lpstr>
      <vt:lpstr>GMICNC_22A_SCDPT1!SCDPT1_181ENDINGG_34</vt:lpstr>
      <vt:lpstr>GMICNC_22A_SCDPT1!SCDPT1_181ENDINGG_35</vt:lpstr>
      <vt:lpstr>GMICNC_22A_SCDPT1!SCDPT1_181ENDINGG_36</vt:lpstr>
      <vt:lpstr>GMICNC_22A_SCDPT1!SCDPT1_181ENDINGG_4</vt:lpstr>
      <vt:lpstr>GMICNC_22A_SCDPT1!SCDPT1_181ENDINGG_5</vt:lpstr>
      <vt:lpstr>GMICNC_22A_SCDPT1!SCDPT1_181ENDINGG_6.01</vt:lpstr>
      <vt:lpstr>GMICNC_22A_SCDPT1!SCDPT1_181ENDINGG_6.02</vt:lpstr>
      <vt:lpstr>GMICNC_22A_SCDPT1!SCDPT1_181ENDINGG_6.03</vt:lpstr>
      <vt:lpstr>GMICNC_22A_SCDPT1!SCDPT1_181ENDINGG_7</vt:lpstr>
      <vt:lpstr>GMICNC_22A_SCDPT1!SCDPT1_181ENDINGG_8</vt:lpstr>
      <vt:lpstr>GMICNC_22A_SCDPT1!SCDPT1_181ENDINGG_9</vt:lpstr>
      <vt:lpstr>GMICNC_22A_SCDPT1!SCDPT1_1820000000_Range</vt:lpstr>
      <vt:lpstr>GMICNC_22A_SCDPT1!SCDPT1_1829999999_10</vt:lpstr>
      <vt:lpstr>GMICNC_22A_SCDPT1!SCDPT1_1829999999_11</vt:lpstr>
      <vt:lpstr>GMICNC_22A_SCDPT1!SCDPT1_1829999999_12</vt:lpstr>
      <vt:lpstr>GMICNC_22A_SCDPT1!SCDPT1_1829999999_13</vt:lpstr>
      <vt:lpstr>GMICNC_22A_SCDPT1!SCDPT1_1829999999_14</vt:lpstr>
      <vt:lpstr>GMICNC_22A_SCDPT1!SCDPT1_1829999999_15</vt:lpstr>
      <vt:lpstr>GMICNC_22A_SCDPT1!SCDPT1_1829999999_19</vt:lpstr>
      <vt:lpstr>GMICNC_22A_SCDPT1!SCDPT1_1829999999_20</vt:lpstr>
      <vt:lpstr>GMICNC_22A_SCDPT1!SCDPT1_1829999999_7</vt:lpstr>
      <vt:lpstr>GMICNC_22A_SCDPT1!SCDPT1_1829999999_9</vt:lpstr>
      <vt:lpstr>GMICNC_22A_SCDPT1!SCDPT1_182BEGINNG_1</vt:lpstr>
      <vt:lpstr>GMICNC_22A_SCDPT1!SCDPT1_182BEGINNG_10</vt:lpstr>
      <vt:lpstr>GMICNC_22A_SCDPT1!SCDPT1_182BEGINNG_11</vt:lpstr>
      <vt:lpstr>GMICNC_22A_SCDPT1!SCDPT1_182BEGINNG_12</vt:lpstr>
      <vt:lpstr>GMICNC_22A_SCDPT1!SCDPT1_182BEGINNG_13</vt:lpstr>
      <vt:lpstr>GMICNC_22A_SCDPT1!SCDPT1_182BEGINNG_14</vt:lpstr>
      <vt:lpstr>GMICNC_22A_SCDPT1!SCDPT1_182BEGINNG_15</vt:lpstr>
      <vt:lpstr>GMICNC_22A_SCDPT1!SCDPT1_182BEGINNG_16</vt:lpstr>
      <vt:lpstr>GMICNC_22A_SCDPT1!SCDPT1_182BEGINNG_17</vt:lpstr>
      <vt:lpstr>GMICNC_22A_SCDPT1!SCDPT1_182BEGINNG_18</vt:lpstr>
      <vt:lpstr>GMICNC_22A_SCDPT1!SCDPT1_182BEGINNG_19</vt:lpstr>
      <vt:lpstr>GMICNC_22A_SCDPT1!SCDPT1_182BEGINNG_2</vt:lpstr>
      <vt:lpstr>GMICNC_22A_SCDPT1!SCDPT1_182BEGINNG_20</vt:lpstr>
      <vt:lpstr>GMICNC_22A_SCDPT1!SCDPT1_182BEGINNG_21</vt:lpstr>
      <vt:lpstr>GMICNC_22A_SCDPT1!SCDPT1_182BEGINNG_22</vt:lpstr>
      <vt:lpstr>GMICNC_22A_SCDPT1!SCDPT1_182BEGINNG_23</vt:lpstr>
      <vt:lpstr>GMICNC_22A_SCDPT1!SCDPT1_182BEGINNG_24</vt:lpstr>
      <vt:lpstr>GMICNC_22A_SCDPT1!SCDPT1_182BEGINNG_25</vt:lpstr>
      <vt:lpstr>GMICNC_22A_SCDPT1!SCDPT1_182BEGINNG_26</vt:lpstr>
      <vt:lpstr>GMICNC_22A_SCDPT1!SCDPT1_182BEGINNG_27</vt:lpstr>
      <vt:lpstr>GMICNC_22A_SCDPT1!SCDPT1_182BEGINNG_28</vt:lpstr>
      <vt:lpstr>GMICNC_22A_SCDPT1!SCDPT1_182BEGINNG_29</vt:lpstr>
      <vt:lpstr>GMICNC_22A_SCDPT1!SCDPT1_182BEGINNG_3</vt:lpstr>
      <vt:lpstr>GMICNC_22A_SCDPT1!SCDPT1_182BEGINNG_30</vt:lpstr>
      <vt:lpstr>GMICNC_22A_SCDPT1!SCDPT1_182BEGINNG_31</vt:lpstr>
      <vt:lpstr>GMICNC_22A_SCDPT1!SCDPT1_182BEGINNG_32</vt:lpstr>
      <vt:lpstr>GMICNC_22A_SCDPT1!SCDPT1_182BEGINNG_33</vt:lpstr>
      <vt:lpstr>GMICNC_22A_SCDPT1!SCDPT1_182BEGINNG_34</vt:lpstr>
      <vt:lpstr>GMICNC_22A_SCDPT1!SCDPT1_182BEGINNG_35</vt:lpstr>
      <vt:lpstr>GMICNC_22A_SCDPT1!SCDPT1_182BEGINNG_36</vt:lpstr>
      <vt:lpstr>GMICNC_22A_SCDPT1!SCDPT1_182BEGINNG_4</vt:lpstr>
      <vt:lpstr>GMICNC_22A_SCDPT1!SCDPT1_182BEGINNG_5</vt:lpstr>
      <vt:lpstr>GMICNC_22A_SCDPT1!SCDPT1_182BEGINNG_6.01</vt:lpstr>
      <vt:lpstr>GMICNC_22A_SCDPT1!SCDPT1_182BEGINNG_6.02</vt:lpstr>
      <vt:lpstr>GMICNC_22A_SCDPT1!SCDPT1_182BEGINNG_6.03</vt:lpstr>
      <vt:lpstr>GMICNC_22A_SCDPT1!SCDPT1_182BEGINNG_7</vt:lpstr>
      <vt:lpstr>GMICNC_22A_SCDPT1!SCDPT1_182BEGINNG_8</vt:lpstr>
      <vt:lpstr>GMICNC_22A_SCDPT1!SCDPT1_182BEGINNG_9</vt:lpstr>
      <vt:lpstr>GMICNC_22A_SCDPT1!SCDPT1_182ENDINGG_10</vt:lpstr>
      <vt:lpstr>GMICNC_22A_SCDPT1!SCDPT1_182ENDINGG_11</vt:lpstr>
      <vt:lpstr>GMICNC_22A_SCDPT1!SCDPT1_182ENDINGG_12</vt:lpstr>
      <vt:lpstr>GMICNC_22A_SCDPT1!SCDPT1_182ENDINGG_13</vt:lpstr>
      <vt:lpstr>GMICNC_22A_SCDPT1!SCDPT1_182ENDINGG_14</vt:lpstr>
      <vt:lpstr>GMICNC_22A_SCDPT1!SCDPT1_182ENDINGG_15</vt:lpstr>
      <vt:lpstr>GMICNC_22A_SCDPT1!SCDPT1_182ENDINGG_16</vt:lpstr>
      <vt:lpstr>GMICNC_22A_SCDPT1!SCDPT1_182ENDINGG_17</vt:lpstr>
      <vt:lpstr>GMICNC_22A_SCDPT1!SCDPT1_182ENDINGG_18</vt:lpstr>
      <vt:lpstr>GMICNC_22A_SCDPT1!SCDPT1_182ENDINGG_19</vt:lpstr>
      <vt:lpstr>GMICNC_22A_SCDPT1!SCDPT1_182ENDINGG_2</vt:lpstr>
      <vt:lpstr>GMICNC_22A_SCDPT1!SCDPT1_182ENDINGG_20</vt:lpstr>
      <vt:lpstr>GMICNC_22A_SCDPT1!SCDPT1_182ENDINGG_21</vt:lpstr>
      <vt:lpstr>GMICNC_22A_SCDPT1!SCDPT1_182ENDINGG_22</vt:lpstr>
      <vt:lpstr>GMICNC_22A_SCDPT1!SCDPT1_182ENDINGG_23</vt:lpstr>
      <vt:lpstr>GMICNC_22A_SCDPT1!SCDPT1_182ENDINGG_24</vt:lpstr>
      <vt:lpstr>GMICNC_22A_SCDPT1!SCDPT1_182ENDINGG_25</vt:lpstr>
      <vt:lpstr>GMICNC_22A_SCDPT1!SCDPT1_182ENDINGG_26</vt:lpstr>
      <vt:lpstr>GMICNC_22A_SCDPT1!SCDPT1_182ENDINGG_27</vt:lpstr>
      <vt:lpstr>GMICNC_22A_SCDPT1!SCDPT1_182ENDINGG_28</vt:lpstr>
      <vt:lpstr>GMICNC_22A_SCDPT1!SCDPT1_182ENDINGG_29</vt:lpstr>
      <vt:lpstr>GMICNC_22A_SCDPT1!SCDPT1_182ENDINGG_3</vt:lpstr>
      <vt:lpstr>GMICNC_22A_SCDPT1!SCDPT1_182ENDINGG_30</vt:lpstr>
      <vt:lpstr>GMICNC_22A_SCDPT1!SCDPT1_182ENDINGG_31</vt:lpstr>
      <vt:lpstr>GMICNC_22A_SCDPT1!SCDPT1_182ENDINGG_32</vt:lpstr>
      <vt:lpstr>GMICNC_22A_SCDPT1!SCDPT1_182ENDINGG_33</vt:lpstr>
      <vt:lpstr>GMICNC_22A_SCDPT1!SCDPT1_182ENDINGG_34</vt:lpstr>
      <vt:lpstr>GMICNC_22A_SCDPT1!SCDPT1_182ENDINGG_35</vt:lpstr>
      <vt:lpstr>GMICNC_22A_SCDPT1!SCDPT1_182ENDINGG_36</vt:lpstr>
      <vt:lpstr>GMICNC_22A_SCDPT1!SCDPT1_182ENDINGG_4</vt:lpstr>
      <vt:lpstr>GMICNC_22A_SCDPT1!SCDPT1_182ENDINGG_5</vt:lpstr>
      <vt:lpstr>GMICNC_22A_SCDPT1!SCDPT1_182ENDINGG_6.01</vt:lpstr>
      <vt:lpstr>GMICNC_22A_SCDPT1!SCDPT1_182ENDINGG_6.02</vt:lpstr>
      <vt:lpstr>GMICNC_22A_SCDPT1!SCDPT1_182ENDINGG_6.03</vt:lpstr>
      <vt:lpstr>GMICNC_22A_SCDPT1!SCDPT1_182ENDINGG_7</vt:lpstr>
      <vt:lpstr>GMICNC_22A_SCDPT1!SCDPT1_182ENDINGG_8</vt:lpstr>
      <vt:lpstr>GMICNC_22A_SCDPT1!SCDPT1_182ENDINGG_9</vt:lpstr>
      <vt:lpstr>GMICNC_22A_SCDPT1!SCDPT1_1909999999_10</vt:lpstr>
      <vt:lpstr>GMICNC_22A_SCDPT1!SCDPT1_1909999999_11</vt:lpstr>
      <vt:lpstr>GMICNC_22A_SCDPT1!SCDPT1_1909999999_12</vt:lpstr>
      <vt:lpstr>GMICNC_22A_SCDPT1!SCDPT1_1909999999_13</vt:lpstr>
      <vt:lpstr>GMICNC_22A_SCDPT1!SCDPT1_1909999999_14</vt:lpstr>
      <vt:lpstr>GMICNC_22A_SCDPT1!SCDPT1_1909999999_15</vt:lpstr>
      <vt:lpstr>GMICNC_22A_SCDPT1!SCDPT1_1909999999_19</vt:lpstr>
      <vt:lpstr>GMICNC_22A_SCDPT1!SCDPT1_1909999999_20</vt:lpstr>
      <vt:lpstr>GMICNC_22A_SCDPT1!SCDPT1_1909999999_7</vt:lpstr>
      <vt:lpstr>GMICNC_22A_SCDPT1!SCDPT1_1909999999_9</vt:lpstr>
      <vt:lpstr>GMICNC_22A_SCDPT1!SCDPT1_2010000000_Range</vt:lpstr>
      <vt:lpstr>GMICNC_22A_SCDPT1!SCDPT1_2019999999_10</vt:lpstr>
      <vt:lpstr>GMICNC_22A_SCDPT1!SCDPT1_2019999999_11</vt:lpstr>
      <vt:lpstr>GMICNC_22A_SCDPT1!SCDPT1_2019999999_12</vt:lpstr>
      <vt:lpstr>GMICNC_22A_SCDPT1!SCDPT1_2019999999_13</vt:lpstr>
      <vt:lpstr>GMICNC_22A_SCDPT1!SCDPT1_2019999999_14</vt:lpstr>
      <vt:lpstr>GMICNC_22A_SCDPT1!SCDPT1_2019999999_15</vt:lpstr>
      <vt:lpstr>GMICNC_22A_SCDPT1!SCDPT1_2019999999_19</vt:lpstr>
      <vt:lpstr>GMICNC_22A_SCDPT1!SCDPT1_2019999999_20</vt:lpstr>
      <vt:lpstr>GMICNC_22A_SCDPT1!SCDPT1_2019999999_7</vt:lpstr>
      <vt:lpstr>GMICNC_22A_SCDPT1!SCDPT1_2019999999_9</vt:lpstr>
      <vt:lpstr>GMICNC_22A_SCDPT1!SCDPT1_201BEGINNG_1</vt:lpstr>
      <vt:lpstr>GMICNC_22A_SCDPT1!SCDPT1_201BEGINNG_10</vt:lpstr>
      <vt:lpstr>GMICNC_22A_SCDPT1!SCDPT1_201BEGINNG_11</vt:lpstr>
      <vt:lpstr>GMICNC_22A_SCDPT1!SCDPT1_201BEGINNG_12</vt:lpstr>
      <vt:lpstr>GMICNC_22A_SCDPT1!SCDPT1_201BEGINNG_13</vt:lpstr>
      <vt:lpstr>GMICNC_22A_SCDPT1!SCDPT1_201BEGINNG_14</vt:lpstr>
      <vt:lpstr>GMICNC_22A_SCDPT1!SCDPT1_201BEGINNG_15</vt:lpstr>
      <vt:lpstr>GMICNC_22A_SCDPT1!SCDPT1_201BEGINNG_16</vt:lpstr>
      <vt:lpstr>GMICNC_22A_SCDPT1!SCDPT1_201BEGINNG_17</vt:lpstr>
      <vt:lpstr>GMICNC_22A_SCDPT1!SCDPT1_201BEGINNG_18</vt:lpstr>
      <vt:lpstr>GMICNC_22A_SCDPT1!SCDPT1_201BEGINNG_19</vt:lpstr>
      <vt:lpstr>GMICNC_22A_SCDPT1!SCDPT1_201BEGINNG_2</vt:lpstr>
      <vt:lpstr>GMICNC_22A_SCDPT1!SCDPT1_201BEGINNG_20</vt:lpstr>
      <vt:lpstr>GMICNC_22A_SCDPT1!SCDPT1_201BEGINNG_21</vt:lpstr>
      <vt:lpstr>GMICNC_22A_SCDPT1!SCDPT1_201BEGINNG_22</vt:lpstr>
      <vt:lpstr>GMICNC_22A_SCDPT1!SCDPT1_201BEGINNG_23</vt:lpstr>
      <vt:lpstr>GMICNC_22A_SCDPT1!SCDPT1_201BEGINNG_24</vt:lpstr>
      <vt:lpstr>GMICNC_22A_SCDPT1!SCDPT1_201BEGINNG_25</vt:lpstr>
      <vt:lpstr>GMICNC_22A_SCDPT1!SCDPT1_201BEGINNG_26</vt:lpstr>
      <vt:lpstr>GMICNC_22A_SCDPT1!SCDPT1_201BEGINNG_27</vt:lpstr>
      <vt:lpstr>GMICNC_22A_SCDPT1!SCDPT1_201BEGINNG_28</vt:lpstr>
      <vt:lpstr>GMICNC_22A_SCDPT1!SCDPT1_201BEGINNG_29</vt:lpstr>
      <vt:lpstr>GMICNC_22A_SCDPT1!SCDPT1_201BEGINNG_3</vt:lpstr>
      <vt:lpstr>GMICNC_22A_SCDPT1!SCDPT1_201BEGINNG_30</vt:lpstr>
      <vt:lpstr>GMICNC_22A_SCDPT1!SCDPT1_201BEGINNG_31</vt:lpstr>
      <vt:lpstr>GMICNC_22A_SCDPT1!SCDPT1_201BEGINNG_32</vt:lpstr>
      <vt:lpstr>GMICNC_22A_SCDPT1!SCDPT1_201BEGINNG_33</vt:lpstr>
      <vt:lpstr>GMICNC_22A_SCDPT1!SCDPT1_201BEGINNG_34</vt:lpstr>
      <vt:lpstr>GMICNC_22A_SCDPT1!SCDPT1_201BEGINNG_35</vt:lpstr>
      <vt:lpstr>GMICNC_22A_SCDPT1!SCDPT1_201BEGINNG_36</vt:lpstr>
      <vt:lpstr>GMICNC_22A_SCDPT1!SCDPT1_201BEGINNG_4</vt:lpstr>
      <vt:lpstr>GMICNC_22A_SCDPT1!SCDPT1_201BEGINNG_5</vt:lpstr>
      <vt:lpstr>GMICNC_22A_SCDPT1!SCDPT1_201BEGINNG_6.01</vt:lpstr>
      <vt:lpstr>GMICNC_22A_SCDPT1!SCDPT1_201BEGINNG_6.02</vt:lpstr>
      <vt:lpstr>GMICNC_22A_SCDPT1!SCDPT1_201BEGINNG_6.03</vt:lpstr>
      <vt:lpstr>GMICNC_22A_SCDPT1!SCDPT1_201BEGINNG_7</vt:lpstr>
      <vt:lpstr>GMICNC_22A_SCDPT1!SCDPT1_201BEGINNG_8</vt:lpstr>
      <vt:lpstr>GMICNC_22A_SCDPT1!SCDPT1_201BEGINNG_9</vt:lpstr>
      <vt:lpstr>GMICNC_22A_SCDPT1!SCDPT1_201ENDINGG_10</vt:lpstr>
      <vt:lpstr>GMICNC_22A_SCDPT1!SCDPT1_201ENDINGG_11</vt:lpstr>
      <vt:lpstr>GMICNC_22A_SCDPT1!SCDPT1_201ENDINGG_12</vt:lpstr>
      <vt:lpstr>GMICNC_22A_SCDPT1!SCDPT1_201ENDINGG_13</vt:lpstr>
      <vt:lpstr>GMICNC_22A_SCDPT1!SCDPT1_201ENDINGG_14</vt:lpstr>
      <vt:lpstr>GMICNC_22A_SCDPT1!SCDPT1_201ENDINGG_15</vt:lpstr>
      <vt:lpstr>GMICNC_22A_SCDPT1!SCDPT1_201ENDINGG_16</vt:lpstr>
      <vt:lpstr>GMICNC_22A_SCDPT1!SCDPT1_201ENDINGG_17</vt:lpstr>
      <vt:lpstr>GMICNC_22A_SCDPT1!SCDPT1_201ENDINGG_18</vt:lpstr>
      <vt:lpstr>GMICNC_22A_SCDPT1!SCDPT1_201ENDINGG_19</vt:lpstr>
      <vt:lpstr>GMICNC_22A_SCDPT1!SCDPT1_201ENDINGG_2</vt:lpstr>
      <vt:lpstr>GMICNC_22A_SCDPT1!SCDPT1_201ENDINGG_20</vt:lpstr>
      <vt:lpstr>GMICNC_22A_SCDPT1!SCDPT1_201ENDINGG_21</vt:lpstr>
      <vt:lpstr>GMICNC_22A_SCDPT1!SCDPT1_201ENDINGG_22</vt:lpstr>
      <vt:lpstr>GMICNC_22A_SCDPT1!SCDPT1_201ENDINGG_23</vt:lpstr>
      <vt:lpstr>GMICNC_22A_SCDPT1!SCDPT1_201ENDINGG_24</vt:lpstr>
      <vt:lpstr>GMICNC_22A_SCDPT1!SCDPT1_201ENDINGG_25</vt:lpstr>
      <vt:lpstr>GMICNC_22A_SCDPT1!SCDPT1_201ENDINGG_26</vt:lpstr>
      <vt:lpstr>GMICNC_22A_SCDPT1!SCDPT1_201ENDINGG_27</vt:lpstr>
      <vt:lpstr>GMICNC_22A_SCDPT1!SCDPT1_201ENDINGG_28</vt:lpstr>
      <vt:lpstr>GMICNC_22A_SCDPT1!SCDPT1_201ENDINGG_29</vt:lpstr>
      <vt:lpstr>GMICNC_22A_SCDPT1!SCDPT1_201ENDINGG_3</vt:lpstr>
      <vt:lpstr>GMICNC_22A_SCDPT1!SCDPT1_201ENDINGG_30</vt:lpstr>
      <vt:lpstr>GMICNC_22A_SCDPT1!SCDPT1_201ENDINGG_31</vt:lpstr>
      <vt:lpstr>GMICNC_22A_SCDPT1!SCDPT1_201ENDINGG_32</vt:lpstr>
      <vt:lpstr>GMICNC_22A_SCDPT1!SCDPT1_201ENDINGG_33</vt:lpstr>
      <vt:lpstr>GMICNC_22A_SCDPT1!SCDPT1_201ENDINGG_34</vt:lpstr>
      <vt:lpstr>GMICNC_22A_SCDPT1!SCDPT1_201ENDINGG_35</vt:lpstr>
      <vt:lpstr>GMICNC_22A_SCDPT1!SCDPT1_201ENDINGG_36</vt:lpstr>
      <vt:lpstr>GMICNC_22A_SCDPT1!SCDPT1_201ENDINGG_4</vt:lpstr>
      <vt:lpstr>GMICNC_22A_SCDPT1!SCDPT1_201ENDINGG_5</vt:lpstr>
      <vt:lpstr>GMICNC_22A_SCDPT1!SCDPT1_201ENDINGG_6.01</vt:lpstr>
      <vt:lpstr>GMICNC_22A_SCDPT1!SCDPT1_201ENDINGG_6.02</vt:lpstr>
      <vt:lpstr>GMICNC_22A_SCDPT1!SCDPT1_201ENDINGG_6.03</vt:lpstr>
      <vt:lpstr>GMICNC_22A_SCDPT1!SCDPT1_201ENDINGG_7</vt:lpstr>
      <vt:lpstr>GMICNC_22A_SCDPT1!SCDPT1_201ENDINGG_8</vt:lpstr>
      <vt:lpstr>GMICNC_22A_SCDPT1!SCDPT1_201ENDINGG_9</vt:lpstr>
      <vt:lpstr>GMICNC_22A_SCDPT1!SCDPT1_2419999999_10</vt:lpstr>
      <vt:lpstr>GMICNC_22A_SCDPT1!SCDPT1_2419999999_11</vt:lpstr>
      <vt:lpstr>GMICNC_22A_SCDPT1!SCDPT1_2419999999_12</vt:lpstr>
      <vt:lpstr>GMICNC_22A_SCDPT1!SCDPT1_2419999999_13</vt:lpstr>
      <vt:lpstr>GMICNC_22A_SCDPT1!SCDPT1_2419999999_14</vt:lpstr>
      <vt:lpstr>GMICNC_22A_SCDPT1!SCDPT1_2419999999_15</vt:lpstr>
      <vt:lpstr>GMICNC_22A_SCDPT1!SCDPT1_2419999999_19</vt:lpstr>
      <vt:lpstr>GMICNC_22A_SCDPT1!SCDPT1_2419999999_20</vt:lpstr>
      <vt:lpstr>GMICNC_22A_SCDPT1!SCDPT1_2419999999_7</vt:lpstr>
      <vt:lpstr>GMICNC_22A_SCDPT1!SCDPT1_2419999999_9</vt:lpstr>
      <vt:lpstr>GMICNC_22A_SCDPT1!SCDPT1_2429999999_10</vt:lpstr>
      <vt:lpstr>GMICNC_22A_SCDPT1!SCDPT1_2429999999_11</vt:lpstr>
      <vt:lpstr>GMICNC_22A_SCDPT1!SCDPT1_2429999999_12</vt:lpstr>
      <vt:lpstr>GMICNC_22A_SCDPT1!SCDPT1_2429999999_13</vt:lpstr>
      <vt:lpstr>GMICNC_22A_SCDPT1!SCDPT1_2429999999_14</vt:lpstr>
      <vt:lpstr>GMICNC_22A_SCDPT1!SCDPT1_2429999999_15</vt:lpstr>
      <vt:lpstr>GMICNC_22A_SCDPT1!SCDPT1_2429999999_19</vt:lpstr>
      <vt:lpstr>GMICNC_22A_SCDPT1!SCDPT1_2429999999_20</vt:lpstr>
      <vt:lpstr>GMICNC_22A_SCDPT1!SCDPT1_2429999999_7</vt:lpstr>
      <vt:lpstr>GMICNC_22A_SCDPT1!SCDPT1_2429999999_9</vt:lpstr>
      <vt:lpstr>GMICNC_22A_SCDPT1!SCDPT1_2439999999_10</vt:lpstr>
      <vt:lpstr>GMICNC_22A_SCDPT1!SCDPT1_2439999999_11</vt:lpstr>
      <vt:lpstr>GMICNC_22A_SCDPT1!SCDPT1_2439999999_12</vt:lpstr>
      <vt:lpstr>GMICNC_22A_SCDPT1!SCDPT1_2439999999_13</vt:lpstr>
      <vt:lpstr>GMICNC_22A_SCDPT1!SCDPT1_2439999999_14</vt:lpstr>
      <vt:lpstr>GMICNC_22A_SCDPT1!SCDPT1_2439999999_15</vt:lpstr>
      <vt:lpstr>GMICNC_22A_SCDPT1!SCDPT1_2439999999_19</vt:lpstr>
      <vt:lpstr>GMICNC_22A_SCDPT1!SCDPT1_2439999999_20</vt:lpstr>
      <vt:lpstr>GMICNC_22A_SCDPT1!SCDPT1_2439999999_7</vt:lpstr>
      <vt:lpstr>GMICNC_22A_SCDPT1!SCDPT1_2439999999_9</vt:lpstr>
      <vt:lpstr>GMICNC_22A_SCDPT1!SCDPT1_2449999999_10</vt:lpstr>
      <vt:lpstr>GMICNC_22A_SCDPT1!SCDPT1_2449999999_11</vt:lpstr>
      <vt:lpstr>GMICNC_22A_SCDPT1!SCDPT1_2449999999_12</vt:lpstr>
      <vt:lpstr>GMICNC_22A_SCDPT1!SCDPT1_2449999999_13</vt:lpstr>
      <vt:lpstr>GMICNC_22A_SCDPT1!SCDPT1_2449999999_14</vt:lpstr>
      <vt:lpstr>GMICNC_22A_SCDPT1!SCDPT1_2449999999_15</vt:lpstr>
      <vt:lpstr>GMICNC_22A_SCDPT1!SCDPT1_2449999999_19</vt:lpstr>
      <vt:lpstr>GMICNC_22A_SCDPT1!SCDPT1_2449999999_20</vt:lpstr>
      <vt:lpstr>GMICNC_22A_SCDPT1!SCDPT1_2449999999_7</vt:lpstr>
      <vt:lpstr>GMICNC_22A_SCDPT1!SCDPT1_2449999999_9</vt:lpstr>
      <vt:lpstr>GMICNC_22A_SCDPT1!SCDPT1_2459999999_10</vt:lpstr>
      <vt:lpstr>GMICNC_22A_SCDPT1!SCDPT1_2459999999_11</vt:lpstr>
      <vt:lpstr>GMICNC_22A_SCDPT1!SCDPT1_2459999999_12</vt:lpstr>
      <vt:lpstr>GMICNC_22A_SCDPT1!SCDPT1_2459999999_13</vt:lpstr>
      <vt:lpstr>GMICNC_22A_SCDPT1!SCDPT1_2459999999_14</vt:lpstr>
      <vt:lpstr>GMICNC_22A_SCDPT1!SCDPT1_2459999999_15</vt:lpstr>
      <vt:lpstr>GMICNC_22A_SCDPT1!SCDPT1_2459999999_19</vt:lpstr>
      <vt:lpstr>GMICNC_22A_SCDPT1!SCDPT1_2459999999_20</vt:lpstr>
      <vt:lpstr>GMICNC_22A_SCDPT1!SCDPT1_2459999999_7</vt:lpstr>
      <vt:lpstr>GMICNC_22A_SCDPT1!SCDPT1_2459999999_9</vt:lpstr>
      <vt:lpstr>GMICNC_22A_SCDPT1!SCDPT1_2469999999_10</vt:lpstr>
      <vt:lpstr>GMICNC_22A_SCDPT1!SCDPT1_2469999999_11</vt:lpstr>
      <vt:lpstr>GMICNC_22A_SCDPT1!SCDPT1_2469999999_12</vt:lpstr>
      <vt:lpstr>GMICNC_22A_SCDPT1!SCDPT1_2469999999_13</vt:lpstr>
      <vt:lpstr>GMICNC_22A_SCDPT1!SCDPT1_2469999999_14</vt:lpstr>
      <vt:lpstr>GMICNC_22A_SCDPT1!SCDPT1_2469999999_15</vt:lpstr>
      <vt:lpstr>GMICNC_22A_SCDPT1!SCDPT1_2469999999_19</vt:lpstr>
      <vt:lpstr>GMICNC_22A_SCDPT1!SCDPT1_2469999999_20</vt:lpstr>
      <vt:lpstr>GMICNC_22A_SCDPT1!SCDPT1_2469999999_7</vt:lpstr>
      <vt:lpstr>GMICNC_22A_SCDPT1!SCDPT1_2469999999_9</vt:lpstr>
      <vt:lpstr>GMICNC_22A_SCDPT1!SCDPT1_2479999999_10</vt:lpstr>
      <vt:lpstr>GMICNC_22A_SCDPT1!SCDPT1_2479999999_11</vt:lpstr>
      <vt:lpstr>GMICNC_22A_SCDPT1!SCDPT1_2479999999_12</vt:lpstr>
      <vt:lpstr>GMICNC_22A_SCDPT1!SCDPT1_2479999999_13</vt:lpstr>
      <vt:lpstr>GMICNC_22A_SCDPT1!SCDPT1_2479999999_14</vt:lpstr>
      <vt:lpstr>GMICNC_22A_SCDPT1!SCDPT1_2479999999_15</vt:lpstr>
      <vt:lpstr>GMICNC_22A_SCDPT1!SCDPT1_2479999999_19</vt:lpstr>
      <vt:lpstr>GMICNC_22A_SCDPT1!SCDPT1_2479999999_20</vt:lpstr>
      <vt:lpstr>GMICNC_22A_SCDPT1!SCDPT1_2479999999_7</vt:lpstr>
      <vt:lpstr>GMICNC_22A_SCDPT1!SCDPT1_2479999999_9</vt:lpstr>
      <vt:lpstr>GMICNC_22A_SCDPT1!SCDPT1_2489999999_10</vt:lpstr>
      <vt:lpstr>GMICNC_22A_SCDPT1!SCDPT1_2489999999_11</vt:lpstr>
      <vt:lpstr>GMICNC_22A_SCDPT1!SCDPT1_2489999999_12</vt:lpstr>
      <vt:lpstr>GMICNC_22A_SCDPT1!SCDPT1_2489999999_13</vt:lpstr>
      <vt:lpstr>GMICNC_22A_SCDPT1!SCDPT1_2489999999_14</vt:lpstr>
      <vt:lpstr>GMICNC_22A_SCDPT1!SCDPT1_2489999999_15</vt:lpstr>
      <vt:lpstr>GMICNC_22A_SCDPT1!SCDPT1_2489999999_19</vt:lpstr>
      <vt:lpstr>GMICNC_22A_SCDPT1!SCDPT1_2489999999_20</vt:lpstr>
      <vt:lpstr>GMICNC_22A_SCDPT1!SCDPT1_2489999999_7</vt:lpstr>
      <vt:lpstr>GMICNC_22A_SCDPT1!SCDPT1_2489999999_9</vt:lpstr>
      <vt:lpstr>GMICNC_22A_SCDPT1!SCDPT1_2509999999_10</vt:lpstr>
      <vt:lpstr>GMICNC_22A_SCDPT1!SCDPT1_2509999999_11</vt:lpstr>
      <vt:lpstr>GMICNC_22A_SCDPT1!SCDPT1_2509999999_12</vt:lpstr>
      <vt:lpstr>GMICNC_22A_SCDPT1!SCDPT1_2509999999_13</vt:lpstr>
      <vt:lpstr>GMICNC_22A_SCDPT1!SCDPT1_2509999999_14</vt:lpstr>
      <vt:lpstr>GMICNC_22A_SCDPT1!SCDPT1_2509999999_15</vt:lpstr>
      <vt:lpstr>GMICNC_22A_SCDPT1!SCDPT1_2509999999_19</vt:lpstr>
      <vt:lpstr>GMICNC_22A_SCDPT1!SCDPT1_2509999999_20</vt:lpstr>
      <vt:lpstr>GMICNC_22A_SCDPT1!SCDPT1_2509999999_7</vt:lpstr>
      <vt:lpstr>GMICNC_22A_SCDPT1!SCDPT1_2509999999_9</vt:lpstr>
      <vt:lpstr>GMICNC_22A_SCDPT1F!SCDPT1F_000001A_1</vt:lpstr>
      <vt:lpstr>GMICNC_22A_SCDPT1F!SCDPT1F_000001A_2</vt:lpstr>
      <vt:lpstr>GMICNC_22A_SCDPT1F!SCDPT1F_000001A_3</vt:lpstr>
      <vt:lpstr>GMICNC_22A_SCDPT1F!SCDPT1F_000001A_4</vt:lpstr>
      <vt:lpstr>GMICNC_22A_SCDPT1F!SCDPT1F_000001A_5</vt:lpstr>
      <vt:lpstr>GMICNC_22A_SCDPT1F!SCDPT1F_000001A_6</vt:lpstr>
      <vt:lpstr>GMICNC_22A_SCDPT1F!SCDPT1F_000001A_7</vt:lpstr>
      <vt:lpstr>GMICNC_22A_SCDPT1F!SCDPT1F_000001B_1</vt:lpstr>
      <vt:lpstr>GMICNC_22A_SCDPT1F!SCDPT1F_000001B_2</vt:lpstr>
      <vt:lpstr>GMICNC_22A_SCDPT1F!SCDPT1F_000001B_3</vt:lpstr>
      <vt:lpstr>GMICNC_22A_SCDPT1F!SCDPT1F_000001C_1</vt:lpstr>
      <vt:lpstr>GMICNC_22A_SCDPT1F!SCDPT1F_000001C_2</vt:lpstr>
      <vt:lpstr>GMICNC_22A_SCDPT1F!SCDPT1F_000001C_3</vt:lpstr>
      <vt:lpstr>GMICNC_22A_SCDPT1F!SCDPT1F_000001D_1</vt:lpstr>
      <vt:lpstr>GMICNC_22A_SCDPT1F!SCDPT1F_000001D_2</vt:lpstr>
      <vt:lpstr>GMICNC_22A_SCDPT1F!SCDPT1F_000001D_3</vt:lpstr>
      <vt:lpstr>GMICNC_22A_SCDPT1F!SCDPT1F_000001E_1</vt:lpstr>
      <vt:lpstr>GMICNC_22A_SCDPT1F!SCDPT1F_000001E_2</vt:lpstr>
      <vt:lpstr>GMICNC_22A_SCDPT1F!SCDPT1F_000001E_3</vt:lpstr>
      <vt:lpstr>GMICNC_22A_SCDPT1F!SCDPT1F_000001F_1</vt:lpstr>
      <vt:lpstr>GMICNC_22A_SCDPT2SN1!SCDPT2SN1_4010000000_Range</vt:lpstr>
      <vt:lpstr>GMICNC_22A_SCDPT2SN1!SCDPT2SN1_4019999999_10</vt:lpstr>
      <vt:lpstr>GMICNC_22A_SCDPT2SN1!SCDPT2SN1_4019999999_11</vt:lpstr>
      <vt:lpstr>GMICNC_22A_SCDPT2SN1!SCDPT2SN1_4019999999_12</vt:lpstr>
      <vt:lpstr>GMICNC_22A_SCDPT2SN1!SCDPT2SN1_4019999999_13</vt:lpstr>
      <vt:lpstr>GMICNC_22A_SCDPT2SN1!SCDPT2SN1_4019999999_14</vt:lpstr>
      <vt:lpstr>GMICNC_22A_SCDPT2SN1!SCDPT2SN1_4019999999_15</vt:lpstr>
      <vt:lpstr>GMICNC_22A_SCDPT2SN1!SCDPT2SN1_4019999999_16</vt:lpstr>
      <vt:lpstr>GMICNC_22A_SCDPT2SN1!SCDPT2SN1_4019999999_17</vt:lpstr>
      <vt:lpstr>GMICNC_22A_SCDPT2SN1!SCDPT2SN1_4019999999_18</vt:lpstr>
      <vt:lpstr>GMICNC_22A_SCDPT2SN1!SCDPT2SN1_4019999999_19</vt:lpstr>
      <vt:lpstr>GMICNC_22A_SCDPT2SN1!SCDPT2SN1_4019999999_8</vt:lpstr>
      <vt:lpstr>GMICNC_22A_SCDPT2SN1!SCDPT2SN1_401BEGINNG_1</vt:lpstr>
      <vt:lpstr>GMICNC_22A_SCDPT2SN1!SCDPT2SN1_401BEGINNG_10</vt:lpstr>
      <vt:lpstr>GMICNC_22A_SCDPT2SN1!SCDPT2SN1_401BEGINNG_11</vt:lpstr>
      <vt:lpstr>GMICNC_22A_SCDPT2SN1!SCDPT2SN1_401BEGINNG_12</vt:lpstr>
      <vt:lpstr>GMICNC_22A_SCDPT2SN1!SCDPT2SN1_401BEGINNG_13</vt:lpstr>
      <vt:lpstr>GMICNC_22A_SCDPT2SN1!SCDPT2SN1_401BEGINNG_14</vt:lpstr>
      <vt:lpstr>GMICNC_22A_SCDPT2SN1!SCDPT2SN1_401BEGINNG_15</vt:lpstr>
      <vt:lpstr>GMICNC_22A_SCDPT2SN1!SCDPT2SN1_401BEGINNG_16</vt:lpstr>
      <vt:lpstr>GMICNC_22A_SCDPT2SN1!SCDPT2SN1_401BEGINNG_17</vt:lpstr>
      <vt:lpstr>GMICNC_22A_SCDPT2SN1!SCDPT2SN1_401BEGINNG_18</vt:lpstr>
      <vt:lpstr>GMICNC_22A_SCDPT2SN1!SCDPT2SN1_401BEGINNG_19</vt:lpstr>
      <vt:lpstr>GMICNC_22A_SCDPT2SN1!SCDPT2SN1_401BEGINNG_2</vt:lpstr>
      <vt:lpstr>GMICNC_22A_SCDPT2SN1!SCDPT2SN1_401BEGINNG_20.01</vt:lpstr>
      <vt:lpstr>GMICNC_22A_SCDPT2SN1!SCDPT2SN1_401BEGINNG_20.02</vt:lpstr>
      <vt:lpstr>GMICNC_22A_SCDPT2SN1!SCDPT2SN1_401BEGINNG_20.03</vt:lpstr>
      <vt:lpstr>GMICNC_22A_SCDPT2SN1!SCDPT2SN1_401BEGINNG_21</vt:lpstr>
      <vt:lpstr>GMICNC_22A_SCDPT2SN1!SCDPT2SN1_401BEGINNG_22</vt:lpstr>
      <vt:lpstr>GMICNC_22A_SCDPT2SN1!SCDPT2SN1_401BEGINNG_23</vt:lpstr>
      <vt:lpstr>GMICNC_22A_SCDPT2SN1!SCDPT2SN1_401BEGINNG_24</vt:lpstr>
      <vt:lpstr>GMICNC_22A_SCDPT2SN1!SCDPT2SN1_401BEGINNG_25</vt:lpstr>
      <vt:lpstr>GMICNC_22A_SCDPT2SN1!SCDPT2SN1_401BEGINNG_26</vt:lpstr>
      <vt:lpstr>GMICNC_22A_SCDPT2SN1!SCDPT2SN1_401BEGINNG_27</vt:lpstr>
      <vt:lpstr>GMICNC_22A_SCDPT2SN1!SCDPT2SN1_401BEGINNG_28</vt:lpstr>
      <vt:lpstr>GMICNC_22A_SCDPT2SN1!SCDPT2SN1_401BEGINNG_29</vt:lpstr>
      <vt:lpstr>GMICNC_22A_SCDPT2SN1!SCDPT2SN1_401BEGINNG_3</vt:lpstr>
      <vt:lpstr>GMICNC_22A_SCDPT2SN1!SCDPT2SN1_401BEGINNG_4</vt:lpstr>
      <vt:lpstr>GMICNC_22A_SCDPT2SN1!SCDPT2SN1_401BEGINNG_5</vt:lpstr>
      <vt:lpstr>GMICNC_22A_SCDPT2SN1!SCDPT2SN1_401BEGINNG_6</vt:lpstr>
      <vt:lpstr>GMICNC_22A_SCDPT2SN1!SCDPT2SN1_401BEGINNG_7</vt:lpstr>
      <vt:lpstr>GMICNC_22A_SCDPT2SN1!SCDPT2SN1_401BEGINNG_8</vt:lpstr>
      <vt:lpstr>GMICNC_22A_SCDPT2SN1!SCDPT2SN1_401BEGINNG_9</vt:lpstr>
      <vt:lpstr>GMICNC_22A_SCDPT2SN1!SCDPT2SN1_401ENDINGG_10</vt:lpstr>
      <vt:lpstr>GMICNC_22A_SCDPT2SN1!SCDPT2SN1_401ENDINGG_11</vt:lpstr>
      <vt:lpstr>GMICNC_22A_SCDPT2SN1!SCDPT2SN1_401ENDINGG_12</vt:lpstr>
      <vt:lpstr>GMICNC_22A_SCDPT2SN1!SCDPT2SN1_401ENDINGG_13</vt:lpstr>
      <vt:lpstr>GMICNC_22A_SCDPT2SN1!SCDPT2SN1_401ENDINGG_14</vt:lpstr>
      <vt:lpstr>GMICNC_22A_SCDPT2SN1!SCDPT2SN1_401ENDINGG_15</vt:lpstr>
      <vt:lpstr>GMICNC_22A_SCDPT2SN1!SCDPT2SN1_401ENDINGG_16</vt:lpstr>
      <vt:lpstr>GMICNC_22A_SCDPT2SN1!SCDPT2SN1_401ENDINGG_17</vt:lpstr>
      <vt:lpstr>GMICNC_22A_SCDPT2SN1!SCDPT2SN1_401ENDINGG_18</vt:lpstr>
      <vt:lpstr>GMICNC_22A_SCDPT2SN1!SCDPT2SN1_401ENDINGG_19</vt:lpstr>
      <vt:lpstr>GMICNC_22A_SCDPT2SN1!SCDPT2SN1_401ENDINGG_2</vt:lpstr>
      <vt:lpstr>GMICNC_22A_SCDPT2SN1!SCDPT2SN1_401ENDINGG_20.01</vt:lpstr>
      <vt:lpstr>GMICNC_22A_SCDPT2SN1!SCDPT2SN1_401ENDINGG_20.02</vt:lpstr>
      <vt:lpstr>GMICNC_22A_SCDPT2SN1!SCDPT2SN1_401ENDINGG_20.03</vt:lpstr>
      <vt:lpstr>GMICNC_22A_SCDPT2SN1!SCDPT2SN1_401ENDINGG_21</vt:lpstr>
      <vt:lpstr>GMICNC_22A_SCDPT2SN1!SCDPT2SN1_401ENDINGG_22</vt:lpstr>
      <vt:lpstr>GMICNC_22A_SCDPT2SN1!SCDPT2SN1_401ENDINGG_23</vt:lpstr>
      <vt:lpstr>GMICNC_22A_SCDPT2SN1!SCDPT2SN1_401ENDINGG_24</vt:lpstr>
      <vt:lpstr>GMICNC_22A_SCDPT2SN1!SCDPT2SN1_401ENDINGG_25</vt:lpstr>
      <vt:lpstr>GMICNC_22A_SCDPT2SN1!SCDPT2SN1_401ENDINGG_26</vt:lpstr>
      <vt:lpstr>GMICNC_22A_SCDPT2SN1!SCDPT2SN1_401ENDINGG_27</vt:lpstr>
      <vt:lpstr>GMICNC_22A_SCDPT2SN1!SCDPT2SN1_401ENDINGG_28</vt:lpstr>
      <vt:lpstr>GMICNC_22A_SCDPT2SN1!SCDPT2SN1_401ENDINGG_29</vt:lpstr>
      <vt:lpstr>GMICNC_22A_SCDPT2SN1!SCDPT2SN1_401ENDINGG_3</vt:lpstr>
      <vt:lpstr>GMICNC_22A_SCDPT2SN1!SCDPT2SN1_401ENDINGG_4</vt:lpstr>
      <vt:lpstr>GMICNC_22A_SCDPT2SN1!SCDPT2SN1_401ENDINGG_5</vt:lpstr>
      <vt:lpstr>GMICNC_22A_SCDPT2SN1!SCDPT2SN1_401ENDINGG_6</vt:lpstr>
      <vt:lpstr>GMICNC_22A_SCDPT2SN1!SCDPT2SN1_401ENDINGG_7</vt:lpstr>
      <vt:lpstr>GMICNC_22A_SCDPT2SN1!SCDPT2SN1_401ENDINGG_8</vt:lpstr>
      <vt:lpstr>GMICNC_22A_SCDPT2SN1!SCDPT2SN1_401ENDINGG_9</vt:lpstr>
      <vt:lpstr>GMICNC_22A_SCDPT2SN1!SCDPT2SN1_4020000000_Range</vt:lpstr>
      <vt:lpstr>GMICNC_22A_SCDPT2SN1!SCDPT2SN1_4029999999_10</vt:lpstr>
      <vt:lpstr>GMICNC_22A_SCDPT2SN1!SCDPT2SN1_4029999999_11</vt:lpstr>
      <vt:lpstr>GMICNC_22A_SCDPT2SN1!SCDPT2SN1_4029999999_12</vt:lpstr>
      <vt:lpstr>GMICNC_22A_SCDPT2SN1!SCDPT2SN1_4029999999_13</vt:lpstr>
      <vt:lpstr>GMICNC_22A_SCDPT2SN1!SCDPT2SN1_4029999999_14</vt:lpstr>
      <vt:lpstr>GMICNC_22A_SCDPT2SN1!SCDPT2SN1_4029999999_15</vt:lpstr>
      <vt:lpstr>GMICNC_22A_SCDPT2SN1!SCDPT2SN1_4029999999_16</vt:lpstr>
      <vt:lpstr>GMICNC_22A_SCDPT2SN1!SCDPT2SN1_4029999999_17</vt:lpstr>
      <vt:lpstr>GMICNC_22A_SCDPT2SN1!SCDPT2SN1_4029999999_18</vt:lpstr>
      <vt:lpstr>GMICNC_22A_SCDPT2SN1!SCDPT2SN1_4029999999_19</vt:lpstr>
      <vt:lpstr>GMICNC_22A_SCDPT2SN1!SCDPT2SN1_4029999999_8</vt:lpstr>
      <vt:lpstr>GMICNC_22A_SCDPT2SN1!SCDPT2SN1_402BEGINNG_1</vt:lpstr>
      <vt:lpstr>GMICNC_22A_SCDPT2SN1!SCDPT2SN1_402BEGINNG_10</vt:lpstr>
      <vt:lpstr>GMICNC_22A_SCDPT2SN1!SCDPT2SN1_402BEGINNG_11</vt:lpstr>
      <vt:lpstr>GMICNC_22A_SCDPT2SN1!SCDPT2SN1_402BEGINNG_12</vt:lpstr>
      <vt:lpstr>GMICNC_22A_SCDPT2SN1!SCDPT2SN1_402BEGINNG_13</vt:lpstr>
      <vt:lpstr>GMICNC_22A_SCDPT2SN1!SCDPT2SN1_402BEGINNG_14</vt:lpstr>
      <vt:lpstr>GMICNC_22A_SCDPT2SN1!SCDPT2SN1_402BEGINNG_15</vt:lpstr>
      <vt:lpstr>GMICNC_22A_SCDPT2SN1!SCDPT2SN1_402BEGINNG_16</vt:lpstr>
      <vt:lpstr>GMICNC_22A_SCDPT2SN1!SCDPT2SN1_402BEGINNG_17</vt:lpstr>
      <vt:lpstr>GMICNC_22A_SCDPT2SN1!SCDPT2SN1_402BEGINNG_18</vt:lpstr>
      <vt:lpstr>GMICNC_22A_SCDPT2SN1!SCDPT2SN1_402BEGINNG_19</vt:lpstr>
      <vt:lpstr>GMICNC_22A_SCDPT2SN1!SCDPT2SN1_402BEGINNG_2</vt:lpstr>
      <vt:lpstr>GMICNC_22A_SCDPT2SN1!SCDPT2SN1_402BEGINNG_20.01</vt:lpstr>
      <vt:lpstr>GMICNC_22A_SCDPT2SN1!SCDPT2SN1_402BEGINNG_20.02</vt:lpstr>
      <vt:lpstr>GMICNC_22A_SCDPT2SN1!SCDPT2SN1_402BEGINNG_20.03</vt:lpstr>
      <vt:lpstr>GMICNC_22A_SCDPT2SN1!SCDPT2SN1_402BEGINNG_21</vt:lpstr>
      <vt:lpstr>GMICNC_22A_SCDPT2SN1!SCDPT2SN1_402BEGINNG_22</vt:lpstr>
      <vt:lpstr>GMICNC_22A_SCDPT2SN1!SCDPT2SN1_402BEGINNG_23</vt:lpstr>
      <vt:lpstr>GMICNC_22A_SCDPT2SN1!SCDPT2SN1_402BEGINNG_24</vt:lpstr>
      <vt:lpstr>GMICNC_22A_SCDPT2SN1!SCDPT2SN1_402BEGINNG_25</vt:lpstr>
      <vt:lpstr>GMICNC_22A_SCDPT2SN1!SCDPT2SN1_402BEGINNG_26</vt:lpstr>
      <vt:lpstr>GMICNC_22A_SCDPT2SN1!SCDPT2SN1_402BEGINNG_27</vt:lpstr>
      <vt:lpstr>GMICNC_22A_SCDPT2SN1!SCDPT2SN1_402BEGINNG_28</vt:lpstr>
      <vt:lpstr>GMICNC_22A_SCDPT2SN1!SCDPT2SN1_402BEGINNG_29</vt:lpstr>
      <vt:lpstr>GMICNC_22A_SCDPT2SN1!SCDPT2SN1_402BEGINNG_3</vt:lpstr>
      <vt:lpstr>GMICNC_22A_SCDPT2SN1!SCDPT2SN1_402BEGINNG_4</vt:lpstr>
      <vt:lpstr>GMICNC_22A_SCDPT2SN1!SCDPT2SN1_402BEGINNG_5</vt:lpstr>
      <vt:lpstr>GMICNC_22A_SCDPT2SN1!SCDPT2SN1_402BEGINNG_6</vt:lpstr>
      <vt:lpstr>GMICNC_22A_SCDPT2SN1!SCDPT2SN1_402BEGINNG_7</vt:lpstr>
      <vt:lpstr>GMICNC_22A_SCDPT2SN1!SCDPT2SN1_402BEGINNG_8</vt:lpstr>
      <vt:lpstr>GMICNC_22A_SCDPT2SN1!SCDPT2SN1_402BEGINNG_9</vt:lpstr>
      <vt:lpstr>GMICNC_22A_SCDPT2SN1!SCDPT2SN1_402ENDINGG_10</vt:lpstr>
      <vt:lpstr>GMICNC_22A_SCDPT2SN1!SCDPT2SN1_402ENDINGG_11</vt:lpstr>
      <vt:lpstr>GMICNC_22A_SCDPT2SN1!SCDPT2SN1_402ENDINGG_12</vt:lpstr>
      <vt:lpstr>GMICNC_22A_SCDPT2SN1!SCDPT2SN1_402ENDINGG_13</vt:lpstr>
      <vt:lpstr>GMICNC_22A_SCDPT2SN1!SCDPT2SN1_402ENDINGG_14</vt:lpstr>
      <vt:lpstr>GMICNC_22A_SCDPT2SN1!SCDPT2SN1_402ENDINGG_15</vt:lpstr>
      <vt:lpstr>GMICNC_22A_SCDPT2SN1!SCDPT2SN1_402ENDINGG_16</vt:lpstr>
      <vt:lpstr>GMICNC_22A_SCDPT2SN1!SCDPT2SN1_402ENDINGG_17</vt:lpstr>
      <vt:lpstr>GMICNC_22A_SCDPT2SN1!SCDPT2SN1_402ENDINGG_18</vt:lpstr>
      <vt:lpstr>GMICNC_22A_SCDPT2SN1!SCDPT2SN1_402ENDINGG_19</vt:lpstr>
      <vt:lpstr>GMICNC_22A_SCDPT2SN1!SCDPT2SN1_402ENDINGG_2</vt:lpstr>
      <vt:lpstr>GMICNC_22A_SCDPT2SN1!SCDPT2SN1_402ENDINGG_20.01</vt:lpstr>
      <vt:lpstr>GMICNC_22A_SCDPT2SN1!SCDPT2SN1_402ENDINGG_20.02</vt:lpstr>
      <vt:lpstr>GMICNC_22A_SCDPT2SN1!SCDPT2SN1_402ENDINGG_20.03</vt:lpstr>
      <vt:lpstr>GMICNC_22A_SCDPT2SN1!SCDPT2SN1_402ENDINGG_21</vt:lpstr>
      <vt:lpstr>GMICNC_22A_SCDPT2SN1!SCDPT2SN1_402ENDINGG_22</vt:lpstr>
      <vt:lpstr>GMICNC_22A_SCDPT2SN1!SCDPT2SN1_402ENDINGG_23</vt:lpstr>
      <vt:lpstr>GMICNC_22A_SCDPT2SN1!SCDPT2SN1_402ENDINGG_24</vt:lpstr>
      <vt:lpstr>GMICNC_22A_SCDPT2SN1!SCDPT2SN1_402ENDINGG_25</vt:lpstr>
      <vt:lpstr>GMICNC_22A_SCDPT2SN1!SCDPT2SN1_402ENDINGG_26</vt:lpstr>
      <vt:lpstr>GMICNC_22A_SCDPT2SN1!SCDPT2SN1_402ENDINGG_27</vt:lpstr>
      <vt:lpstr>GMICNC_22A_SCDPT2SN1!SCDPT2SN1_402ENDINGG_28</vt:lpstr>
      <vt:lpstr>GMICNC_22A_SCDPT2SN1!SCDPT2SN1_402ENDINGG_29</vt:lpstr>
      <vt:lpstr>GMICNC_22A_SCDPT2SN1!SCDPT2SN1_402ENDINGG_3</vt:lpstr>
      <vt:lpstr>GMICNC_22A_SCDPT2SN1!SCDPT2SN1_402ENDINGG_4</vt:lpstr>
      <vt:lpstr>GMICNC_22A_SCDPT2SN1!SCDPT2SN1_402ENDINGG_5</vt:lpstr>
      <vt:lpstr>GMICNC_22A_SCDPT2SN1!SCDPT2SN1_402ENDINGG_6</vt:lpstr>
      <vt:lpstr>GMICNC_22A_SCDPT2SN1!SCDPT2SN1_402ENDINGG_7</vt:lpstr>
      <vt:lpstr>GMICNC_22A_SCDPT2SN1!SCDPT2SN1_402ENDINGG_8</vt:lpstr>
      <vt:lpstr>GMICNC_22A_SCDPT2SN1!SCDPT2SN1_402ENDINGG_9</vt:lpstr>
      <vt:lpstr>GMICNC_22A_SCDPT2SN1!SCDPT2SN1_4109999999_10</vt:lpstr>
      <vt:lpstr>GMICNC_22A_SCDPT2SN1!SCDPT2SN1_4109999999_11</vt:lpstr>
      <vt:lpstr>GMICNC_22A_SCDPT2SN1!SCDPT2SN1_4109999999_12</vt:lpstr>
      <vt:lpstr>GMICNC_22A_SCDPT2SN1!SCDPT2SN1_4109999999_13</vt:lpstr>
      <vt:lpstr>GMICNC_22A_SCDPT2SN1!SCDPT2SN1_4109999999_14</vt:lpstr>
      <vt:lpstr>GMICNC_22A_SCDPT2SN1!SCDPT2SN1_4109999999_15</vt:lpstr>
      <vt:lpstr>GMICNC_22A_SCDPT2SN1!SCDPT2SN1_4109999999_16</vt:lpstr>
      <vt:lpstr>GMICNC_22A_SCDPT2SN1!SCDPT2SN1_4109999999_17</vt:lpstr>
      <vt:lpstr>GMICNC_22A_SCDPT2SN1!SCDPT2SN1_4109999999_18</vt:lpstr>
      <vt:lpstr>GMICNC_22A_SCDPT2SN1!SCDPT2SN1_4109999999_19</vt:lpstr>
      <vt:lpstr>GMICNC_22A_SCDPT2SN1!SCDPT2SN1_4109999999_8</vt:lpstr>
      <vt:lpstr>GMICNC_22A_SCDPT2SN1!SCDPT2SN1_4310000000_Range</vt:lpstr>
      <vt:lpstr>GMICNC_22A_SCDPT2SN1!SCDPT2SN1_4319999999_10</vt:lpstr>
      <vt:lpstr>GMICNC_22A_SCDPT2SN1!SCDPT2SN1_4319999999_11</vt:lpstr>
      <vt:lpstr>GMICNC_22A_SCDPT2SN1!SCDPT2SN1_4319999999_12</vt:lpstr>
      <vt:lpstr>GMICNC_22A_SCDPT2SN1!SCDPT2SN1_4319999999_13</vt:lpstr>
      <vt:lpstr>GMICNC_22A_SCDPT2SN1!SCDPT2SN1_4319999999_14</vt:lpstr>
      <vt:lpstr>GMICNC_22A_SCDPT2SN1!SCDPT2SN1_4319999999_15</vt:lpstr>
      <vt:lpstr>GMICNC_22A_SCDPT2SN1!SCDPT2SN1_4319999999_16</vt:lpstr>
      <vt:lpstr>GMICNC_22A_SCDPT2SN1!SCDPT2SN1_4319999999_17</vt:lpstr>
      <vt:lpstr>GMICNC_22A_SCDPT2SN1!SCDPT2SN1_4319999999_18</vt:lpstr>
      <vt:lpstr>GMICNC_22A_SCDPT2SN1!SCDPT2SN1_4319999999_19</vt:lpstr>
      <vt:lpstr>GMICNC_22A_SCDPT2SN1!SCDPT2SN1_4319999999_8</vt:lpstr>
      <vt:lpstr>GMICNC_22A_SCDPT2SN1!SCDPT2SN1_431BEGINNG_1</vt:lpstr>
      <vt:lpstr>GMICNC_22A_SCDPT2SN1!SCDPT2SN1_431BEGINNG_10</vt:lpstr>
      <vt:lpstr>GMICNC_22A_SCDPT2SN1!SCDPT2SN1_431BEGINNG_11</vt:lpstr>
      <vt:lpstr>GMICNC_22A_SCDPT2SN1!SCDPT2SN1_431BEGINNG_12</vt:lpstr>
      <vt:lpstr>GMICNC_22A_SCDPT2SN1!SCDPT2SN1_431BEGINNG_13</vt:lpstr>
      <vt:lpstr>GMICNC_22A_SCDPT2SN1!SCDPT2SN1_431BEGINNG_14</vt:lpstr>
      <vt:lpstr>GMICNC_22A_SCDPT2SN1!SCDPT2SN1_431BEGINNG_15</vt:lpstr>
      <vt:lpstr>GMICNC_22A_SCDPT2SN1!SCDPT2SN1_431BEGINNG_16</vt:lpstr>
      <vt:lpstr>GMICNC_22A_SCDPT2SN1!SCDPT2SN1_431BEGINNG_17</vt:lpstr>
      <vt:lpstr>GMICNC_22A_SCDPT2SN1!SCDPT2SN1_431BEGINNG_18</vt:lpstr>
      <vt:lpstr>GMICNC_22A_SCDPT2SN1!SCDPT2SN1_431BEGINNG_19</vt:lpstr>
      <vt:lpstr>GMICNC_22A_SCDPT2SN1!SCDPT2SN1_431BEGINNG_2</vt:lpstr>
      <vt:lpstr>GMICNC_22A_SCDPT2SN1!SCDPT2SN1_431BEGINNG_20.01</vt:lpstr>
      <vt:lpstr>GMICNC_22A_SCDPT2SN1!SCDPT2SN1_431BEGINNG_20.02</vt:lpstr>
      <vt:lpstr>GMICNC_22A_SCDPT2SN1!SCDPT2SN1_431BEGINNG_20.03</vt:lpstr>
      <vt:lpstr>GMICNC_22A_SCDPT2SN1!SCDPT2SN1_431BEGINNG_21</vt:lpstr>
      <vt:lpstr>GMICNC_22A_SCDPT2SN1!SCDPT2SN1_431BEGINNG_22</vt:lpstr>
      <vt:lpstr>GMICNC_22A_SCDPT2SN1!SCDPT2SN1_431BEGINNG_23</vt:lpstr>
      <vt:lpstr>GMICNC_22A_SCDPT2SN1!SCDPT2SN1_431BEGINNG_24</vt:lpstr>
      <vt:lpstr>GMICNC_22A_SCDPT2SN1!SCDPT2SN1_431BEGINNG_25</vt:lpstr>
      <vt:lpstr>GMICNC_22A_SCDPT2SN1!SCDPT2SN1_431BEGINNG_26</vt:lpstr>
      <vt:lpstr>GMICNC_22A_SCDPT2SN1!SCDPT2SN1_431BEGINNG_27</vt:lpstr>
      <vt:lpstr>GMICNC_22A_SCDPT2SN1!SCDPT2SN1_431BEGINNG_28</vt:lpstr>
      <vt:lpstr>GMICNC_22A_SCDPT2SN1!SCDPT2SN1_431BEGINNG_29</vt:lpstr>
      <vt:lpstr>GMICNC_22A_SCDPT2SN1!SCDPT2SN1_431BEGINNG_3</vt:lpstr>
      <vt:lpstr>GMICNC_22A_SCDPT2SN1!SCDPT2SN1_431BEGINNG_4</vt:lpstr>
      <vt:lpstr>GMICNC_22A_SCDPT2SN1!SCDPT2SN1_431BEGINNG_5</vt:lpstr>
      <vt:lpstr>GMICNC_22A_SCDPT2SN1!SCDPT2SN1_431BEGINNG_6</vt:lpstr>
      <vt:lpstr>GMICNC_22A_SCDPT2SN1!SCDPT2SN1_431BEGINNG_7</vt:lpstr>
      <vt:lpstr>GMICNC_22A_SCDPT2SN1!SCDPT2SN1_431BEGINNG_8</vt:lpstr>
      <vt:lpstr>GMICNC_22A_SCDPT2SN1!SCDPT2SN1_431BEGINNG_9</vt:lpstr>
      <vt:lpstr>GMICNC_22A_SCDPT2SN1!SCDPT2SN1_431ENDINGG_10</vt:lpstr>
      <vt:lpstr>GMICNC_22A_SCDPT2SN1!SCDPT2SN1_431ENDINGG_11</vt:lpstr>
      <vt:lpstr>GMICNC_22A_SCDPT2SN1!SCDPT2SN1_431ENDINGG_12</vt:lpstr>
      <vt:lpstr>GMICNC_22A_SCDPT2SN1!SCDPT2SN1_431ENDINGG_13</vt:lpstr>
      <vt:lpstr>GMICNC_22A_SCDPT2SN1!SCDPT2SN1_431ENDINGG_14</vt:lpstr>
      <vt:lpstr>GMICNC_22A_SCDPT2SN1!SCDPT2SN1_431ENDINGG_15</vt:lpstr>
      <vt:lpstr>GMICNC_22A_SCDPT2SN1!SCDPT2SN1_431ENDINGG_16</vt:lpstr>
      <vt:lpstr>GMICNC_22A_SCDPT2SN1!SCDPT2SN1_431ENDINGG_17</vt:lpstr>
      <vt:lpstr>GMICNC_22A_SCDPT2SN1!SCDPT2SN1_431ENDINGG_18</vt:lpstr>
      <vt:lpstr>GMICNC_22A_SCDPT2SN1!SCDPT2SN1_431ENDINGG_19</vt:lpstr>
      <vt:lpstr>GMICNC_22A_SCDPT2SN1!SCDPT2SN1_431ENDINGG_2</vt:lpstr>
      <vt:lpstr>GMICNC_22A_SCDPT2SN1!SCDPT2SN1_431ENDINGG_20.01</vt:lpstr>
      <vt:lpstr>GMICNC_22A_SCDPT2SN1!SCDPT2SN1_431ENDINGG_20.02</vt:lpstr>
      <vt:lpstr>GMICNC_22A_SCDPT2SN1!SCDPT2SN1_431ENDINGG_20.03</vt:lpstr>
      <vt:lpstr>GMICNC_22A_SCDPT2SN1!SCDPT2SN1_431ENDINGG_21</vt:lpstr>
      <vt:lpstr>GMICNC_22A_SCDPT2SN1!SCDPT2SN1_431ENDINGG_22</vt:lpstr>
      <vt:lpstr>GMICNC_22A_SCDPT2SN1!SCDPT2SN1_431ENDINGG_23</vt:lpstr>
      <vt:lpstr>GMICNC_22A_SCDPT2SN1!SCDPT2SN1_431ENDINGG_24</vt:lpstr>
      <vt:lpstr>GMICNC_22A_SCDPT2SN1!SCDPT2SN1_431ENDINGG_25</vt:lpstr>
      <vt:lpstr>GMICNC_22A_SCDPT2SN1!SCDPT2SN1_431ENDINGG_26</vt:lpstr>
      <vt:lpstr>GMICNC_22A_SCDPT2SN1!SCDPT2SN1_431ENDINGG_27</vt:lpstr>
      <vt:lpstr>GMICNC_22A_SCDPT2SN1!SCDPT2SN1_431ENDINGG_28</vt:lpstr>
      <vt:lpstr>GMICNC_22A_SCDPT2SN1!SCDPT2SN1_431ENDINGG_29</vt:lpstr>
      <vt:lpstr>GMICNC_22A_SCDPT2SN1!SCDPT2SN1_431ENDINGG_3</vt:lpstr>
      <vt:lpstr>GMICNC_22A_SCDPT2SN1!SCDPT2SN1_431ENDINGG_4</vt:lpstr>
      <vt:lpstr>GMICNC_22A_SCDPT2SN1!SCDPT2SN1_431ENDINGG_5</vt:lpstr>
      <vt:lpstr>GMICNC_22A_SCDPT2SN1!SCDPT2SN1_431ENDINGG_6</vt:lpstr>
      <vt:lpstr>GMICNC_22A_SCDPT2SN1!SCDPT2SN1_431ENDINGG_7</vt:lpstr>
      <vt:lpstr>GMICNC_22A_SCDPT2SN1!SCDPT2SN1_431ENDINGG_8</vt:lpstr>
      <vt:lpstr>GMICNC_22A_SCDPT2SN1!SCDPT2SN1_431ENDINGG_9</vt:lpstr>
      <vt:lpstr>GMICNC_22A_SCDPT2SN1!SCDPT2SN1_4320000000_Range</vt:lpstr>
      <vt:lpstr>GMICNC_22A_SCDPT2SN1!SCDPT2SN1_4329999999_10</vt:lpstr>
      <vt:lpstr>GMICNC_22A_SCDPT2SN1!SCDPT2SN1_4329999999_11</vt:lpstr>
      <vt:lpstr>GMICNC_22A_SCDPT2SN1!SCDPT2SN1_4329999999_12</vt:lpstr>
      <vt:lpstr>GMICNC_22A_SCDPT2SN1!SCDPT2SN1_4329999999_13</vt:lpstr>
      <vt:lpstr>GMICNC_22A_SCDPT2SN1!SCDPT2SN1_4329999999_14</vt:lpstr>
      <vt:lpstr>GMICNC_22A_SCDPT2SN1!SCDPT2SN1_4329999999_15</vt:lpstr>
      <vt:lpstr>GMICNC_22A_SCDPT2SN1!SCDPT2SN1_4329999999_16</vt:lpstr>
      <vt:lpstr>GMICNC_22A_SCDPT2SN1!SCDPT2SN1_4329999999_17</vt:lpstr>
      <vt:lpstr>GMICNC_22A_SCDPT2SN1!SCDPT2SN1_4329999999_18</vt:lpstr>
      <vt:lpstr>GMICNC_22A_SCDPT2SN1!SCDPT2SN1_4329999999_19</vt:lpstr>
      <vt:lpstr>GMICNC_22A_SCDPT2SN1!SCDPT2SN1_4329999999_8</vt:lpstr>
      <vt:lpstr>GMICNC_22A_SCDPT2SN1!SCDPT2SN1_432BEGINNG_1</vt:lpstr>
      <vt:lpstr>GMICNC_22A_SCDPT2SN1!SCDPT2SN1_432BEGINNG_10</vt:lpstr>
      <vt:lpstr>GMICNC_22A_SCDPT2SN1!SCDPT2SN1_432BEGINNG_11</vt:lpstr>
      <vt:lpstr>GMICNC_22A_SCDPT2SN1!SCDPT2SN1_432BEGINNG_12</vt:lpstr>
      <vt:lpstr>GMICNC_22A_SCDPT2SN1!SCDPT2SN1_432BEGINNG_13</vt:lpstr>
      <vt:lpstr>GMICNC_22A_SCDPT2SN1!SCDPT2SN1_432BEGINNG_14</vt:lpstr>
      <vt:lpstr>GMICNC_22A_SCDPT2SN1!SCDPT2SN1_432BEGINNG_15</vt:lpstr>
      <vt:lpstr>GMICNC_22A_SCDPT2SN1!SCDPT2SN1_432BEGINNG_16</vt:lpstr>
      <vt:lpstr>GMICNC_22A_SCDPT2SN1!SCDPT2SN1_432BEGINNG_17</vt:lpstr>
      <vt:lpstr>GMICNC_22A_SCDPT2SN1!SCDPT2SN1_432BEGINNG_18</vt:lpstr>
      <vt:lpstr>GMICNC_22A_SCDPT2SN1!SCDPT2SN1_432BEGINNG_19</vt:lpstr>
      <vt:lpstr>GMICNC_22A_SCDPT2SN1!SCDPT2SN1_432BEGINNG_2</vt:lpstr>
      <vt:lpstr>GMICNC_22A_SCDPT2SN1!SCDPT2SN1_432BEGINNG_20.01</vt:lpstr>
      <vt:lpstr>GMICNC_22A_SCDPT2SN1!SCDPT2SN1_432BEGINNG_20.02</vt:lpstr>
      <vt:lpstr>GMICNC_22A_SCDPT2SN1!SCDPT2SN1_432BEGINNG_20.03</vt:lpstr>
      <vt:lpstr>GMICNC_22A_SCDPT2SN1!SCDPT2SN1_432BEGINNG_21</vt:lpstr>
      <vt:lpstr>GMICNC_22A_SCDPT2SN1!SCDPT2SN1_432BEGINNG_22</vt:lpstr>
      <vt:lpstr>GMICNC_22A_SCDPT2SN1!SCDPT2SN1_432BEGINNG_23</vt:lpstr>
      <vt:lpstr>GMICNC_22A_SCDPT2SN1!SCDPT2SN1_432BEGINNG_24</vt:lpstr>
      <vt:lpstr>GMICNC_22A_SCDPT2SN1!SCDPT2SN1_432BEGINNG_25</vt:lpstr>
      <vt:lpstr>GMICNC_22A_SCDPT2SN1!SCDPT2SN1_432BEGINNG_26</vt:lpstr>
      <vt:lpstr>GMICNC_22A_SCDPT2SN1!SCDPT2SN1_432BEGINNG_27</vt:lpstr>
      <vt:lpstr>GMICNC_22A_SCDPT2SN1!SCDPT2SN1_432BEGINNG_28</vt:lpstr>
      <vt:lpstr>GMICNC_22A_SCDPT2SN1!SCDPT2SN1_432BEGINNG_29</vt:lpstr>
      <vt:lpstr>GMICNC_22A_SCDPT2SN1!SCDPT2SN1_432BEGINNG_3</vt:lpstr>
      <vt:lpstr>GMICNC_22A_SCDPT2SN1!SCDPT2SN1_432BEGINNG_4</vt:lpstr>
      <vt:lpstr>GMICNC_22A_SCDPT2SN1!SCDPT2SN1_432BEGINNG_5</vt:lpstr>
      <vt:lpstr>GMICNC_22A_SCDPT2SN1!SCDPT2SN1_432BEGINNG_6</vt:lpstr>
      <vt:lpstr>GMICNC_22A_SCDPT2SN1!SCDPT2SN1_432BEGINNG_7</vt:lpstr>
      <vt:lpstr>GMICNC_22A_SCDPT2SN1!SCDPT2SN1_432BEGINNG_8</vt:lpstr>
      <vt:lpstr>GMICNC_22A_SCDPT2SN1!SCDPT2SN1_432BEGINNG_9</vt:lpstr>
      <vt:lpstr>GMICNC_22A_SCDPT2SN1!SCDPT2SN1_432ENDINGG_10</vt:lpstr>
      <vt:lpstr>GMICNC_22A_SCDPT2SN1!SCDPT2SN1_432ENDINGG_11</vt:lpstr>
      <vt:lpstr>GMICNC_22A_SCDPT2SN1!SCDPT2SN1_432ENDINGG_12</vt:lpstr>
      <vt:lpstr>GMICNC_22A_SCDPT2SN1!SCDPT2SN1_432ENDINGG_13</vt:lpstr>
      <vt:lpstr>GMICNC_22A_SCDPT2SN1!SCDPT2SN1_432ENDINGG_14</vt:lpstr>
      <vt:lpstr>GMICNC_22A_SCDPT2SN1!SCDPT2SN1_432ENDINGG_15</vt:lpstr>
      <vt:lpstr>GMICNC_22A_SCDPT2SN1!SCDPT2SN1_432ENDINGG_16</vt:lpstr>
      <vt:lpstr>GMICNC_22A_SCDPT2SN1!SCDPT2SN1_432ENDINGG_17</vt:lpstr>
      <vt:lpstr>GMICNC_22A_SCDPT2SN1!SCDPT2SN1_432ENDINGG_18</vt:lpstr>
      <vt:lpstr>GMICNC_22A_SCDPT2SN1!SCDPT2SN1_432ENDINGG_19</vt:lpstr>
      <vt:lpstr>GMICNC_22A_SCDPT2SN1!SCDPT2SN1_432ENDINGG_2</vt:lpstr>
      <vt:lpstr>GMICNC_22A_SCDPT2SN1!SCDPT2SN1_432ENDINGG_20.01</vt:lpstr>
      <vt:lpstr>GMICNC_22A_SCDPT2SN1!SCDPT2SN1_432ENDINGG_20.02</vt:lpstr>
      <vt:lpstr>GMICNC_22A_SCDPT2SN1!SCDPT2SN1_432ENDINGG_20.03</vt:lpstr>
      <vt:lpstr>GMICNC_22A_SCDPT2SN1!SCDPT2SN1_432ENDINGG_21</vt:lpstr>
      <vt:lpstr>GMICNC_22A_SCDPT2SN1!SCDPT2SN1_432ENDINGG_22</vt:lpstr>
      <vt:lpstr>GMICNC_22A_SCDPT2SN1!SCDPT2SN1_432ENDINGG_23</vt:lpstr>
      <vt:lpstr>GMICNC_22A_SCDPT2SN1!SCDPT2SN1_432ENDINGG_24</vt:lpstr>
      <vt:lpstr>GMICNC_22A_SCDPT2SN1!SCDPT2SN1_432ENDINGG_25</vt:lpstr>
      <vt:lpstr>GMICNC_22A_SCDPT2SN1!SCDPT2SN1_432ENDINGG_26</vt:lpstr>
      <vt:lpstr>GMICNC_22A_SCDPT2SN1!SCDPT2SN1_432ENDINGG_27</vt:lpstr>
      <vt:lpstr>GMICNC_22A_SCDPT2SN1!SCDPT2SN1_432ENDINGG_28</vt:lpstr>
      <vt:lpstr>GMICNC_22A_SCDPT2SN1!SCDPT2SN1_432ENDINGG_29</vt:lpstr>
      <vt:lpstr>GMICNC_22A_SCDPT2SN1!SCDPT2SN1_432ENDINGG_3</vt:lpstr>
      <vt:lpstr>GMICNC_22A_SCDPT2SN1!SCDPT2SN1_432ENDINGG_4</vt:lpstr>
      <vt:lpstr>GMICNC_22A_SCDPT2SN1!SCDPT2SN1_432ENDINGG_5</vt:lpstr>
      <vt:lpstr>GMICNC_22A_SCDPT2SN1!SCDPT2SN1_432ENDINGG_6</vt:lpstr>
      <vt:lpstr>GMICNC_22A_SCDPT2SN1!SCDPT2SN1_432ENDINGG_7</vt:lpstr>
      <vt:lpstr>GMICNC_22A_SCDPT2SN1!SCDPT2SN1_432ENDINGG_8</vt:lpstr>
      <vt:lpstr>GMICNC_22A_SCDPT2SN1!SCDPT2SN1_432ENDINGG_9</vt:lpstr>
      <vt:lpstr>GMICNC_22A_SCDPT2SN1!SCDPT2SN1_4409999999_10</vt:lpstr>
      <vt:lpstr>GMICNC_22A_SCDPT2SN1!SCDPT2SN1_4409999999_11</vt:lpstr>
      <vt:lpstr>GMICNC_22A_SCDPT2SN1!SCDPT2SN1_4409999999_12</vt:lpstr>
      <vt:lpstr>GMICNC_22A_SCDPT2SN1!SCDPT2SN1_4409999999_13</vt:lpstr>
      <vt:lpstr>GMICNC_22A_SCDPT2SN1!SCDPT2SN1_4409999999_14</vt:lpstr>
      <vt:lpstr>GMICNC_22A_SCDPT2SN1!SCDPT2SN1_4409999999_15</vt:lpstr>
      <vt:lpstr>GMICNC_22A_SCDPT2SN1!SCDPT2SN1_4409999999_16</vt:lpstr>
      <vt:lpstr>GMICNC_22A_SCDPT2SN1!SCDPT2SN1_4409999999_17</vt:lpstr>
      <vt:lpstr>GMICNC_22A_SCDPT2SN1!SCDPT2SN1_4409999999_18</vt:lpstr>
      <vt:lpstr>GMICNC_22A_SCDPT2SN1!SCDPT2SN1_4409999999_19</vt:lpstr>
      <vt:lpstr>GMICNC_22A_SCDPT2SN1!SCDPT2SN1_4409999999_8</vt:lpstr>
      <vt:lpstr>GMICNC_22A_SCDPT2SN1!SCDPT2SN1_4509999999_10</vt:lpstr>
      <vt:lpstr>GMICNC_22A_SCDPT2SN1!SCDPT2SN1_4509999999_11</vt:lpstr>
      <vt:lpstr>GMICNC_22A_SCDPT2SN1!SCDPT2SN1_4509999999_12</vt:lpstr>
      <vt:lpstr>GMICNC_22A_SCDPT2SN1!SCDPT2SN1_4509999999_13</vt:lpstr>
      <vt:lpstr>GMICNC_22A_SCDPT2SN1!SCDPT2SN1_4509999999_14</vt:lpstr>
      <vt:lpstr>GMICNC_22A_SCDPT2SN1!SCDPT2SN1_4509999999_15</vt:lpstr>
      <vt:lpstr>GMICNC_22A_SCDPT2SN1!SCDPT2SN1_4509999999_16</vt:lpstr>
      <vt:lpstr>GMICNC_22A_SCDPT2SN1!SCDPT2SN1_4509999999_17</vt:lpstr>
      <vt:lpstr>GMICNC_22A_SCDPT2SN1!SCDPT2SN1_4509999999_18</vt:lpstr>
      <vt:lpstr>GMICNC_22A_SCDPT2SN1!SCDPT2SN1_4509999999_19</vt:lpstr>
      <vt:lpstr>GMICNC_22A_SCDPT2SN1!SCDPT2SN1_4509999999_8</vt:lpstr>
      <vt:lpstr>GMICNC_22A_SCDPT2SN1F!SCDPT2SN1F_000001A_1</vt:lpstr>
      <vt:lpstr>GMICNC_22A_SCDPT2SN1F!SCDPT2SN1F_000001A_2</vt:lpstr>
      <vt:lpstr>GMICNC_22A_SCDPT2SN1F!SCDPT2SN1F_000001A_3</vt:lpstr>
      <vt:lpstr>GMICNC_22A_SCDPT2SN1F!SCDPT2SN1F_000001A_4</vt:lpstr>
      <vt:lpstr>GMICNC_22A_SCDPT2SN1F!SCDPT2SN1F_000001A_5</vt:lpstr>
      <vt:lpstr>GMICNC_22A_SCDPT2SN1F!SCDPT2SN1F_000001A_6</vt:lpstr>
      <vt:lpstr>GMICNC_22A_SCDPT2SN1F!SCDPT2SN1F_000001A_7</vt:lpstr>
      <vt:lpstr>GMICNC_22A_SCDPT2SN1F!SCDPT2SN1F_000001B_1</vt:lpstr>
      <vt:lpstr>GMICNC_22A_SCDPT2SN1F!SCDPT2SN1F_000001B_2</vt:lpstr>
      <vt:lpstr>GMICNC_22A_SCDPT2SN1F!SCDPT2SN1F_000001B_3</vt:lpstr>
      <vt:lpstr>GMICNC_22A_SCDPT2SN1F!SCDPT2SN1F_000001C_1</vt:lpstr>
      <vt:lpstr>GMICNC_22A_SCDPT2SN1F!SCDPT2SN1F_000001C_2</vt:lpstr>
      <vt:lpstr>GMICNC_22A_SCDPT2SN1F!SCDPT2SN1F_000001C_3</vt:lpstr>
      <vt:lpstr>GMICNC_22A_SCDPT2SN1F!SCDPT2SN1F_000001D_1</vt:lpstr>
      <vt:lpstr>GMICNC_22A_SCDPT2SN1F!SCDPT2SN1F_000001D_2</vt:lpstr>
      <vt:lpstr>GMICNC_22A_SCDPT2SN1F!SCDPT2SN1F_000001D_3</vt:lpstr>
      <vt:lpstr>GMICNC_22A_SCDPT2SN1F!SCDPT2SN1F_000001E_1</vt:lpstr>
      <vt:lpstr>GMICNC_22A_SCDPT2SN1F!SCDPT2SN1F_000001E_2</vt:lpstr>
      <vt:lpstr>GMICNC_22A_SCDPT2SN1F!SCDPT2SN1F_000001E_3</vt:lpstr>
      <vt:lpstr>GMICNC_22A_SCDPT2SN1F!SCDPT2SN1F_000001F_1</vt:lpstr>
      <vt:lpstr>GMICNC_22A_SCDPT2SN2!SCDPT2SN2_5010000000_Range</vt:lpstr>
      <vt:lpstr>GMICNC_22A_SCDPT2SN2!SCDPT2SN2_5019999999_10</vt:lpstr>
      <vt:lpstr>GMICNC_22A_SCDPT2SN2!SCDPT2SN2_5019999999_11</vt:lpstr>
      <vt:lpstr>GMICNC_22A_SCDPT2SN2!SCDPT2SN2_5019999999_12</vt:lpstr>
      <vt:lpstr>GMICNC_22A_SCDPT2SN2!SCDPT2SN2_5019999999_13</vt:lpstr>
      <vt:lpstr>GMICNC_22A_SCDPT2SN2!SCDPT2SN2_5019999999_14</vt:lpstr>
      <vt:lpstr>GMICNC_22A_SCDPT2SN2!SCDPT2SN2_5019999999_15</vt:lpstr>
      <vt:lpstr>GMICNC_22A_SCDPT2SN2!SCDPT2SN2_5019999999_16</vt:lpstr>
      <vt:lpstr>GMICNC_22A_SCDPT2SN2!SCDPT2SN2_5019999999_6</vt:lpstr>
      <vt:lpstr>GMICNC_22A_SCDPT2SN2!SCDPT2SN2_5019999999_8</vt:lpstr>
      <vt:lpstr>GMICNC_22A_SCDPT2SN2!SCDPT2SN2_5019999999_9</vt:lpstr>
      <vt:lpstr>GMICNC_22A_SCDPT2SN2!SCDPT2SN2_501BEGINNG_1</vt:lpstr>
      <vt:lpstr>GMICNC_22A_SCDPT2SN2!SCDPT2SN2_501BEGINNG_10</vt:lpstr>
      <vt:lpstr>GMICNC_22A_SCDPT2SN2!SCDPT2SN2_501BEGINNG_11</vt:lpstr>
      <vt:lpstr>GMICNC_22A_SCDPT2SN2!SCDPT2SN2_501BEGINNG_12</vt:lpstr>
      <vt:lpstr>GMICNC_22A_SCDPT2SN2!SCDPT2SN2_501BEGINNG_13</vt:lpstr>
      <vt:lpstr>GMICNC_22A_SCDPT2SN2!SCDPT2SN2_501BEGINNG_14</vt:lpstr>
      <vt:lpstr>GMICNC_22A_SCDPT2SN2!SCDPT2SN2_501BEGINNG_15</vt:lpstr>
      <vt:lpstr>GMICNC_22A_SCDPT2SN2!SCDPT2SN2_501BEGINNG_16</vt:lpstr>
      <vt:lpstr>GMICNC_22A_SCDPT2SN2!SCDPT2SN2_501BEGINNG_17</vt:lpstr>
      <vt:lpstr>GMICNC_22A_SCDPT2SN2!SCDPT2SN2_501BEGINNG_18.01</vt:lpstr>
      <vt:lpstr>GMICNC_22A_SCDPT2SN2!SCDPT2SN2_501BEGINNG_18.02</vt:lpstr>
      <vt:lpstr>GMICNC_22A_SCDPT2SN2!SCDPT2SN2_501BEGINNG_18.03</vt:lpstr>
      <vt:lpstr>GMICNC_22A_SCDPT2SN2!SCDPT2SN2_501BEGINNG_19</vt:lpstr>
      <vt:lpstr>GMICNC_22A_SCDPT2SN2!SCDPT2SN2_501BEGINNG_2</vt:lpstr>
      <vt:lpstr>GMICNC_22A_SCDPT2SN2!SCDPT2SN2_501BEGINNG_20</vt:lpstr>
      <vt:lpstr>GMICNC_22A_SCDPT2SN2!SCDPT2SN2_501BEGINNG_21</vt:lpstr>
      <vt:lpstr>GMICNC_22A_SCDPT2SN2!SCDPT2SN2_501BEGINNG_22</vt:lpstr>
      <vt:lpstr>GMICNC_22A_SCDPT2SN2!SCDPT2SN2_501BEGINNG_23</vt:lpstr>
      <vt:lpstr>GMICNC_22A_SCDPT2SN2!SCDPT2SN2_501BEGINNG_24</vt:lpstr>
      <vt:lpstr>GMICNC_22A_SCDPT2SN2!SCDPT2SN2_501BEGINNG_25</vt:lpstr>
      <vt:lpstr>GMICNC_22A_SCDPT2SN2!SCDPT2SN2_501BEGINNG_26</vt:lpstr>
      <vt:lpstr>GMICNC_22A_SCDPT2SN2!SCDPT2SN2_501BEGINNG_3</vt:lpstr>
      <vt:lpstr>GMICNC_22A_SCDPT2SN2!SCDPT2SN2_501BEGINNG_4</vt:lpstr>
      <vt:lpstr>GMICNC_22A_SCDPT2SN2!SCDPT2SN2_501BEGINNG_5</vt:lpstr>
      <vt:lpstr>GMICNC_22A_SCDPT2SN2!SCDPT2SN2_501BEGINNG_6</vt:lpstr>
      <vt:lpstr>GMICNC_22A_SCDPT2SN2!SCDPT2SN2_501BEGINNG_7</vt:lpstr>
      <vt:lpstr>GMICNC_22A_SCDPT2SN2!SCDPT2SN2_501BEGINNG_8</vt:lpstr>
      <vt:lpstr>GMICNC_22A_SCDPT2SN2!SCDPT2SN2_501BEGINNG_9</vt:lpstr>
      <vt:lpstr>GMICNC_22A_SCDPT2SN2!SCDPT2SN2_501ENDINGG_10</vt:lpstr>
      <vt:lpstr>GMICNC_22A_SCDPT2SN2!SCDPT2SN2_501ENDINGG_11</vt:lpstr>
      <vt:lpstr>GMICNC_22A_SCDPT2SN2!SCDPT2SN2_501ENDINGG_12</vt:lpstr>
      <vt:lpstr>GMICNC_22A_SCDPT2SN2!SCDPT2SN2_501ENDINGG_13</vt:lpstr>
      <vt:lpstr>GMICNC_22A_SCDPT2SN2!SCDPT2SN2_501ENDINGG_14</vt:lpstr>
      <vt:lpstr>GMICNC_22A_SCDPT2SN2!SCDPT2SN2_501ENDINGG_15</vt:lpstr>
      <vt:lpstr>GMICNC_22A_SCDPT2SN2!SCDPT2SN2_501ENDINGG_16</vt:lpstr>
      <vt:lpstr>GMICNC_22A_SCDPT2SN2!SCDPT2SN2_501ENDINGG_17</vt:lpstr>
      <vt:lpstr>GMICNC_22A_SCDPT2SN2!SCDPT2SN2_501ENDINGG_18.01</vt:lpstr>
      <vt:lpstr>GMICNC_22A_SCDPT2SN2!SCDPT2SN2_501ENDINGG_18.02</vt:lpstr>
      <vt:lpstr>GMICNC_22A_SCDPT2SN2!SCDPT2SN2_501ENDINGG_18.03</vt:lpstr>
      <vt:lpstr>GMICNC_22A_SCDPT2SN2!SCDPT2SN2_501ENDINGG_19</vt:lpstr>
      <vt:lpstr>GMICNC_22A_SCDPT2SN2!SCDPT2SN2_501ENDINGG_2</vt:lpstr>
      <vt:lpstr>GMICNC_22A_SCDPT2SN2!SCDPT2SN2_501ENDINGG_20</vt:lpstr>
      <vt:lpstr>GMICNC_22A_SCDPT2SN2!SCDPT2SN2_501ENDINGG_21</vt:lpstr>
      <vt:lpstr>GMICNC_22A_SCDPT2SN2!SCDPT2SN2_501ENDINGG_22</vt:lpstr>
      <vt:lpstr>GMICNC_22A_SCDPT2SN2!SCDPT2SN2_501ENDINGG_23</vt:lpstr>
      <vt:lpstr>GMICNC_22A_SCDPT2SN2!SCDPT2SN2_501ENDINGG_24</vt:lpstr>
      <vt:lpstr>GMICNC_22A_SCDPT2SN2!SCDPT2SN2_501ENDINGG_25</vt:lpstr>
      <vt:lpstr>GMICNC_22A_SCDPT2SN2!SCDPT2SN2_501ENDINGG_26</vt:lpstr>
      <vt:lpstr>GMICNC_22A_SCDPT2SN2!SCDPT2SN2_501ENDINGG_3</vt:lpstr>
      <vt:lpstr>GMICNC_22A_SCDPT2SN2!SCDPT2SN2_501ENDINGG_4</vt:lpstr>
      <vt:lpstr>GMICNC_22A_SCDPT2SN2!SCDPT2SN2_501ENDINGG_5</vt:lpstr>
      <vt:lpstr>GMICNC_22A_SCDPT2SN2!SCDPT2SN2_501ENDINGG_6</vt:lpstr>
      <vt:lpstr>GMICNC_22A_SCDPT2SN2!SCDPT2SN2_501ENDINGG_7</vt:lpstr>
      <vt:lpstr>GMICNC_22A_SCDPT2SN2!SCDPT2SN2_501ENDINGG_8</vt:lpstr>
      <vt:lpstr>GMICNC_22A_SCDPT2SN2!SCDPT2SN2_501ENDINGG_9</vt:lpstr>
      <vt:lpstr>GMICNC_22A_SCDPT2SN2!SCDPT2SN2_5020000000_Range</vt:lpstr>
      <vt:lpstr>GMICNC_22A_SCDPT2SN2!SCDPT2SN2_5029999999_10</vt:lpstr>
      <vt:lpstr>GMICNC_22A_SCDPT2SN2!SCDPT2SN2_5029999999_11</vt:lpstr>
      <vt:lpstr>GMICNC_22A_SCDPT2SN2!SCDPT2SN2_5029999999_12</vt:lpstr>
      <vt:lpstr>GMICNC_22A_SCDPT2SN2!SCDPT2SN2_5029999999_13</vt:lpstr>
      <vt:lpstr>GMICNC_22A_SCDPT2SN2!SCDPT2SN2_5029999999_14</vt:lpstr>
      <vt:lpstr>GMICNC_22A_SCDPT2SN2!SCDPT2SN2_5029999999_15</vt:lpstr>
      <vt:lpstr>GMICNC_22A_SCDPT2SN2!SCDPT2SN2_5029999999_16</vt:lpstr>
      <vt:lpstr>GMICNC_22A_SCDPT2SN2!SCDPT2SN2_5029999999_6</vt:lpstr>
      <vt:lpstr>GMICNC_22A_SCDPT2SN2!SCDPT2SN2_5029999999_8</vt:lpstr>
      <vt:lpstr>GMICNC_22A_SCDPT2SN2!SCDPT2SN2_5029999999_9</vt:lpstr>
      <vt:lpstr>GMICNC_22A_SCDPT2SN2!SCDPT2SN2_502BEGINNG_1</vt:lpstr>
      <vt:lpstr>GMICNC_22A_SCDPT2SN2!SCDPT2SN2_502BEGINNG_10</vt:lpstr>
      <vt:lpstr>GMICNC_22A_SCDPT2SN2!SCDPT2SN2_502BEGINNG_11</vt:lpstr>
      <vt:lpstr>GMICNC_22A_SCDPT2SN2!SCDPT2SN2_502BEGINNG_12</vt:lpstr>
      <vt:lpstr>GMICNC_22A_SCDPT2SN2!SCDPT2SN2_502BEGINNG_13</vt:lpstr>
      <vt:lpstr>GMICNC_22A_SCDPT2SN2!SCDPT2SN2_502BEGINNG_14</vt:lpstr>
      <vt:lpstr>GMICNC_22A_SCDPT2SN2!SCDPT2SN2_502BEGINNG_15</vt:lpstr>
      <vt:lpstr>GMICNC_22A_SCDPT2SN2!SCDPT2SN2_502BEGINNG_16</vt:lpstr>
      <vt:lpstr>GMICNC_22A_SCDPT2SN2!SCDPT2SN2_502BEGINNG_17</vt:lpstr>
      <vt:lpstr>GMICNC_22A_SCDPT2SN2!SCDPT2SN2_502BEGINNG_18.01</vt:lpstr>
      <vt:lpstr>GMICNC_22A_SCDPT2SN2!SCDPT2SN2_502BEGINNG_18.02</vt:lpstr>
      <vt:lpstr>GMICNC_22A_SCDPT2SN2!SCDPT2SN2_502BEGINNG_18.03</vt:lpstr>
      <vt:lpstr>GMICNC_22A_SCDPT2SN2!SCDPT2SN2_502BEGINNG_19</vt:lpstr>
      <vt:lpstr>GMICNC_22A_SCDPT2SN2!SCDPT2SN2_502BEGINNG_2</vt:lpstr>
      <vt:lpstr>GMICNC_22A_SCDPT2SN2!SCDPT2SN2_502BEGINNG_20</vt:lpstr>
      <vt:lpstr>GMICNC_22A_SCDPT2SN2!SCDPT2SN2_502BEGINNG_21</vt:lpstr>
      <vt:lpstr>GMICNC_22A_SCDPT2SN2!SCDPT2SN2_502BEGINNG_22</vt:lpstr>
      <vt:lpstr>GMICNC_22A_SCDPT2SN2!SCDPT2SN2_502BEGINNG_23</vt:lpstr>
      <vt:lpstr>GMICNC_22A_SCDPT2SN2!SCDPT2SN2_502BEGINNG_24</vt:lpstr>
      <vt:lpstr>GMICNC_22A_SCDPT2SN2!SCDPT2SN2_502BEGINNG_25</vt:lpstr>
      <vt:lpstr>GMICNC_22A_SCDPT2SN2!SCDPT2SN2_502BEGINNG_26</vt:lpstr>
      <vt:lpstr>GMICNC_22A_SCDPT2SN2!SCDPT2SN2_502BEGINNG_3</vt:lpstr>
      <vt:lpstr>GMICNC_22A_SCDPT2SN2!SCDPT2SN2_502BEGINNG_4</vt:lpstr>
      <vt:lpstr>GMICNC_22A_SCDPT2SN2!SCDPT2SN2_502BEGINNG_5</vt:lpstr>
      <vt:lpstr>GMICNC_22A_SCDPT2SN2!SCDPT2SN2_502BEGINNG_6</vt:lpstr>
      <vt:lpstr>GMICNC_22A_SCDPT2SN2!SCDPT2SN2_502BEGINNG_7</vt:lpstr>
      <vt:lpstr>GMICNC_22A_SCDPT2SN2!SCDPT2SN2_502BEGINNG_8</vt:lpstr>
      <vt:lpstr>GMICNC_22A_SCDPT2SN2!SCDPT2SN2_502BEGINNG_9</vt:lpstr>
      <vt:lpstr>GMICNC_22A_SCDPT2SN2!SCDPT2SN2_502ENDINGG_10</vt:lpstr>
      <vt:lpstr>GMICNC_22A_SCDPT2SN2!SCDPT2SN2_502ENDINGG_11</vt:lpstr>
      <vt:lpstr>GMICNC_22A_SCDPT2SN2!SCDPT2SN2_502ENDINGG_12</vt:lpstr>
      <vt:lpstr>GMICNC_22A_SCDPT2SN2!SCDPT2SN2_502ENDINGG_13</vt:lpstr>
      <vt:lpstr>GMICNC_22A_SCDPT2SN2!SCDPT2SN2_502ENDINGG_14</vt:lpstr>
      <vt:lpstr>GMICNC_22A_SCDPT2SN2!SCDPT2SN2_502ENDINGG_15</vt:lpstr>
      <vt:lpstr>GMICNC_22A_SCDPT2SN2!SCDPT2SN2_502ENDINGG_16</vt:lpstr>
      <vt:lpstr>GMICNC_22A_SCDPT2SN2!SCDPT2SN2_502ENDINGG_17</vt:lpstr>
      <vt:lpstr>GMICNC_22A_SCDPT2SN2!SCDPT2SN2_502ENDINGG_18.01</vt:lpstr>
      <vt:lpstr>GMICNC_22A_SCDPT2SN2!SCDPT2SN2_502ENDINGG_18.02</vt:lpstr>
      <vt:lpstr>GMICNC_22A_SCDPT2SN2!SCDPT2SN2_502ENDINGG_18.03</vt:lpstr>
      <vt:lpstr>GMICNC_22A_SCDPT2SN2!SCDPT2SN2_502ENDINGG_19</vt:lpstr>
      <vt:lpstr>GMICNC_22A_SCDPT2SN2!SCDPT2SN2_502ENDINGG_2</vt:lpstr>
      <vt:lpstr>GMICNC_22A_SCDPT2SN2!SCDPT2SN2_502ENDINGG_20</vt:lpstr>
      <vt:lpstr>GMICNC_22A_SCDPT2SN2!SCDPT2SN2_502ENDINGG_21</vt:lpstr>
      <vt:lpstr>GMICNC_22A_SCDPT2SN2!SCDPT2SN2_502ENDINGG_22</vt:lpstr>
      <vt:lpstr>GMICNC_22A_SCDPT2SN2!SCDPT2SN2_502ENDINGG_23</vt:lpstr>
      <vt:lpstr>GMICNC_22A_SCDPT2SN2!SCDPT2SN2_502ENDINGG_24</vt:lpstr>
      <vt:lpstr>GMICNC_22A_SCDPT2SN2!SCDPT2SN2_502ENDINGG_25</vt:lpstr>
      <vt:lpstr>GMICNC_22A_SCDPT2SN2!SCDPT2SN2_502ENDINGG_26</vt:lpstr>
      <vt:lpstr>GMICNC_22A_SCDPT2SN2!SCDPT2SN2_502ENDINGG_3</vt:lpstr>
      <vt:lpstr>GMICNC_22A_SCDPT2SN2!SCDPT2SN2_502ENDINGG_4</vt:lpstr>
      <vt:lpstr>GMICNC_22A_SCDPT2SN2!SCDPT2SN2_502ENDINGG_5</vt:lpstr>
      <vt:lpstr>GMICNC_22A_SCDPT2SN2!SCDPT2SN2_502ENDINGG_6</vt:lpstr>
      <vt:lpstr>GMICNC_22A_SCDPT2SN2!SCDPT2SN2_502ENDINGG_7</vt:lpstr>
      <vt:lpstr>GMICNC_22A_SCDPT2SN2!SCDPT2SN2_502ENDINGG_8</vt:lpstr>
      <vt:lpstr>GMICNC_22A_SCDPT2SN2!SCDPT2SN2_502ENDINGG_9</vt:lpstr>
      <vt:lpstr>GMICNC_22A_SCDPT2SN2!SCDPT2SN2_5109999999_10</vt:lpstr>
      <vt:lpstr>GMICNC_22A_SCDPT2SN2!SCDPT2SN2_5109999999_11</vt:lpstr>
      <vt:lpstr>GMICNC_22A_SCDPT2SN2!SCDPT2SN2_5109999999_12</vt:lpstr>
      <vt:lpstr>GMICNC_22A_SCDPT2SN2!SCDPT2SN2_5109999999_13</vt:lpstr>
      <vt:lpstr>GMICNC_22A_SCDPT2SN2!SCDPT2SN2_5109999999_14</vt:lpstr>
      <vt:lpstr>GMICNC_22A_SCDPT2SN2!SCDPT2SN2_5109999999_15</vt:lpstr>
      <vt:lpstr>GMICNC_22A_SCDPT2SN2!SCDPT2SN2_5109999999_16</vt:lpstr>
      <vt:lpstr>GMICNC_22A_SCDPT2SN2!SCDPT2SN2_5109999999_6</vt:lpstr>
      <vt:lpstr>GMICNC_22A_SCDPT2SN2!SCDPT2SN2_5109999999_8</vt:lpstr>
      <vt:lpstr>GMICNC_22A_SCDPT2SN2!SCDPT2SN2_5109999999_9</vt:lpstr>
      <vt:lpstr>GMICNC_22A_SCDPT2SN2!SCDPT2SN2_5310000000_Range</vt:lpstr>
      <vt:lpstr>GMICNC_22A_SCDPT2SN2!SCDPT2SN2_5319999999_10</vt:lpstr>
      <vt:lpstr>GMICNC_22A_SCDPT2SN2!SCDPT2SN2_5319999999_11</vt:lpstr>
      <vt:lpstr>GMICNC_22A_SCDPT2SN2!SCDPT2SN2_5319999999_12</vt:lpstr>
      <vt:lpstr>GMICNC_22A_SCDPT2SN2!SCDPT2SN2_5319999999_13</vt:lpstr>
      <vt:lpstr>GMICNC_22A_SCDPT2SN2!SCDPT2SN2_5319999999_14</vt:lpstr>
      <vt:lpstr>GMICNC_22A_SCDPT2SN2!SCDPT2SN2_5319999999_15</vt:lpstr>
      <vt:lpstr>GMICNC_22A_SCDPT2SN2!SCDPT2SN2_5319999999_16</vt:lpstr>
      <vt:lpstr>GMICNC_22A_SCDPT2SN2!SCDPT2SN2_5319999999_6</vt:lpstr>
      <vt:lpstr>GMICNC_22A_SCDPT2SN2!SCDPT2SN2_5319999999_8</vt:lpstr>
      <vt:lpstr>GMICNC_22A_SCDPT2SN2!SCDPT2SN2_5319999999_9</vt:lpstr>
      <vt:lpstr>GMICNC_22A_SCDPT2SN2!SCDPT2SN2_531BEGINNG_1</vt:lpstr>
      <vt:lpstr>GMICNC_22A_SCDPT2SN2!SCDPT2SN2_531BEGINNG_10</vt:lpstr>
      <vt:lpstr>GMICNC_22A_SCDPT2SN2!SCDPT2SN2_531BEGINNG_11</vt:lpstr>
      <vt:lpstr>GMICNC_22A_SCDPT2SN2!SCDPT2SN2_531BEGINNG_12</vt:lpstr>
      <vt:lpstr>GMICNC_22A_SCDPT2SN2!SCDPT2SN2_531BEGINNG_13</vt:lpstr>
      <vt:lpstr>GMICNC_22A_SCDPT2SN2!SCDPT2SN2_531BEGINNG_14</vt:lpstr>
      <vt:lpstr>GMICNC_22A_SCDPT2SN2!SCDPT2SN2_531BEGINNG_15</vt:lpstr>
      <vt:lpstr>GMICNC_22A_SCDPT2SN2!SCDPT2SN2_531BEGINNG_16</vt:lpstr>
      <vt:lpstr>GMICNC_22A_SCDPT2SN2!SCDPT2SN2_531BEGINNG_17</vt:lpstr>
      <vt:lpstr>GMICNC_22A_SCDPT2SN2!SCDPT2SN2_531BEGINNG_18.01</vt:lpstr>
      <vt:lpstr>GMICNC_22A_SCDPT2SN2!SCDPT2SN2_531BEGINNG_18.02</vt:lpstr>
      <vt:lpstr>GMICNC_22A_SCDPT2SN2!SCDPT2SN2_531BEGINNG_18.03</vt:lpstr>
      <vt:lpstr>GMICNC_22A_SCDPT2SN2!SCDPT2SN2_531BEGINNG_19</vt:lpstr>
      <vt:lpstr>GMICNC_22A_SCDPT2SN2!SCDPT2SN2_531BEGINNG_2</vt:lpstr>
      <vt:lpstr>GMICNC_22A_SCDPT2SN2!SCDPT2SN2_531BEGINNG_20</vt:lpstr>
      <vt:lpstr>GMICNC_22A_SCDPT2SN2!SCDPT2SN2_531BEGINNG_21</vt:lpstr>
      <vt:lpstr>GMICNC_22A_SCDPT2SN2!SCDPT2SN2_531BEGINNG_22</vt:lpstr>
      <vt:lpstr>GMICNC_22A_SCDPT2SN2!SCDPT2SN2_531BEGINNG_23</vt:lpstr>
      <vt:lpstr>GMICNC_22A_SCDPT2SN2!SCDPT2SN2_531BEGINNG_24</vt:lpstr>
      <vt:lpstr>GMICNC_22A_SCDPT2SN2!SCDPT2SN2_531BEGINNG_25</vt:lpstr>
      <vt:lpstr>GMICNC_22A_SCDPT2SN2!SCDPT2SN2_531BEGINNG_26</vt:lpstr>
      <vt:lpstr>GMICNC_22A_SCDPT2SN2!SCDPT2SN2_531BEGINNG_3</vt:lpstr>
      <vt:lpstr>GMICNC_22A_SCDPT2SN2!SCDPT2SN2_531BEGINNG_4</vt:lpstr>
      <vt:lpstr>GMICNC_22A_SCDPT2SN2!SCDPT2SN2_531BEGINNG_5</vt:lpstr>
      <vt:lpstr>GMICNC_22A_SCDPT2SN2!SCDPT2SN2_531BEGINNG_6</vt:lpstr>
      <vt:lpstr>GMICNC_22A_SCDPT2SN2!SCDPT2SN2_531BEGINNG_7</vt:lpstr>
      <vt:lpstr>GMICNC_22A_SCDPT2SN2!SCDPT2SN2_531BEGINNG_8</vt:lpstr>
      <vt:lpstr>GMICNC_22A_SCDPT2SN2!SCDPT2SN2_531BEGINNG_9</vt:lpstr>
      <vt:lpstr>GMICNC_22A_SCDPT2SN2!SCDPT2SN2_531ENDINGG_10</vt:lpstr>
      <vt:lpstr>GMICNC_22A_SCDPT2SN2!SCDPT2SN2_531ENDINGG_11</vt:lpstr>
      <vt:lpstr>GMICNC_22A_SCDPT2SN2!SCDPT2SN2_531ENDINGG_12</vt:lpstr>
      <vt:lpstr>GMICNC_22A_SCDPT2SN2!SCDPT2SN2_531ENDINGG_13</vt:lpstr>
      <vt:lpstr>GMICNC_22A_SCDPT2SN2!SCDPT2SN2_531ENDINGG_14</vt:lpstr>
      <vt:lpstr>GMICNC_22A_SCDPT2SN2!SCDPT2SN2_531ENDINGG_15</vt:lpstr>
      <vt:lpstr>GMICNC_22A_SCDPT2SN2!SCDPT2SN2_531ENDINGG_16</vt:lpstr>
      <vt:lpstr>GMICNC_22A_SCDPT2SN2!SCDPT2SN2_531ENDINGG_17</vt:lpstr>
      <vt:lpstr>GMICNC_22A_SCDPT2SN2!SCDPT2SN2_531ENDINGG_18.01</vt:lpstr>
      <vt:lpstr>GMICNC_22A_SCDPT2SN2!SCDPT2SN2_531ENDINGG_18.02</vt:lpstr>
      <vt:lpstr>GMICNC_22A_SCDPT2SN2!SCDPT2SN2_531ENDINGG_18.03</vt:lpstr>
      <vt:lpstr>GMICNC_22A_SCDPT2SN2!SCDPT2SN2_531ENDINGG_19</vt:lpstr>
      <vt:lpstr>GMICNC_22A_SCDPT2SN2!SCDPT2SN2_531ENDINGG_2</vt:lpstr>
      <vt:lpstr>GMICNC_22A_SCDPT2SN2!SCDPT2SN2_531ENDINGG_20</vt:lpstr>
      <vt:lpstr>GMICNC_22A_SCDPT2SN2!SCDPT2SN2_531ENDINGG_21</vt:lpstr>
      <vt:lpstr>GMICNC_22A_SCDPT2SN2!SCDPT2SN2_531ENDINGG_22</vt:lpstr>
      <vt:lpstr>GMICNC_22A_SCDPT2SN2!SCDPT2SN2_531ENDINGG_23</vt:lpstr>
      <vt:lpstr>GMICNC_22A_SCDPT2SN2!SCDPT2SN2_531ENDINGG_24</vt:lpstr>
      <vt:lpstr>GMICNC_22A_SCDPT2SN2!SCDPT2SN2_531ENDINGG_25</vt:lpstr>
      <vt:lpstr>GMICNC_22A_SCDPT2SN2!SCDPT2SN2_531ENDINGG_26</vt:lpstr>
      <vt:lpstr>GMICNC_22A_SCDPT2SN2!SCDPT2SN2_531ENDINGG_3</vt:lpstr>
      <vt:lpstr>GMICNC_22A_SCDPT2SN2!SCDPT2SN2_531ENDINGG_4</vt:lpstr>
      <vt:lpstr>GMICNC_22A_SCDPT2SN2!SCDPT2SN2_531ENDINGG_5</vt:lpstr>
      <vt:lpstr>GMICNC_22A_SCDPT2SN2!SCDPT2SN2_531ENDINGG_6</vt:lpstr>
      <vt:lpstr>GMICNC_22A_SCDPT2SN2!SCDPT2SN2_531ENDINGG_7</vt:lpstr>
      <vt:lpstr>GMICNC_22A_SCDPT2SN2!SCDPT2SN2_531ENDINGG_8</vt:lpstr>
      <vt:lpstr>GMICNC_22A_SCDPT2SN2!SCDPT2SN2_531ENDINGG_9</vt:lpstr>
      <vt:lpstr>GMICNC_22A_SCDPT2SN2!SCDPT2SN2_5320000000_Range</vt:lpstr>
      <vt:lpstr>GMICNC_22A_SCDPT2SN2!SCDPT2SN2_5329999999_10</vt:lpstr>
      <vt:lpstr>GMICNC_22A_SCDPT2SN2!SCDPT2SN2_5329999999_11</vt:lpstr>
      <vt:lpstr>GMICNC_22A_SCDPT2SN2!SCDPT2SN2_5329999999_12</vt:lpstr>
      <vt:lpstr>GMICNC_22A_SCDPT2SN2!SCDPT2SN2_5329999999_13</vt:lpstr>
      <vt:lpstr>GMICNC_22A_SCDPT2SN2!SCDPT2SN2_5329999999_14</vt:lpstr>
      <vt:lpstr>GMICNC_22A_SCDPT2SN2!SCDPT2SN2_5329999999_15</vt:lpstr>
      <vt:lpstr>GMICNC_22A_SCDPT2SN2!SCDPT2SN2_5329999999_16</vt:lpstr>
      <vt:lpstr>GMICNC_22A_SCDPT2SN2!SCDPT2SN2_5329999999_6</vt:lpstr>
      <vt:lpstr>GMICNC_22A_SCDPT2SN2!SCDPT2SN2_5329999999_8</vt:lpstr>
      <vt:lpstr>GMICNC_22A_SCDPT2SN2!SCDPT2SN2_5329999999_9</vt:lpstr>
      <vt:lpstr>GMICNC_22A_SCDPT2SN2!SCDPT2SN2_532BEGINNG_1</vt:lpstr>
      <vt:lpstr>GMICNC_22A_SCDPT2SN2!SCDPT2SN2_532BEGINNG_10</vt:lpstr>
      <vt:lpstr>GMICNC_22A_SCDPT2SN2!SCDPT2SN2_532BEGINNG_11</vt:lpstr>
      <vt:lpstr>GMICNC_22A_SCDPT2SN2!SCDPT2SN2_532BEGINNG_12</vt:lpstr>
      <vt:lpstr>GMICNC_22A_SCDPT2SN2!SCDPT2SN2_532BEGINNG_13</vt:lpstr>
      <vt:lpstr>GMICNC_22A_SCDPT2SN2!SCDPT2SN2_532BEGINNG_14</vt:lpstr>
      <vt:lpstr>GMICNC_22A_SCDPT2SN2!SCDPT2SN2_532BEGINNG_15</vt:lpstr>
      <vt:lpstr>GMICNC_22A_SCDPT2SN2!SCDPT2SN2_532BEGINNG_16</vt:lpstr>
      <vt:lpstr>GMICNC_22A_SCDPT2SN2!SCDPT2SN2_532BEGINNG_17</vt:lpstr>
      <vt:lpstr>GMICNC_22A_SCDPT2SN2!SCDPT2SN2_532BEGINNG_18.01</vt:lpstr>
      <vt:lpstr>GMICNC_22A_SCDPT2SN2!SCDPT2SN2_532BEGINNG_18.02</vt:lpstr>
      <vt:lpstr>GMICNC_22A_SCDPT2SN2!SCDPT2SN2_532BEGINNG_18.03</vt:lpstr>
      <vt:lpstr>GMICNC_22A_SCDPT2SN2!SCDPT2SN2_532BEGINNG_19</vt:lpstr>
      <vt:lpstr>GMICNC_22A_SCDPT2SN2!SCDPT2SN2_532BEGINNG_2</vt:lpstr>
      <vt:lpstr>GMICNC_22A_SCDPT2SN2!SCDPT2SN2_532BEGINNG_20</vt:lpstr>
      <vt:lpstr>GMICNC_22A_SCDPT2SN2!SCDPT2SN2_532BEGINNG_21</vt:lpstr>
      <vt:lpstr>GMICNC_22A_SCDPT2SN2!SCDPT2SN2_532BEGINNG_22</vt:lpstr>
      <vt:lpstr>GMICNC_22A_SCDPT2SN2!SCDPT2SN2_532BEGINNG_23</vt:lpstr>
      <vt:lpstr>GMICNC_22A_SCDPT2SN2!SCDPT2SN2_532BEGINNG_24</vt:lpstr>
      <vt:lpstr>GMICNC_22A_SCDPT2SN2!SCDPT2SN2_532BEGINNG_25</vt:lpstr>
      <vt:lpstr>GMICNC_22A_SCDPT2SN2!SCDPT2SN2_532BEGINNG_26</vt:lpstr>
      <vt:lpstr>GMICNC_22A_SCDPT2SN2!SCDPT2SN2_532BEGINNG_3</vt:lpstr>
      <vt:lpstr>GMICNC_22A_SCDPT2SN2!SCDPT2SN2_532BEGINNG_4</vt:lpstr>
      <vt:lpstr>GMICNC_22A_SCDPT2SN2!SCDPT2SN2_532BEGINNG_5</vt:lpstr>
      <vt:lpstr>GMICNC_22A_SCDPT2SN2!SCDPT2SN2_532BEGINNG_6</vt:lpstr>
      <vt:lpstr>GMICNC_22A_SCDPT2SN2!SCDPT2SN2_532BEGINNG_7</vt:lpstr>
      <vt:lpstr>GMICNC_22A_SCDPT2SN2!SCDPT2SN2_532BEGINNG_8</vt:lpstr>
      <vt:lpstr>GMICNC_22A_SCDPT2SN2!SCDPT2SN2_532BEGINNG_9</vt:lpstr>
      <vt:lpstr>GMICNC_22A_SCDPT2SN2!SCDPT2SN2_532ENDINGG_10</vt:lpstr>
      <vt:lpstr>GMICNC_22A_SCDPT2SN2!SCDPT2SN2_532ENDINGG_11</vt:lpstr>
      <vt:lpstr>GMICNC_22A_SCDPT2SN2!SCDPT2SN2_532ENDINGG_12</vt:lpstr>
      <vt:lpstr>GMICNC_22A_SCDPT2SN2!SCDPT2SN2_532ENDINGG_13</vt:lpstr>
      <vt:lpstr>GMICNC_22A_SCDPT2SN2!SCDPT2SN2_532ENDINGG_14</vt:lpstr>
      <vt:lpstr>GMICNC_22A_SCDPT2SN2!SCDPT2SN2_532ENDINGG_15</vt:lpstr>
      <vt:lpstr>GMICNC_22A_SCDPT2SN2!SCDPT2SN2_532ENDINGG_16</vt:lpstr>
      <vt:lpstr>GMICNC_22A_SCDPT2SN2!SCDPT2SN2_532ENDINGG_17</vt:lpstr>
      <vt:lpstr>GMICNC_22A_SCDPT2SN2!SCDPT2SN2_532ENDINGG_18.01</vt:lpstr>
      <vt:lpstr>GMICNC_22A_SCDPT2SN2!SCDPT2SN2_532ENDINGG_18.02</vt:lpstr>
      <vt:lpstr>GMICNC_22A_SCDPT2SN2!SCDPT2SN2_532ENDINGG_18.03</vt:lpstr>
      <vt:lpstr>GMICNC_22A_SCDPT2SN2!SCDPT2SN2_532ENDINGG_19</vt:lpstr>
      <vt:lpstr>GMICNC_22A_SCDPT2SN2!SCDPT2SN2_532ENDINGG_2</vt:lpstr>
      <vt:lpstr>GMICNC_22A_SCDPT2SN2!SCDPT2SN2_532ENDINGG_20</vt:lpstr>
      <vt:lpstr>GMICNC_22A_SCDPT2SN2!SCDPT2SN2_532ENDINGG_21</vt:lpstr>
      <vt:lpstr>GMICNC_22A_SCDPT2SN2!SCDPT2SN2_532ENDINGG_22</vt:lpstr>
      <vt:lpstr>GMICNC_22A_SCDPT2SN2!SCDPT2SN2_532ENDINGG_23</vt:lpstr>
      <vt:lpstr>GMICNC_22A_SCDPT2SN2!SCDPT2SN2_532ENDINGG_24</vt:lpstr>
      <vt:lpstr>GMICNC_22A_SCDPT2SN2!SCDPT2SN2_532ENDINGG_25</vt:lpstr>
      <vt:lpstr>GMICNC_22A_SCDPT2SN2!SCDPT2SN2_532ENDINGG_26</vt:lpstr>
      <vt:lpstr>GMICNC_22A_SCDPT2SN2!SCDPT2SN2_532ENDINGG_3</vt:lpstr>
      <vt:lpstr>GMICNC_22A_SCDPT2SN2!SCDPT2SN2_532ENDINGG_4</vt:lpstr>
      <vt:lpstr>GMICNC_22A_SCDPT2SN2!SCDPT2SN2_532ENDINGG_5</vt:lpstr>
      <vt:lpstr>GMICNC_22A_SCDPT2SN2!SCDPT2SN2_532ENDINGG_6</vt:lpstr>
      <vt:lpstr>GMICNC_22A_SCDPT2SN2!SCDPT2SN2_532ENDINGG_7</vt:lpstr>
      <vt:lpstr>GMICNC_22A_SCDPT2SN2!SCDPT2SN2_532ENDINGG_8</vt:lpstr>
      <vt:lpstr>GMICNC_22A_SCDPT2SN2!SCDPT2SN2_532ENDINGG_9</vt:lpstr>
      <vt:lpstr>GMICNC_22A_SCDPT2SN2!SCDPT2SN2_5409999999_10</vt:lpstr>
      <vt:lpstr>GMICNC_22A_SCDPT2SN2!SCDPT2SN2_5409999999_11</vt:lpstr>
      <vt:lpstr>GMICNC_22A_SCDPT2SN2!SCDPT2SN2_5409999999_12</vt:lpstr>
      <vt:lpstr>GMICNC_22A_SCDPT2SN2!SCDPT2SN2_5409999999_13</vt:lpstr>
      <vt:lpstr>GMICNC_22A_SCDPT2SN2!SCDPT2SN2_5409999999_14</vt:lpstr>
      <vt:lpstr>GMICNC_22A_SCDPT2SN2!SCDPT2SN2_5409999999_15</vt:lpstr>
      <vt:lpstr>GMICNC_22A_SCDPT2SN2!SCDPT2SN2_5409999999_16</vt:lpstr>
      <vt:lpstr>GMICNC_22A_SCDPT2SN2!SCDPT2SN2_5409999999_6</vt:lpstr>
      <vt:lpstr>GMICNC_22A_SCDPT2SN2!SCDPT2SN2_5409999999_8</vt:lpstr>
      <vt:lpstr>GMICNC_22A_SCDPT2SN2!SCDPT2SN2_5409999999_9</vt:lpstr>
      <vt:lpstr>GMICNC_22A_SCDPT2SN2!SCDPT2SN2_5510000000_Range</vt:lpstr>
      <vt:lpstr>GMICNC_22A_SCDPT2SN2!SCDPT2SN2_5519999999_10</vt:lpstr>
      <vt:lpstr>GMICNC_22A_SCDPT2SN2!SCDPT2SN2_5519999999_11</vt:lpstr>
      <vt:lpstr>GMICNC_22A_SCDPT2SN2!SCDPT2SN2_5519999999_12</vt:lpstr>
      <vt:lpstr>GMICNC_22A_SCDPT2SN2!SCDPT2SN2_5519999999_13</vt:lpstr>
      <vt:lpstr>GMICNC_22A_SCDPT2SN2!SCDPT2SN2_5519999999_14</vt:lpstr>
      <vt:lpstr>GMICNC_22A_SCDPT2SN2!SCDPT2SN2_5519999999_15</vt:lpstr>
      <vt:lpstr>GMICNC_22A_SCDPT2SN2!SCDPT2SN2_5519999999_16</vt:lpstr>
      <vt:lpstr>GMICNC_22A_SCDPT2SN2!SCDPT2SN2_5519999999_6</vt:lpstr>
      <vt:lpstr>GMICNC_22A_SCDPT2SN2!SCDPT2SN2_5519999999_8</vt:lpstr>
      <vt:lpstr>GMICNC_22A_SCDPT2SN2!SCDPT2SN2_5519999999_9</vt:lpstr>
      <vt:lpstr>GMICNC_22A_SCDPT2SN2!SCDPT2SN2_551BEGINNG_1</vt:lpstr>
      <vt:lpstr>GMICNC_22A_SCDPT2SN2!SCDPT2SN2_551BEGINNG_10</vt:lpstr>
      <vt:lpstr>GMICNC_22A_SCDPT2SN2!SCDPT2SN2_551BEGINNG_11</vt:lpstr>
      <vt:lpstr>GMICNC_22A_SCDPT2SN2!SCDPT2SN2_551BEGINNG_12</vt:lpstr>
      <vt:lpstr>GMICNC_22A_SCDPT2SN2!SCDPT2SN2_551BEGINNG_13</vt:lpstr>
      <vt:lpstr>GMICNC_22A_SCDPT2SN2!SCDPT2SN2_551BEGINNG_14</vt:lpstr>
      <vt:lpstr>GMICNC_22A_SCDPT2SN2!SCDPT2SN2_551BEGINNG_15</vt:lpstr>
      <vt:lpstr>GMICNC_22A_SCDPT2SN2!SCDPT2SN2_551BEGINNG_16</vt:lpstr>
      <vt:lpstr>GMICNC_22A_SCDPT2SN2!SCDPT2SN2_551BEGINNG_17</vt:lpstr>
      <vt:lpstr>GMICNC_22A_SCDPT2SN2!SCDPT2SN2_551BEGINNG_18.01</vt:lpstr>
      <vt:lpstr>GMICNC_22A_SCDPT2SN2!SCDPT2SN2_551BEGINNG_18.02</vt:lpstr>
      <vt:lpstr>GMICNC_22A_SCDPT2SN2!SCDPT2SN2_551BEGINNG_18.03</vt:lpstr>
      <vt:lpstr>GMICNC_22A_SCDPT2SN2!SCDPT2SN2_551BEGINNG_19</vt:lpstr>
      <vt:lpstr>GMICNC_22A_SCDPT2SN2!SCDPT2SN2_551BEGINNG_2</vt:lpstr>
      <vt:lpstr>GMICNC_22A_SCDPT2SN2!SCDPT2SN2_551BEGINNG_20</vt:lpstr>
      <vt:lpstr>GMICNC_22A_SCDPT2SN2!SCDPT2SN2_551BEGINNG_21</vt:lpstr>
      <vt:lpstr>GMICNC_22A_SCDPT2SN2!SCDPT2SN2_551BEGINNG_22</vt:lpstr>
      <vt:lpstr>GMICNC_22A_SCDPT2SN2!SCDPT2SN2_551BEGINNG_23</vt:lpstr>
      <vt:lpstr>GMICNC_22A_SCDPT2SN2!SCDPT2SN2_551BEGINNG_24</vt:lpstr>
      <vt:lpstr>GMICNC_22A_SCDPT2SN2!SCDPT2SN2_551BEGINNG_25</vt:lpstr>
      <vt:lpstr>GMICNC_22A_SCDPT2SN2!SCDPT2SN2_551BEGINNG_26</vt:lpstr>
      <vt:lpstr>GMICNC_22A_SCDPT2SN2!SCDPT2SN2_551BEGINNG_3</vt:lpstr>
      <vt:lpstr>GMICNC_22A_SCDPT2SN2!SCDPT2SN2_551BEGINNG_4</vt:lpstr>
      <vt:lpstr>GMICNC_22A_SCDPT2SN2!SCDPT2SN2_551BEGINNG_5</vt:lpstr>
      <vt:lpstr>GMICNC_22A_SCDPT2SN2!SCDPT2SN2_551BEGINNG_6</vt:lpstr>
      <vt:lpstr>GMICNC_22A_SCDPT2SN2!SCDPT2SN2_551BEGINNG_7</vt:lpstr>
      <vt:lpstr>GMICNC_22A_SCDPT2SN2!SCDPT2SN2_551BEGINNG_8</vt:lpstr>
      <vt:lpstr>GMICNC_22A_SCDPT2SN2!SCDPT2SN2_551BEGINNG_9</vt:lpstr>
      <vt:lpstr>GMICNC_22A_SCDPT2SN2!SCDPT2SN2_551ENDINGG_10</vt:lpstr>
      <vt:lpstr>GMICNC_22A_SCDPT2SN2!SCDPT2SN2_551ENDINGG_11</vt:lpstr>
      <vt:lpstr>GMICNC_22A_SCDPT2SN2!SCDPT2SN2_551ENDINGG_12</vt:lpstr>
      <vt:lpstr>GMICNC_22A_SCDPT2SN2!SCDPT2SN2_551ENDINGG_13</vt:lpstr>
      <vt:lpstr>GMICNC_22A_SCDPT2SN2!SCDPT2SN2_551ENDINGG_14</vt:lpstr>
      <vt:lpstr>GMICNC_22A_SCDPT2SN2!SCDPT2SN2_551ENDINGG_15</vt:lpstr>
      <vt:lpstr>GMICNC_22A_SCDPT2SN2!SCDPT2SN2_551ENDINGG_16</vt:lpstr>
      <vt:lpstr>GMICNC_22A_SCDPT2SN2!SCDPT2SN2_551ENDINGG_17</vt:lpstr>
      <vt:lpstr>GMICNC_22A_SCDPT2SN2!SCDPT2SN2_551ENDINGG_18.01</vt:lpstr>
      <vt:lpstr>GMICNC_22A_SCDPT2SN2!SCDPT2SN2_551ENDINGG_18.02</vt:lpstr>
      <vt:lpstr>GMICNC_22A_SCDPT2SN2!SCDPT2SN2_551ENDINGG_18.03</vt:lpstr>
      <vt:lpstr>GMICNC_22A_SCDPT2SN2!SCDPT2SN2_551ENDINGG_19</vt:lpstr>
      <vt:lpstr>GMICNC_22A_SCDPT2SN2!SCDPT2SN2_551ENDINGG_2</vt:lpstr>
      <vt:lpstr>GMICNC_22A_SCDPT2SN2!SCDPT2SN2_551ENDINGG_20</vt:lpstr>
      <vt:lpstr>GMICNC_22A_SCDPT2SN2!SCDPT2SN2_551ENDINGG_21</vt:lpstr>
      <vt:lpstr>GMICNC_22A_SCDPT2SN2!SCDPT2SN2_551ENDINGG_22</vt:lpstr>
      <vt:lpstr>GMICNC_22A_SCDPT2SN2!SCDPT2SN2_551ENDINGG_23</vt:lpstr>
      <vt:lpstr>GMICNC_22A_SCDPT2SN2!SCDPT2SN2_551ENDINGG_24</vt:lpstr>
      <vt:lpstr>GMICNC_22A_SCDPT2SN2!SCDPT2SN2_551ENDINGG_25</vt:lpstr>
      <vt:lpstr>GMICNC_22A_SCDPT2SN2!SCDPT2SN2_551ENDINGG_26</vt:lpstr>
      <vt:lpstr>GMICNC_22A_SCDPT2SN2!SCDPT2SN2_551ENDINGG_3</vt:lpstr>
      <vt:lpstr>GMICNC_22A_SCDPT2SN2!SCDPT2SN2_551ENDINGG_4</vt:lpstr>
      <vt:lpstr>GMICNC_22A_SCDPT2SN2!SCDPT2SN2_551ENDINGG_5</vt:lpstr>
      <vt:lpstr>GMICNC_22A_SCDPT2SN2!SCDPT2SN2_551ENDINGG_6</vt:lpstr>
      <vt:lpstr>GMICNC_22A_SCDPT2SN2!SCDPT2SN2_551ENDINGG_7</vt:lpstr>
      <vt:lpstr>GMICNC_22A_SCDPT2SN2!SCDPT2SN2_551ENDINGG_8</vt:lpstr>
      <vt:lpstr>GMICNC_22A_SCDPT2SN2!SCDPT2SN2_551ENDINGG_9</vt:lpstr>
      <vt:lpstr>GMICNC_22A_SCDPT2SN2!SCDPT2SN2_5520000000_Range</vt:lpstr>
      <vt:lpstr>GMICNC_22A_SCDPT2SN2!SCDPT2SN2_5529999999_10</vt:lpstr>
      <vt:lpstr>GMICNC_22A_SCDPT2SN2!SCDPT2SN2_5529999999_11</vt:lpstr>
      <vt:lpstr>GMICNC_22A_SCDPT2SN2!SCDPT2SN2_5529999999_12</vt:lpstr>
      <vt:lpstr>GMICNC_22A_SCDPT2SN2!SCDPT2SN2_5529999999_13</vt:lpstr>
      <vt:lpstr>GMICNC_22A_SCDPT2SN2!SCDPT2SN2_5529999999_14</vt:lpstr>
      <vt:lpstr>GMICNC_22A_SCDPT2SN2!SCDPT2SN2_5529999999_15</vt:lpstr>
      <vt:lpstr>GMICNC_22A_SCDPT2SN2!SCDPT2SN2_5529999999_16</vt:lpstr>
      <vt:lpstr>GMICNC_22A_SCDPT2SN2!SCDPT2SN2_5529999999_6</vt:lpstr>
      <vt:lpstr>GMICNC_22A_SCDPT2SN2!SCDPT2SN2_5529999999_8</vt:lpstr>
      <vt:lpstr>GMICNC_22A_SCDPT2SN2!SCDPT2SN2_5529999999_9</vt:lpstr>
      <vt:lpstr>GMICNC_22A_SCDPT2SN2!SCDPT2SN2_552BEGINNG_1</vt:lpstr>
      <vt:lpstr>GMICNC_22A_SCDPT2SN2!SCDPT2SN2_552BEGINNG_10</vt:lpstr>
      <vt:lpstr>GMICNC_22A_SCDPT2SN2!SCDPT2SN2_552BEGINNG_11</vt:lpstr>
      <vt:lpstr>GMICNC_22A_SCDPT2SN2!SCDPT2SN2_552BEGINNG_12</vt:lpstr>
      <vt:lpstr>GMICNC_22A_SCDPT2SN2!SCDPT2SN2_552BEGINNG_13</vt:lpstr>
      <vt:lpstr>GMICNC_22A_SCDPT2SN2!SCDPT2SN2_552BEGINNG_14</vt:lpstr>
      <vt:lpstr>GMICNC_22A_SCDPT2SN2!SCDPT2SN2_552BEGINNG_15</vt:lpstr>
      <vt:lpstr>GMICNC_22A_SCDPT2SN2!SCDPT2SN2_552BEGINNG_16</vt:lpstr>
      <vt:lpstr>GMICNC_22A_SCDPT2SN2!SCDPT2SN2_552BEGINNG_17</vt:lpstr>
      <vt:lpstr>GMICNC_22A_SCDPT2SN2!SCDPT2SN2_552BEGINNG_18.01</vt:lpstr>
      <vt:lpstr>GMICNC_22A_SCDPT2SN2!SCDPT2SN2_552BEGINNG_18.02</vt:lpstr>
      <vt:lpstr>GMICNC_22A_SCDPT2SN2!SCDPT2SN2_552BEGINNG_18.03</vt:lpstr>
      <vt:lpstr>GMICNC_22A_SCDPT2SN2!SCDPT2SN2_552BEGINNG_19</vt:lpstr>
      <vt:lpstr>GMICNC_22A_SCDPT2SN2!SCDPT2SN2_552BEGINNG_2</vt:lpstr>
      <vt:lpstr>GMICNC_22A_SCDPT2SN2!SCDPT2SN2_552BEGINNG_20</vt:lpstr>
      <vt:lpstr>GMICNC_22A_SCDPT2SN2!SCDPT2SN2_552BEGINNG_21</vt:lpstr>
      <vt:lpstr>GMICNC_22A_SCDPT2SN2!SCDPT2SN2_552BEGINNG_22</vt:lpstr>
      <vt:lpstr>GMICNC_22A_SCDPT2SN2!SCDPT2SN2_552BEGINNG_23</vt:lpstr>
      <vt:lpstr>GMICNC_22A_SCDPT2SN2!SCDPT2SN2_552BEGINNG_24</vt:lpstr>
      <vt:lpstr>GMICNC_22A_SCDPT2SN2!SCDPT2SN2_552BEGINNG_25</vt:lpstr>
      <vt:lpstr>GMICNC_22A_SCDPT2SN2!SCDPT2SN2_552BEGINNG_26</vt:lpstr>
      <vt:lpstr>GMICNC_22A_SCDPT2SN2!SCDPT2SN2_552BEGINNG_3</vt:lpstr>
      <vt:lpstr>GMICNC_22A_SCDPT2SN2!SCDPT2SN2_552BEGINNG_4</vt:lpstr>
      <vt:lpstr>GMICNC_22A_SCDPT2SN2!SCDPT2SN2_552BEGINNG_5</vt:lpstr>
      <vt:lpstr>GMICNC_22A_SCDPT2SN2!SCDPT2SN2_552BEGINNG_6</vt:lpstr>
      <vt:lpstr>GMICNC_22A_SCDPT2SN2!SCDPT2SN2_552BEGINNG_7</vt:lpstr>
      <vt:lpstr>GMICNC_22A_SCDPT2SN2!SCDPT2SN2_552BEGINNG_8</vt:lpstr>
      <vt:lpstr>GMICNC_22A_SCDPT2SN2!SCDPT2SN2_552BEGINNG_9</vt:lpstr>
      <vt:lpstr>GMICNC_22A_SCDPT2SN2!SCDPT2SN2_552ENDINGG_10</vt:lpstr>
      <vt:lpstr>GMICNC_22A_SCDPT2SN2!SCDPT2SN2_552ENDINGG_11</vt:lpstr>
      <vt:lpstr>GMICNC_22A_SCDPT2SN2!SCDPT2SN2_552ENDINGG_12</vt:lpstr>
      <vt:lpstr>GMICNC_22A_SCDPT2SN2!SCDPT2SN2_552ENDINGG_13</vt:lpstr>
      <vt:lpstr>GMICNC_22A_SCDPT2SN2!SCDPT2SN2_552ENDINGG_14</vt:lpstr>
      <vt:lpstr>GMICNC_22A_SCDPT2SN2!SCDPT2SN2_552ENDINGG_15</vt:lpstr>
      <vt:lpstr>GMICNC_22A_SCDPT2SN2!SCDPT2SN2_552ENDINGG_16</vt:lpstr>
      <vt:lpstr>GMICNC_22A_SCDPT2SN2!SCDPT2SN2_552ENDINGG_17</vt:lpstr>
      <vt:lpstr>GMICNC_22A_SCDPT2SN2!SCDPT2SN2_552ENDINGG_18.01</vt:lpstr>
      <vt:lpstr>GMICNC_22A_SCDPT2SN2!SCDPT2SN2_552ENDINGG_18.02</vt:lpstr>
      <vt:lpstr>GMICNC_22A_SCDPT2SN2!SCDPT2SN2_552ENDINGG_18.03</vt:lpstr>
      <vt:lpstr>GMICNC_22A_SCDPT2SN2!SCDPT2SN2_552ENDINGG_19</vt:lpstr>
      <vt:lpstr>GMICNC_22A_SCDPT2SN2!SCDPT2SN2_552ENDINGG_2</vt:lpstr>
      <vt:lpstr>GMICNC_22A_SCDPT2SN2!SCDPT2SN2_552ENDINGG_20</vt:lpstr>
      <vt:lpstr>GMICNC_22A_SCDPT2SN2!SCDPT2SN2_552ENDINGG_21</vt:lpstr>
      <vt:lpstr>GMICNC_22A_SCDPT2SN2!SCDPT2SN2_552ENDINGG_22</vt:lpstr>
      <vt:lpstr>GMICNC_22A_SCDPT2SN2!SCDPT2SN2_552ENDINGG_23</vt:lpstr>
      <vt:lpstr>GMICNC_22A_SCDPT2SN2!SCDPT2SN2_552ENDINGG_24</vt:lpstr>
      <vt:lpstr>GMICNC_22A_SCDPT2SN2!SCDPT2SN2_552ENDINGG_25</vt:lpstr>
      <vt:lpstr>GMICNC_22A_SCDPT2SN2!SCDPT2SN2_552ENDINGG_26</vt:lpstr>
      <vt:lpstr>GMICNC_22A_SCDPT2SN2!SCDPT2SN2_552ENDINGG_3</vt:lpstr>
      <vt:lpstr>GMICNC_22A_SCDPT2SN2!SCDPT2SN2_552ENDINGG_4</vt:lpstr>
      <vt:lpstr>GMICNC_22A_SCDPT2SN2!SCDPT2SN2_552ENDINGG_5</vt:lpstr>
      <vt:lpstr>GMICNC_22A_SCDPT2SN2!SCDPT2SN2_552ENDINGG_6</vt:lpstr>
      <vt:lpstr>GMICNC_22A_SCDPT2SN2!SCDPT2SN2_552ENDINGG_7</vt:lpstr>
      <vt:lpstr>GMICNC_22A_SCDPT2SN2!SCDPT2SN2_552ENDINGG_8</vt:lpstr>
      <vt:lpstr>GMICNC_22A_SCDPT2SN2!SCDPT2SN2_552ENDINGG_9</vt:lpstr>
      <vt:lpstr>GMICNC_22A_SCDPT2SN2!SCDPT2SN2_5609999999_10</vt:lpstr>
      <vt:lpstr>GMICNC_22A_SCDPT2SN2!SCDPT2SN2_5609999999_11</vt:lpstr>
      <vt:lpstr>GMICNC_22A_SCDPT2SN2!SCDPT2SN2_5609999999_12</vt:lpstr>
      <vt:lpstr>GMICNC_22A_SCDPT2SN2!SCDPT2SN2_5609999999_13</vt:lpstr>
      <vt:lpstr>GMICNC_22A_SCDPT2SN2!SCDPT2SN2_5609999999_14</vt:lpstr>
      <vt:lpstr>GMICNC_22A_SCDPT2SN2!SCDPT2SN2_5609999999_15</vt:lpstr>
      <vt:lpstr>GMICNC_22A_SCDPT2SN2!SCDPT2SN2_5609999999_16</vt:lpstr>
      <vt:lpstr>GMICNC_22A_SCDPT2SN2!SCDPT2SN2_5609999999_6</vt:lpstr>
      <vt:lpstr>GMICNC_22A_SCDPT2SN2!SCDPT2SN2_5609999999_8</vt:lpstr>
      <vt:lpstr>GMICNC_22A_SCDPT2SN2!SCDPT2SN2_5609999999_9</vt:lpstr>
      <vt:lpstr>GMICNC_22A_SCDPT2SN2!SCDPT2SN2_5710000000_Range</vt:lpstr>
      <vt:lpstr>GMICNC_22A_SCDPT2SN2!SCDPT2SN2_5719999999_10</vt:lpstr>
      <vt:lpstr>GMICNC_22A_SCDPT2SN2!SCDPT2SN2_5719999999_11</vt:lpstr>
      <vt:lpstr>GMICNC_22A_SCDPT2SN2!SCDPT2SN2_5719999999_12</vt:lpstr>
      <vt:lpstr>GMICNC_22A_SCDPT2SN2!SCDPT2SN2_5719999999_13</vt:lpstr>
      <vt:lpstr>GMICNC_22A_SCDPT2SN2!SCDPT2SN2_5719999999_14</vt:lpstr>
      <vt:lpstr>GMICNC_22A_SCDPT2SN2!SCDPT2SN2_5719999999_15</vt:lpstr>
      <vt:lpstr>GMICNC_22A_SCDPT2SN2!SCDPT2SN2_5719999999_16</vt:lpstr>
      <vt:lpstr>GMICNC_22A_SCDPT2SN2!SCDPT2SN2_5719999999_6</vt:lpstr>
      <vt:lpstr>GMICNC_22A_SCDPT2SN2!SCDPT2SN2_5719999999_8</vt:lpstr>
      <vt:lpstr>GMICNC_22A_SCDPT2SN2!SCDPT2SN2_5719999999_9</vt:lpstr>
      <vt:lpstr>GMICNC_22A_SCDPT2SN2!SCDPT2SN2_571BEGINNG_1</vt:lpstr>
      <vt:lpstr>GMICNC_22A_SCDPT2SN2!SCDPT2SN2_571BEGINNG_10</vt:lpstr>
      <vt:lpstr>GMICNC_22A_SCDPT2SN2!SCDPT2SN2_571BEGINNG_11</vt:lpstr>
      <vt:lpstr>GMICNC_22A_SCDPT2SN2!SCDPT2SN2_571BEGINNG_12</vt:lpstr>
      <vt:lpstr>GMICNC_22A_SCDPT2SN2!SCDPT2SN2_571BEGINNG_13</vt:lpstr>
      <vt:lpstr>GMICNC_22A_SCDPT2SN2!SCDPT2SN2_571BEGINNG_14</vt:lpstr>
      <vt:lpstr>GMICNC_22A_SCDPT2SN2!SCDPT2SN2_571BEGINNG_15</vt:lpstr>
      <vt:lpstr>GMICNC_22A_SCDPT2SN2!SCDPT2SN2_571BEGINNG_16</vt:lpstr>
      <vt:lpstr>GMICNC_22A_SCDPT2SN2!SCDPT2SN2_571BEGINNG_17</vt:lpstr>
      <vt:lpstr>GMICNC_22A_SCDPT2SN2!SCDPT2SN2_571BEGINNG_18.01</vt:lpstr>
      <vt:lpstr>GMICNC_22A_SCDPT2SN2!SCDPT2SN2_571BEGINNG_18.02</vt:lpstr>
      <vt:lpstr>GMICNC_22A_SCDPT2SN2!SCDPT2SN2_571BEGINNG_18.03</vt:lpstr>
      <vt:lpstr>GMICNC_22A_SCDPT2SN2!SCDPT2SN2_571BEGINNG_19</vt:lpstr>
      <vt:lpstr>GMICNC_22A_SCDPT2SN2!SCDPT2SN2_571BEGINNG_2</vt:lpstr>
      <vt:lpstr>GMICNC_22A_SCDPT2SN2!SCDPT2SN2_571BEGINNG_20</vt:lpstr>
      <vt:lpstr>GMICNC_22A_SCDPT2SN2!SCDPT2SN2_571BEGINNG_21</vt:lpstr>
      <vt:lpstr>GMICNC_22A_SCDPT2SN2!SCDPT2SN2_571BEGINNG_22</vt:lpstr>
      <vt:lpstr>GMICNC_22A_SCDPT2SN2!SCDPT2SN2_571BEGINNG_23</vt:lpstr>
      <vt:lpstr>GMICNC_22A_SCDPT2SN2!SCDPT2SN2_571BEGINNG_24</vt:lpstr>
      <vt:lpstr>GMICNC_22A_SCDPT2SN2!SCDPT2SN2_571BEGINNG_25</vt:lpstr>
      <vt:lpstr>GMICNC_22A_SCDPT2SN2!SCDPT2SN2_571BEGINNG_26</vt:lpstr>
      <vt:lpstr>GMICNC_22A_SCDPT2SN2!SCDPT2SN2_571BEGINNG_3</vt:lpstr>
      <vt:lpstr>GMICNC_22A_SCDPT2SN2!SCDPT2SN2_571BEGINNG_4</vt:lpstr>
      <vt:lpstr>GMICNC_22A_SCDPT2SN2!SCDPT2SN2_571BEGINNG_5</vt:lpstr>
      <vt:lpstr>GMICNC_22A_SCDPT2SN2!SCDPT2SN2_571BEGINNG_6</vt:lpstr>
      <vt:lpstr>GMICNC_22A_SCDPT2SN2!SCDPT2SN2_571BEGINNG_7</vt:lpstr>
      <vt:lpstr>GMICNC_22A_SCDPT2SN2!SCDPT2SN2_571BEGINNG_8</vt:lpstr>
      <vt:lpstr>GMICNC_22A_SCDPT2SN2!SCDPT2SN2_571BEGINNG_9</vt:lpstr>
      <vt:lpstr>GMICNC_22A_SCDPT2SN2!SCDPT2SN2_571ENDINGG_10</vt:lpstr>
      <vt:lpstr>GMICNC_22A_SCDPT2SN2!SCDPT2SN2_571ENDINGG_11</vt:lpstr>
      <vt:lpstr>GMICNC_22A_SCDPT2SN2!SCDPT2SN2_571ENDINGG_12</vt:lpstr>
      <vt:lpstr>GMICNC_22A_SCDPT2SN2!SCDPT2SN2_571ENDINGG_13</vt:lpstr>
      <vt:lpstr>GMICNC_22A_SCDPT2SN2!SCDPT2SN2_571ENDINGG_14</vt:lpstr>
      <vt:lpstr>GMICNC_22A_SCDPT2SN2!SCDPT2SN2_571ENDINGG_15</vt:lpstr>
      <vt:lpstr>GMICNC_22A_SCDPT2SN2!SCDPT2SN2_571ENDINGG_16</vt:lpstr>
      <vt:lpstr>GMICNC_22A_SCDPT2SN2!SCDPT2SN2_571ENDINGG_17</vt:lpstr>
      <vt:lpstr>GMICNC_22A_SCDPT2SN2!SCDPT2SN2_571ENDINGG_18.01</vt:lpstr>
      <vt:lpstr>GMICNC_22A_SCDPT2SN2!SCDPT2SN2_571ENDINGG_18.02</vt:lpstr>
      <vt:lpstr>GMICNC_22A_SCDPT2SN2!SCDPT2SN2_571ENDINGG_18.03</vt:lpstr>
      <vt:lpstr>GMICNC_22A_SCDPT2SN2!SCDPT2SN2_571ENDINGG_19</vt:lpstr>
      <vt:lpstr>GMICNC_22A_SCDPT2SN2!SCDPT2SN2_571ENDINGG_2</vt:lpstr>
      <vt:lpstr>GMICNC_22A_SCDPT2SN2!SCDPT2SN2_571ENDINGG_20</vt:lpstr>
      <vt:lpstr>GMICNC_22A_SCDPT2SN2!SCDPT2SN2_571ENDINGG_21</vt:lpstr>
      <vt:lpstr>GMICNC_22A_SCDPT2SN2!SCDPT2SN2_571ENDINGG_22</vt:lpstr>
      <vt:lpstr>GMICNC_22A_SCDPT2SN2!SCDPT2SN2_571ENDINGG_23</vt:lpstr>
      <vt:lpstr>GMICNC_22A_SCDPT2SN2!SCDPT2SN2_571ENDINGG_24</vt:lpstr>
      <vt:lpstr>GMICNC_22A_SCDPT2SN2!SCDPT2SN2_571ENDINGG_25</vt:lpstr>
      <vt:lpstr>GMICNC_22A_SCDPT2SN2!SCDPT2SN2_571ENDINGG_26</vt:lpstr>
      <vt:lpstr>GMICNC_22A_SCDPT2SN2!SCDPT2SN2_571ENDINGG_3</vt:lpstr>
      <vt:lpstr>GMICNC_22A_SCDPT2SN2!SCDPT2SN2_571ENDINGG_4</vt:lpstr>
      <vt:lpstr>GMICNC_22A_SCDPT2SN2!SCDPT2SN2_571ENDINGG_5</vt:lpstr>
      <vt:lpstr>GMICNC_22A_SCDPT2SN2!SCDPT2SN2_571ENDINGG_6</vt:lpstr>
      <vt:lpstr>GMICNC_22A_SCDPT2SN2!SCDPT2SN2_571ENDINGG_7</vt:lpstr>
      <vt:lpstr>GMICNC_22A_SCDPT2SN2!SCDPT2SN2_571ENDINGG_8</vt:lpstr>
      <vt:lpstr>GMICNC_22A_SCDPT2SN2!SCDPT2SN2_571ENDINGG_9</vt:lpstr>
      <vt:lpstr>GMICNC_22A_SCDPT2SN2!SCDPT2SN2_5720000000_Range</vt:lpstr>
      <vt:lpstr>GMICNC_22A_SCDPT2SN2!SCDPT2SN2_5729999999_10</vt:lpstr>
      <vt:lpstr>GMICNC_22A_SCDPT2SN2!SCDPT2SN2_5729999999_11</vt:lpstr>
      <vt:lpstr>GMICNC_22A_SCDPT2SN2!SCDPT2SN2_5729999999_12</vt:lpstr>
      <vt:lpstr>GMICNC_22A_SCDPT2SN2!SCDPT2SN2_5729999999_13</vt:lpstr>
      <vt:lpstr>GMICNC_22A_SCDPT2SN2!SCDPT2SN2_5729999999_14</vt:lpstr>
      <vt:lpstr>GMICNC_22A_SCDPT2SN2!SCDPT2SN2_5729999999_15</vt:lpstr>
      <vt:lpstr>GMICNC_22A_SCDPT2SN2!SCDPT2SN2_5729999999_16</vt:lpstr>
      <vt:lpstr>GMICNC_22A_SCDPT2SN2!SCDPT2SN2_5729999999_6</vt:lpstr>
      <vt:lpstr>GMICNC_22A_SCDPT2SN2!SCDPT2SN2_5729999999_8</vt:lpstr>
      <vt:lpstr>GMICNC_22A_SCDPT2SN2!SCDPT2SN2_5729999999_9</vt:lpstr>
      <vt:lpstr>GMICNC_22A_SCDPT2SN2!SCDPT2SN2_572BEGINNG_1</vt:lpstr>
      <vt:lpstr>GMICNC_22A_SCDPT2SN2!SCDPT2SN2_572BEGINNG_10</vt:lpstr>
      <vt:lpstr>GMICNC_22A_SCDPT2SN2!SCDPT2SN2_572BEGINNG_11</vt:lpstr>
      <vt:lpstr>GMICNC_22A_SCDPT2SN2!SCDPT2SN2_572BEGINNG_12</vt:lpstr>
      <vt:lpstr>GMICNC_22A_SCDPT2SN2!SCDPT2SN2_572BEGINNG_13</vt:lpstr>
      <vt:lpstr>GMICNC_22A_SCDPT2SN2!SCDPT2SN2_572BEGINNG_14</vt:lpstr>
      <vt:lpstr>GMICNC_22A_SCDPT2SN2!SCDPT2SN2_572BEGINNG_15</vt:lpstr>
      <vt:lpstr>GMICNC_22A_SCDPT2SN2!SCDPT2SN2_572BEGINNG_16</vt:lpstr>
      <vt:lpstr>GMICNC_22A_SCDPT2SN2!SCDPT2SN2_572BEGINNG_17</vt:lpstr>
      <vt:lpstr>GMICNC_22A_SCDPT2SN2!SCDPT2SN2_572BEGINNG_18.01</vt:lpstr>
      <vt:lpstr>GMICNC_22A_SCDPT2SN2!SCDPT2SN2_572BEGINNG_18.02</vt:lpstr>
      <vt:lpstr>GMICNC_22A_SCDPT2SN2!SCDPT2SN2_572BEGINNG_18.03</vt:lpstr>
      <vt:lpstr>GMICNC_22A_SCDPT2SN2!SCDPT2SN2_572BEGINNG_19</vt:lpstr>
      <vt:lpstr>GMICNC_22A_SCDPT2SN2!SCDPT2SN2_572BEGINNG_2</vt:lpstr>
      <vt:lpstr>GMICNC_22A_SCDPT2SN2!SCDPT2SN2_572BEGINNG_20</vt:lpstr>
      <vt:lpstr>GMICNC_22A_SCDPT2SN2!SCDPT2SN2_572BEGINNG_21</vt:lpstr>
      <vt:lpstr>GMICNC_22A_SCDPT2SN2!SCDPT2SN2_572BEGINNG_22</vt:lpstr>
      <vt:lpstr>GMICNC_22A_SCDPT2SN2!SCDPT2SN2_572BEGINNG_23</vt:lpstr>
      <vt:lpstr>GMICNC_22A_SCDPT2SN2!SCDPT2SN2_572BEGINNG_24</vt:lpstr>
      <vt:lpstr>GMICNC_22A_SCDPT2SN2!SCDPT2SN2_572BEGINNG_25</vt:lpstr>
      <vt:lpstr>GMICNC_22A_SCDPT2SN2!SCDPT2SN2_572BEGINNG_26</vt:lpstr>
      <vt:lpstr>GMICNC_22A_SCDPT2SN2!SCDPT2SN2_572BEGINNG_3</vt:lpstr>
      <vt:lpstr>GMICNC_22A_SCDPT2SN2!SCDPT2SN2_572BEGINNG_4</vt:lpstr>
      <vt:lpstr>GMICNC_22A_SCDPT2SN2!SCDPT2SN2_572BEGINNG_5</vt:lpstr>
      <vt:lpstr>GMICNC_22A_SCDPT2SN2!SCDPT2SN2_572BEGINNG_6</vt:lpstr>
      <vt:lpstr>GMICNC_22A_SCDPT2SN2!SCDPT2SN2_572BEGINNG_7</vt:lpstr>
      <vt:lpstr>GMICNC_22A_SCDPT2SN2!SCDPT2SN2_572BEGINNG_8</vt:lpstr>
      <vt:lpstr>GMICNC_22A_SCDPT2SN2!SCDPT2SN2_572BEGINNG_9</vt:lpstr>
      <vt:lpstr>GMICNC_22A_SCDPT2SN2!SCDPT2SN2_572ENDINGG_10</vt:lpstr>
      <vt:lpstr>GMICNC_22A_SCDPT2SN2!SCDPT2SN2_572ENDINGG_11</vt:lpstr>
      <vt:lpstr>GMICNC_22A_SCDPT2SN2!SCDPT2SN2_572ENDINGG_12</vt:lpstr>
      <vt:lpstr>GMICNC_22A_SCDPT2SN2!SCDPT2SN2_572ENDINGG_13</vt:lpstr>
      <vt:lpstr>GMICNC_22A_SCDPT2SN2!SCDPT2SN2_572ENDINGG_14</vt:lpstr>
      <vt:lpstr>GMICNC_22A_SCDPT2SN2!SCDPT2SN2_572ENDINGG_15</vt:lpstr>
      <vt:lpstr>GMICNC_22A_SCDPT2SN2!SCDPT2SN2_572ENDINGG_16</vt:lpstr>
      <vt:lpstr>GMICNC_22A_SCDPT2SN2!SCDPT2SN2_572ENDINGG_17</vt:lpstr>
      <vt:lpstr>GMICNC_22A_SCDPT2SN2!SCDPT2SN2_572ENDINGG_18.01</vt:lpstr>
      <vt:lpstr>GMICNC_22A_SCDPT2SN2!SCDPT2SN2_572ENDINGG_18.02</vt:lpstr>
      <vt:lpstr>GMICNC_22A_SCDPT2SN2!SCDPT2SN2_572ENDINGG_18.03</vt:lpstr>
      <vt:lpstr>GMICNC_22A_SCDPT2SN2!SCDPT2SN2_572ENDINGG_19</vt:lpstr>
      <vt:lpstr>GMICNC_22A_SCDPT2SN2!SCDPT2SN2_572ENDINGG_2</vt:lpstr>
      <vt:lpstr>GMICNC_22A_SCDPT2SN2!SCDPT2SN2_572ENDINGG_20</vt:lpstr>
      <vt:lpstr>GMICNC_22A_SCDPT2SN2!SCDPT2SN2_572ENDINGG_21</vt:lpstr>
      <vt:lpstr>GMICNC_22A_SCDPT2SN2!SCDPT2SN2_572ENDINGG_22</vt:lpstr>
      <vt:lpstr>GMICNC_22A_SCDPT2SN2!SCDPT2SN2_572ENDINGG_23</vt:lpstr>
      <vt:lpstr>GMICNC_22A_SCDPT2SN2!SCDPT2SN2_572ENDINGG_24</vt:lpstr>
      <vt:lpstr>GMICNC_22A_SCDPT2SN2!SCDPT2SN2_572ENDINGG_25</vt:lpstr>
      <vt:lpstr>GMICNC_22A_SCDPT2SN2!SCDPT2SN2_572ENDINGG_26</vt:lpstr>
      <vt:lpstr>GMICNC_22A_SCDPT2SN2!SCDPT2SN2_572ENDINGG_3</vt:lpstr>
      <vt:lpstr>GMICNC_22A_SCDPT2SN2!SCDPT2SN2_572ENDINGG_4</vt:lpstr>
      <vt:lpstr>GMICNC_22A_SCDPT2SN2!SCDPT2SN2_572ENDINGG_5</vt:lpstr>
      <vt:lpstr>GMICNC_22A_SCDPT2SN2!SCDPT2SN2_572ENDINGG_6</vt:lpstr>
      <vt:lpstr>GMICNC_22A_SCDPT2SN2!SCDPT2SN2_572ENDINGG_7</vt:lpstr>
      <vt:lpstr>GMICNC_22A_SCDPT2SN2!SCDPT2SN2_572ENDINGG_8</vt:lpstr>
      <vt:lpstr>GMICNC_22A_SCDPT2SN2!SCDPT2SN2_572ENDINGG_9</vt:lpstr>
      <vt:lpstr>GMICNC_22A_SCDPT2SN2!SCDPT2SN2_5809999999_10</vt:lpstr>
      <vt:lpstr>GMICNC_22A_SCDPT2SN2!SCDPT2SN2_5809999999_11</vt:lpstr>
      <vt:lpstr>GMICNC_22A_SCDPT2SN2!SCDPT2SN2_5809999999_12</vt:lpstr>
      <vt:lpstr>GMICNC_22A_SCDPT2SN2!SCDPT2SN2_5809999999_13</vt:lpstr>
      <vt:lpstr>GMICNC_22A_SCDPT2SN2!SCDPT2SN2_5809999999_14</vt:lpstr>
      <vt:lpstr>GMICNC_22A_SCDPT2SN2!SCDPT2SN2_5809999999_15</vt:lpstr>
      <vt:lpstr>GMICNC_22A_SCDPT2SN2!SCDPT2SN2_5809999999_16</vt:lpstr>
      <vt:lpstr>GMICNC_22A_SCDPT2SN2!SCDPT2SN2_5809999999_6</vt:lpstr>
      <vt:lpstr>GMICNC_22A_SCDPT2SN2!SCDPT2SN2_5809999999_8</vt:lpstr>
      <vt:lpstr>GMICNC_22A_SCDPT2SN2!SCDPT2SN2_5809999999_9</vt:lpstr>
      <vt:lpstr>GMICNC_22A_SCDPT2SN2!SCDPT2SN2_5810000000_Range</vt:lpstr>
      <vt:lpstr>GMICNC_22A_SCDPT2SN2!SCDPT2SN2_5819999999_10</vt:lpstr>
      <vt:lpstr>GMICNC_22A_SCDPT2SN2!SCDPT2SN2_5819999999_11</vt:lpstr>
      <vt:lpstr>GMICNC_22A_SCDPT2SN2!SCDPT2SN2_5819999999_12</vt:lpstr>
      <vt:lpstr>GMICNC_22A_SCDPT2SN2!SCDPT2SN2_5819999999_13</vt:lpstr>
      <vt:lpstr>GMICNC_22A_SCDPT2SN2!SCDPT2SN2_5819999999_14</vt:lpstr>
      <vt:lpstr>GMICNC_22A_SCDPT2SN2!SCDPT2SN2_5819999999_15</vt:lpstr>
      <vt:lpstr>GMICNC_22A_SCDPT2SN2!SCDPT2SN2_5819999999_16</vt:lpstr>
      <vt:lpstr>GMICNC_22A_SCDPT2SN2!SCDPT2SN2_5819999999_6</vt:lpstr>
      <vt:lpstr>GMICNC_22A_SCDPT2SN2!SCDPT2SN2_5819999999_8</vt:lpstr>
      <vt:lpstr>GMICNC_22A_SCDPT2SN2!SCDPT2SN2_5819999999_9</vt:lpstr>
      <vt:lpstr>GMICNC_22A_SCDPT2SN2!SCDPT2SN2_581BEGINNG_1</vt:lpstr>
      <vt:lpstr>GMICNC_22A_SCDPT2SN2!SCDPT2SN2_581BEGINNG_10</vt:lpstr>
      <vt:lpstr>GMICNC_22A_SCDPT2SN2!SCDPT2SN2_581BEGINNG_11</vt:lpstr>
      <vt:lpstr>GMICNC_22A_SCDPT2SN2!SCDPT2SN2_581BEGINNG_12</vt:lpstr>
      <vt:lpstr>GMICNC_22A_SCDPT2SN2!SCDPT2SN2_581BEGINNG_13</vt:lpstr>
      <vt:lpstr>GMICNC_22A_SCDPT2SN2!SCDPT2SN2_581BEGINNG_14</vt:lpstr>
      <vt:lpstr>GMICNC_22A_SCDPT2SN2!SCDPT2SN2_581BEGINNG_15</vt:lpstr>
      <vt:lpstr>GMICNC_22A_SCDPT2SN2!SCDPT2SN2_581BEGINNG_16</vt:lpstr>
      <vt:lpstr>GMICNC_22A_SCDPT2SN2!SCDPT2SN2_581BEGINNG_17</vt:lpstr>
      <vt:lpstr>GMICNC_22A_SCDPT2SN2!SCDPT2SN2_581BEGINNG_18.01</vt:lpstr>
      <vt:lpstr>GMICNC_22A_SCDPT2SN2!SCDPT2SN2_581BEGINNG_18.02</vt:lpstr>
      <vt:lpstr>GMICNC_22A_SCDPT2SN2!SCDPT2SN2_581BEGINNG_18.03</vt:lpstr>
      <vt:lpstr>GMICNC_22A_SCDPT2SN2!SCDPT2SN2_581BEGINNG_19</vt:lpstr>
      <vt:lpstr>GMICNC_22A_SCDPT2SN2!SCDPT2SN2_581BEGINNG_2</vt:lpstr>
      <vt:lpstr>GMICNC_22A_SCDPT2SN2!SCDPT2SN2_581BEGINNG_20</vt:lpstr>
      <vt:lpstr>GMICNC_22A_SCDPT2SN2!SCDPT2SN2_581BEGINNG_21</vt:lpstr>
      <vt:lpstr>GMICNC_22A_SCDPT2SN2!SCDPT2SN2_581BEGINNG_22</vt:lpstr>
      <vt:lpstr>GMICNC_22A_SCDPT2SN2!SCDPT2SN2_581BEGINNG_23</vt:lpstr>
      <vt:lpstr>GMICNC_22A_SCDPT2SN2!SCDPT2SN2_581BEGINNG_24</vt:lpstr>
      <vt:lpstr>GMICNC_22A_SCDPT2SN2!SCDPT2SN2_581BEGINNG_25</vt:lpstr>
      <vt:lpstr>GMICNC_22A_SCDPT2SN2!SCDPT2SN2_581BEGINNG_26</vt:lpstr>
      <vt:lpstr>GMICNC_22A_SCDPT2SN2!SCDPT2SN2_581BEGINNG_3</vt:lpstr>
      <vt:lpstr>GMICNC_22A_SCDPT2SN2!SCDPT2SN2_581BEGINNG_4</vt:lpstr>
      <vt:lpstr>GMICNC_22A_SCDPT2SN2!SCDPT2SN2_581BEGINNG_5</vt:lpstr>
      <vt:lpstr>GMICNC_22A_SCDPT2SN2!SCDPT2SN2_581BEGINNG_6</vt:lpstr>
      <vt:lpstr>GMICNC_22A_SCDPT2SN2!SCDPT2SN2_581BEGINNG_7</vt:lpstr>
      <vt:lpstr>GMICNC_22A_SCDPT2SN2!SCDPT2SN2_581BEGINNG_8</vt:lpstr>
      <vt:lpstr>GMICNC_22A_SCDPT2SN2!SCDPT2SN2_581BEGINNG_9</vt:lpstr>
      <vt:lpstr>GMICNC_22A_SCDPT2SN2!SCDPT2SN2_581ENDINGG_10</vt:lpstr>
      <vt:lpstr>GMICNC_22A_SCDPT2SN2!SCDPT2SN2_581ENDINGG_11</vt:lpstr>
      <vt:lpstr>GMICNC_22A_SCDPT2SN2!SCDPT2SN2_581ENDINGG_12</vt:lpstr>
      <vt:lpstr>GMICNC_22A_SCDPT2SN2!SCDPT2SN2_581ENDINGG_13</vt:lpstr>
      <vt:lpstr>GMICNC_22A_SCDPT2SN2!SCDPT2SN2_581ENDINGG_14</vt:lpstr>
      <vt:lpstr>GMICNC_22A_SCDPT2SN2!SCDPT2SN2_581ENDINGG_15</vt:lpstr>
      <vt:lpstr>GMICNC_22A_SCDPT2SN2!SCDPT2SN2_581ENDINGG_16</vt:lpstr>
      <vt:lpstr>GMICNC_22A_SCDPT2SN2!SCDPT2SN2_581ENDINGG_17</vt:lpstr>
      <vt:lpstr>GMICNC_22A_SCDPT2SN2!SCDPT2SN2_581ENDINGG_18.01</vt:lpstr>
      <vt:lpstr>GMICNC_22A_SCDPT2SN2!SCDPT2SN2_581ENDINGG_18.02</vt:lpstr>
      <vt:lpstr>GMICNC_22A_SCDPT2SN2!SCDPT2SN2_581ENDINGG_18.03</vt:lpstr>
      <vt:lpstr>GMICNC_22A_SCDPT2SN2!SCDPT2SN2_581ENDINGG_19</vt:lpstr>
      <vt:lpstr>GMICNC_22A_SCDPT2SN2!SCDPT2SN2_581ENDINGG_2</vt:lpstr>
      <vt:lpstr>GMICNC_22A_SCDPT2SN2!SCDPT2SN2_581ENDINGG_20</vt:lpstr>
      <vt:lpstr>GMICNC_22A_SCDPT2SN2!SCDPT2SN2_581ENDINGG_21</vt:lpstr>
      <vt:lpstr>GMICNC_22A_SCDPT2SN2!SCDPT2SN2_581ENDINGG_22</vt:lpstr>
      <vt:lpstr>GMICNC_22A_SCDPT2SN2!SCDPT2SN2_581ENDINGG_23</vt:lpstr>
      <vt:lpstr>GMICNC_22A_SCDPT2SN2!SCDPT2SN2_581ENDINGG_24</vt:lpstr>
      <vt:lpstr>GMICNC_22A_SCDPT2SN2!SCDPT2SN2_581ENDINGG_25</vt:lpstr>
      <vt:lpstr>GMICNC_22A_SCDPT2SN2!SCDPT2SN2_581ENDINGG_26</vt:lpstr>
      <vt:lpstr>GMICNC_22A_SCDPT2SN2!SCDPT2SN2_581ENDINGG_3</vt:lpstr>
      <vt:lpstr>GMICNC_22A_SCDPT2SN2!SCDPT2SN2_581ENDINGG_4</vt:lpstr>
      <vt:lpstr>GMICNC_22A_SCDPT2SN2!SCDPT2SN2_581ENDINGG_5</vt:lpstr>
      <vt:lpstr>GMICNC_22A_SCDPT2SN2!SCDPT2SN2_581ENDINGG_6</vt:lpstr>
      <vt:lpstr>GMICNC_22A_SCDPT2SN2!SCDPT2SN2_581ENDINGG_7</vt:lpstr>
      <vt:lpstr>GMICNC_22A_SCDPT2SN2!SCDPT2SN2_581ENDINGG_8</vt:lpstr>
      <vt:lpstr>GMICNC_22A_SCDPT2SN2!SCDPT2SN2_581ENDINGG_9</vt:lpstr>
      <vt:lpstr>GMICNC_22A_SCDPT2SN2!SCDPT2SN2_5910000000_Range</vt:lpstr>
      <vt:lpstr>GMICNC_22A_SCDPT2SN2!SCDPT2SN2_5919999999_10</vt:lpstr>
      <vt:lpstr>GMICNC_22A_SCDPT2SN2!SCDPT2SN2_5919999999_11</vt:lpstr>
      <vt:lpstr>GMICNC_22A_SCDPT2SN2!SCDPT2SN2_5919999999_12</vt:lpstr>
      <vt:lpstr>GMICNC_22A_SCDPT2SN2!SCDPT2SN2_5919999999_13</vt:lpstr>
      <vt:lpstr>GMICNC_22A_SCDPT2SN2!SCDPT2SN2_5919999999_14</vt:lpstr>
      <vt:lpstr>GMICNC_22A_SCDPT2SN2!SCDPT2SN2_5919999999_15</vt:lpstr>
      <vt:lpstr>GMICNC_22A_SCDPT2SN2!SCDPT2SN2_5919999999_16</vt:lpstr>
      <vt:lpstr>GMICNC_22A_SCDPT2SN2!SCDPT2SN2_5919999999_6</vt:lpstr>
      <vt:lpstr>GMICNC_22A_SCDPT2SN2!SCDPT2SN2_5919999999_8</vt:lpstr>
      <vt:lpstr>GMICNC_22A_SCDPT2SN2!SCDPT2SN2_5919999999_9</vt:lpstr>
      <vt:lpstr>GMICNC_22A_SCDPT2SN2!SCDPT2SN2_591BEGINNG_1</vt:lpstr>
      <vt:lpstr>GMICNC_22A_SCDPT2SN2!SCDPT2SN2_591BEGINNG_10</vt:lpstr>
      <vt:lpstr>GMICNC_22A_SCDPT2SN2!SCDPT2SN2_591BEGINNG_11</vt:lpstr>
      <vt:lpstr>GMICNC_22A_SCDPT2SN2!SCDPT2SN2_591BEGINNG_12</vt:lpstr>
      <vt:lpstr>GMICNC_22A_SCDPT2SN2!SCDPT2SN2_591BEGINNG_13</vt:lpstr>
      <vt:lpstr>GMICNC_22A_SCDPT2SN2!SCDPT2SN2_591BEGINNG_14</vt:lpstr>
      <vt:lpstr>GMICNC_22A_SCDPT2SN2!SCDPT2SN2_591BEGINNG_15</vt:lpstr>
      <vt:lpstr>GMICNC_22A_SCDPT2SN2!SCDPT2SN2_591BEGINNG_16</vt:lpstr>
      <vt:lpstr>GMICNC_22A_SCDPT2SN2!SCDPT2SN2_591BEGINNG_17</vt:lpstr>
      <vt:lpstr>GMICNC_22A_SCDPT2SN2!SCDPT2SN2_591BEGINNG_18.01</vt:lpstr>
      <vt:lpstr>GMICNC_22A_SCDPT2SN2!SCDPT2SN2_591BEGINNG_18.02</vt:lpstr>
      <vt:lpstr>GMICNC_22A_SCDPT2SN2!SCDPT2SN2_591BEGINNG_18.03</vt:lpstr>
      <vt:lpstr>GMICNC_22A_SCDPT2SN2!SCDPT2SN2_591BEGINNG_19</vt:lpstr>
      <vt:lpstr>GMICNC_22A_SCDPT2SN2!SCDPT2SN2_591BEGINNG_2</vt:lpstr>
      <vt:lpstr>GMICNC_22A_SCDPT2SN2!SCDPT2SN2_591BEGINNG_20</vt:lpstr>
      <vt:lpstr>GMICNC_22A_SCDPT2SN2!SCDPT2SN2_591BEGINNG_21</vt:lpstr>
      <vt:lpstr>GMICNC_22A_SCDPT2SN2!SCDPT2SN2_591BEGINNG_22</vt:lpstr>
      <vt:lpstr>GMICNC_22A_SCDPT2SN2!SCDPT2SN2_591BEGINNG_23</vt:lpstr>
      <vt:lpstr>GMICNC_22A_SCDPT2SN2!SCDPT2SN2_591BEGINNG_24</vt:lpstr>
      <vt:lpstr>GMICNC_22A_SCDPT2SN2!SCDPT2SN2_591BEGINNG_25</vt:lpstr>
      <vt:lpstr>GMICNC_22A_SCDPT2SN2!SCDPT2SN2_591BEGINNG_26</vt:lpstr>
      <vt:lpstr>GMICNC_22A_SCDPT2SN2!SCDPT2SN2_591BEGINNG_3</vt:lpstr>
      <vt:lpstr>GMICNC_22A_SCDPT2SN2!SCDPT2SN2_591BEGINNG_4</vt:lpstr>
      <vt:lpstr>GMICNC_22A_SCDPT2SN2!SCDPT2SN2_591BEGINNG_5</vt:lpstr>
      <vt:lpstr>GMICNC_22A_SCDPT2SN2!SCDPT2SN2_591BEGINNG_6</vt:lpstr>
      <vt:lpstr>GMICNC_22A_SCDPT2SN2!SCDPT2SN2_591BEGINNG_7</vt:lpstr>
      <vt:lpstr>GMICNC_22A_SCDPT2SN2!SCDPT2SN2_591BEGINNG_8</vt:lpstr>
      <vt:lpstr>GMICNC_22A_SCDPT2SN2!SCDPT2SN2_591BEGINNG_9</vt:lpstr>
      <vt:lpstr>GMICNC_22A_SCDPT2SN2!SCDPT2SN2_591ENDINGG_10</vt:lpstr>
      <vt:lpstr>GMICNC_22A_SCDPT2SN2!SCDPT2SN2_591ENDINGG_11</vt:lpstr>
      <vt:lpstr>GMICNC_22A_SCDPT2SN2!SCDPT2SN2_591ENDINGG_12</vt:lpstr>
      <vt:lpstr>GMICNC_22A_SCDPT2SN2!SCDPT2SN2_591ENDINGG_13</vt:lpstr>
      <vt:lpstr>GMICNC_22A_SCDPT2SN2!SCDPT2SN2_591ENDINGG_14</vt:lpstr>
      <vt:lpstr>GMICNC_22A_SCDPT2SN2!SCDPT2SN2_591ENDINGG_15</vt:lpstr>
      <vt:lpstr>GMICNC_22A_SCDPT2SN2!SCDPT2SN2_591ENDINGG_16</vt:lpstr>
      <vt:lpstr>GMICNC_22A_SCDPT2SN2!SCDPT2SN2_591ENDINGG_17</vt:lpstr>
      <vt:lpstr>GMICNC_22A_SCDPT2SN2!SCDPT2SN2_591ENDINGG_18.01</vt:lpstr>
      <vt:lpstr>GMICNC_22A_SCDPT2SN2!SCDPT2SN2_591ENDINGG_18.02</vt:lpstr>
      <vt:lpstr>GMICNC_22A_SCDPT2SN2!SCDPT2SN2_591ENDINGG_18.03</vt:lpstr>
      <vt:lpstr>GMICNC_22A_SCDPT2SN2!SCDPT2SN2_591ENDINGG_19</vt:lpstr>
      <vt:lpstr>GMICNC_22A_SCDPT2SN2!SCDPT2SN2_591ENDINGG_2</vt:lpstr>
      <vt:lpstr>GMICNC_22A_SCDPT2SN2!SCDPT2SN2_591ENDINGG_20</vt:lpstr>
      <vt:lpstr>GMICNC_22A_SCDPT2SN2!SCDPT2SN2_591ENDINGG_21</vt:lpstr>
      <vt:lpstr>GMICNC_22A_SCDPT2SN2!SCDPT2SN2_591ENDINGG_22</vt:lpstr>
      <vt:lpstr>GMICNC_22A_SCDPT2SN2!SCDPT2SN2_591ENDINGG_23</vt:lpstr>
      <vt:lpstr>GMICNC_22A_SCDPT2SN2!SCDPT2SN2_591ENDINGG_24</vt:lpstr>
      <vt:lpstr>GMICNC_22A_SCDPT2SN2!SCDPT2SN2_591ENDINGG_25</vt:lpstr>
      <vt:lpstr>GMICNC_22A_SCDPT2SN2!SCDPT2SN2_591ENDINGG_26</vt:lpstr>
      <vt:lpstr>GMICNC_22A_SCDPT2SN2!SCDPT2SN2_591ENDINGG_3</vt:lpstr>
      <vt:lpstr>GMICNC_22A_SCDPT2SN2!SCDPT2SN2_591ENDINGG_4</vt:lpstr>
      <vt:lpstr>GMICNC_22A_SCDPT2SN2!SCDPT2SN2_591ENDINGG_5</vt:lpstr>
      <vt:lpstr>GMICNC_22A_SCDPT2SN2!SCDPT2SN2_591ENDINGG_6</vt:lpstr>
      <vt:lpstr>GMICNC_22A_SCDPT2SN2!SCDPT2SN2_591ENDINGG_7</vt:lpstr>
      <vt:lpstr>GMICNC_22A_SCDPT2SN2!SCDPT2SN2_591ENDINGG_8</vt:lpstr>
      <vt:lpstr>GMICNC_22A_SCDPT2SN2!SCDPT2SN2_591ENDINGG_9</vt:lpstr>
      <vt:lpstr>GMICNC_22A_SCDPT2SN2!SCDPT2SN2_5920000000_Range</vt:lpstr>
      <vt:lpstr>GMICNC_22A_SCDPT2SN2!SCDPT2SN2_5929999999_10</vt:lpstr>
      <vt:lpstr>GMICNC_22A_SCDPT2SN2!SCDPT2SN2_5929999999_11</vt:lpstr>
      <vt:lpstr>GMICNC_22A_SCDPT2SN2!SCDPT2SN2_5929999999_12</vt:lpstr>
      <vt:lpstr>GMICNC_22A_SCDPT2SN2!SCDPT2SN2_5929999999_13</vt:lpstr>
      <vt:lpstr>GMICNC_22A_SCDPT2SN2!SCDPT2SN2_5929999999_14</vt:lpstr>
      <vt:lpstr>GMICNC_22A_SCDPT2SN2!SCDPT2SN2_5929999999_15</vt:lpstr>
      <vt:lpstr>GMICNC_22A_SCDPT2SN2!SCDPT2SN2_5929999999_16</vt:lpstr>
      <vt:lpstr>GMICNC_22A_SCDPT2SN2!SCDPT2SN2_5929999999_6</vt:lpstr>
      <vt:lpstr>GMICNC_22A_SCDPT2SN2!SCDPT2SN2_5929999999_8</vt:lpstr>
      <vt:lpstr>GMICNC_22A_SCDPT2SN2!SCDPT2SN2_5929999999_9</vt:lpstr>
      <vt:lpstr>GMICNC_22A_SCDPT2SN2!SCDPT2SN2_592BEGINNG_1</vt:lpstr>
      <vt:lpstr>GMICNC_22A_SCDPT2SN2!SCDPT2SN2_592BEGINNG_10</vt:lpstr>
      <vt:lpstr>GMICNC_22A_SCDPT2SN2!SCDPT2SN2_592BEGINNG_11</vt:lpstr>
      <vt:lpstr>GMICNC_22A_SCDPT2SN2!SCDPT2SN2_592BEGINNG_12</vt:lpstr>
      <vt:lpstr>GMICNC_22A_SCDPT2SN2!SCDPT2SN2_592BEGINNG_13</vt:lpstr>
      <vt:lpstr>GMICNC_22A_SCDPT2SN2!SCDPT2SN2_592BEGINNG_14</vt:lpstr>
      <vt:lpstr>GMICNC_22A_SCDPT2SN2!SCDPT2SN2_592BEGINNG_15</vt:lpstr>
      <vt:lpstr>GMICNC_22A_SCDPT2SN2!SCDPT2SN2_592BEGINNG_16</vt:lpstr>
      <vt:lpstr>GMICNC_22A_SCDPT2SN2!SCDPT2SN2_592BEGINNG_17</vt:lpstr>
      <vt:lpstr>GMICNC_22A_SCDPT2SN2!SCDPT2SN2_592BEGINNG_18.01</vt:lpstr>
      <vt:lpstr>GMICNC_22A_SCDPT2SN2!SCDPT2SN2_592BEGINNG_18.02</vt:lpstr>
      <vt:lpstr>GMICNC_22A_SCDPT2SN2!SCDPT2SN2_592BEGINNG_18.03</vt:lpstr>
      <vt:lpstr>GMICNC_22A_SCDPT2SN2!SCDPT2SN2_592BEGINNG_19</vt:lpstr>
      <vt:lpstr>GMICNC_22A_SCDPT2SN2!SCDPT2SN2_592BEGINNG_2</vt:lpstr>
      <vt:lpstr>GMICNC_22A_SCDPT2SN2!SCDPT2SN2_592BEGINNG_20</vt:lpstr>
      <vt:lpstr>GMICNC_22A_SCDPT2SN2!SCDPT2SN2_592BEGINNG_21</vt:lpstr>
      <vt:lpstr>GMICNC_22A_SCDPT2SN2!SCDPT2SN2_592BEGINNG_22</vt:lpstr>
      <vt:lpstr>GMICNC_22A_SCDPT2SN2!SCDPT2SN2_592BEGINNG_23</vt:lpstr>
      <vt:lpstr>GMICNC_22A_SCDPT2SN2!SCDPT2SN2_592BEGINNG_24</vt:lpstr>
      <vt:lpstr>GMICNC_22A_SCDPT2SN2!SCDPT2SN2_592BEGINNG_25</vt:lpstr>
      <vt:lpstr>GMICNC_22A_SCDPT2SN2!SCDPT2SN2_592BEGINNG_26</vt:lpstr>
      <vt:lpstr>GMICNC_22A_SCDPT2SN2!SCDPT2SN2_592BEGINNG_3</vt:lpstr>
      <vt:lpstr>GMICNC_22A_SCDPT2SN2!SCDPT2SN2_592BEGINNG_4</vt:lpstr>
      <vt:lpstr>GMICNC_22A_SCDPT2SN2!SCDPT2SN2_592BEGINNG_5</vt:lpstr>
      <vt:lpstr>GMICNC_22A_SCDPT2SN2!SCDPT2SN2_592BEGINNG_6</vt:lpstr>
      <vt:lpstr>GMICNC_22A_SCDPT2SN2!SCDPT2SN2_592BEGINNG_7</vt:lpstr>
      <vt:lpstr>GMICNC_22A_SCDPT2SN2!SCDPT2SN2_592BEGINNG_8</vt:lpstr>
      <vt:lpstr>GMICNC_22A_SCDPT2SN2!SCDPT2SN2_592BEGINNG_9</vt:lpstr>
      <vt:lpstr>GMICNC_22A_SCDPT2SN2!SCDPT2SN2_592ENDINGG_10</vt:lpstr>
      <vt:lpstr>GMICNC_22A_SCDPT2SN2!SCDPT2SN2_592ENDINGG_11</vt:lpstr>
      <vt:lpstr>GMICNC_22A_SCDPT2SN2!SCDPT2SN2_592ENDINGG_12</vt:lpstr>
      <vt:lpstr>GMICNC_22A_SCDPT2SN2!SCDPT2SN2_592ENDINGG_13</vt:lpstr>
      <vt:lpstr>GMICNC_22A_SCDPT2SN2!SCDPT2SN2_592ENDINGG_14</vt:lpstr>
      <vt:lpstr>GMICNC_22A_SCDPT2SN2!SCDPT2SN2_592ENDINGG_15</vt:lpstr>
      <vt:lpstr>GMICNC_22A_SCDPT2SN2!SCDPT2SN2_592ENDINGG_16</vt:lpstr>
      <vt:lpstr>GMICNC_22A_SCDPT2SN2!SCDPT2SN2_592ENDINGG_17</vt:lpstr>
      <vt:lpstr>GMICNC_22A_SCDPT2SN2!SCDPT2SN2_592ENDINGG_18.01</vt:lpstr>
      <vt:lpstr>GMICNC_22A_SCDPT2SN2!SCDPT2SN2_592ENDINGG_18.02</vt:lpstr>
      <vt:lpstr>GMICNC_22A_SCDPT2SN2!SCDPT2SN2_592ENDINGG_18.03</vt:lpstr>
      <vt:lpstr>GMICNC_22A_SCDPT2SN2!SCDPT2SN2_592ENDINGG_19</vt:lpstr>
      <vt:lpstr>GMICNC_22A_SCDPT2SN2!SCDPT2SN2_592ENDINGG_2</vt:lpstr>
      <vt:lpstr>GMICNC_22A_SCDPT2SN2!SCDPT2SN2_592ENDINGG_20</vt:lpstr>
      <vt:lpstr>GMICNC_22A_SCDPT2SN2!SCDPT2SN2_592ENDINGG_21</vt:lpstr>
      <vt:lpstr>GMICNC_22A_SCDPT2SN2!SCDPT2SN2_592ENDINGG_22</vt:lpstr>
      <vt:lpstr>GMICNC_22A_SCDPT2SN2!SCDPT2SN2_592ENDINGG_23</vt:lpstr>
      <vt:lpstr>GMICNC_22A_SCDPT2SN2!SCDPT2SN2_592ENDINGG_24</vt:lpstr>
      <vt:lpstr>GMICNC_22A_SCDPT2SN2!SCDPT2SN2_592ENDINGG_25</vt:lpstr>
      <vt:lpstr>GMICNC_22A_SCDPT2SN2!SCDPT2SN2_592ENDINGG_26</vt:lpstr>
      <vt:lpstr>GMICNC_22A_SCDPT2SN2!SCDPT2SN2_592ENDINGG_3</vt:lpstr>
      <vt:lpstr>GMICNC_22A_SCDPT2SN2!SCDPT2SN2_592ENDINGG_4</vt:lpstr>
      <vt:lpstr>GMICNC_22A_SCDPT2SN2!SCDPT2SN2_592ENDINGG_5</vt:lpstr>
      <vt:lpstr>GMICNC_22A_SCDPT2SN2!SCDPT2SN2_592ENDINGG_6</vt:lpstr>
      <vt:lpstr>GMICNC_22A_SCDPT2SN2!SCDPT2SN2_592ENDINGG_7</vt:lpstr>
      <vt:lpstr>GMICNC_22A_SCDPT2SN2!SCDPT2SN2_592ENDINGG_8</vt:lpstr>
      <vt:lpstr>GMICNC_22A_SCDPT2SN2!SCDPT2SN2_592ENDINGG_9</vt:lpstr>
      <vt:lpstr>GMICNC_22A_SCDPT2SN2!SCDPT2SN2_5979999999_10</vt:lpstr>
      <vt:lpstr>GMICNC_22A_SCDPT2SN2!SCDPT2SN2_5979999999_11</vt:lpstr>
      <vt:lpstr>GMICNC_22A_SCDPT2SN2!SCDPT2SN2_5979999999_12</vt:lpstr>
      <vt:lpstr>GMICNC_22A_SCDPT2SN2!SCDPT2SN2_5979999999_13</vt:lpstr>
      <vt:lpstr>GMICNC_22A_SCDPT2SN2!SCDPT2SN2_5979999999_14</vt:lpstr>
      <vt:lpstr>GMICNC_22A_SCDPT2SN2!SCDPT2SN2_5979999999_15</vt:lpstr>
      <vt:lpstr>GMICNC_22A_SCDPT2SN2!SCDPT2SN2_5979999999_16</vt:lpstr>
      <vt:lpstr>GMICNC_22A_SCDPT2SN2!SCDPT2SN2_5979999999_6</vt:lpstr>
      <vt:lpstr>GMICNC_22A_SCDPT2SN2!SCDPT2SN2_5979999999_8</vt:lpstr>
      <vt:lpstr>GMICNC_22A_SCDPT2SN2!SCDPT2SN2_5979999999_9</vt:lpstr>
      <vt:lpstr>GMICNC_22A_SCDPT2SN2!SCDPT2SN2_5989999999_10</vt:lpstr>
      <vt:lpstr>GMICNC_22A_SCDPT2SN2!SCDPT2SN2_5989999999_11</vt:lpstr>
      <vt:lpstr>GMICNC_22A_SCDPT2SN2!SCDPT2SN2_5989999999_12</vt:lpstr>
      <vt:lpstr>GMICNC_22A_SCDPT2SN2!SCDPT2SN2_5989999999_13</vt:lpstr>
      <vt:lpstr>GMICNC_22A_SCDPT2SN2!SCDPT2SN2_5989999999_14</vt:lpstr>
      <vt:lpstr>GMICNC_22A_SCDPT2SN2!SCDPT2SN2_5989999999_15</vt:lpstr>
      <vt:lpstr>GMICNC_22A_SCDPT2SN2!SCDPT2SN2_5989999999_16</vt:lpstr>
      <vt:lpstr>GMICNC_22A_SCDPT2SN2!SCDPT2SN2_5989999999_6</vt:lpstr>
      <vt:lpstr>GMICNC_22A_SCDPT2SN2!SCDPT2SN2_5989999999_8</vt:lpstr>
      <vt:lpstr>GMICNC_22A_SCDPT2SN2!SCDPT2SN2_5989999999_9</vt:lpstr>
      <vt:lpstr>GMICNC_22A_SCDPT2SN2!SCDPT2SN2_5999999999_10</vt:lpstr>
      <vt:lpstr>GMICNC_22A_SCDPT2SN2!SCDPT2SN2_5999999999_11</vt:lpstr>
      <vt:lpstr>GMICNC_22A_SCDPT2SN2!SCDPT2SN2_5999999999_12</vt:lpstr>
      <vt:lpstr>GMICNC_22A_SCDPT2SN2!SCDPT2SN2_5999999999_13</vt:lpstr>
      <vt:lpstr>GMICNC_22A_SCDPT2SN2!SCDPT2SN2_5999999999_14</vt:lpstr>
      <vt:lpstr>GMICNC_22A_SCDPT2SN2!SCDPT2SN2_5999999999_15</vt:lpstr>
      <vt:lpstr>GMICNC_22A_SCDPT2SN2!SCDPT2SN2_5999999999_16</vt:lpstr>
      <vt:lpstr>GMICNC_22A_SCDPT2SN2!SCDPT2SN2_5999999999_6</vt:lpstr>
      <vt:lpstr>GMICNC_22A_SCDPT2SN2!SCDPT2SN2_5999999999_8</vt:lpstr>
      <vt:lpstr>GMICNC_22A_SCDPT2SN2!SCDPT2SN2_5999999999_9</vt:lpstr>
      <vt:lpstr>GMICNC_22A_SCDPT2SN2F!SCDPT2SN2F_000001A_1</vt:lpstr>
      <vt:lpstr>GMICNC_22A_SCDPT2SN2F!SCDPT2SN2F_000001A_2</vt:lpstr>
      <vt:lpstr>GMICNC_22A_SCDPT2SN2F!SCDPT2SN2F_000001A_3</vt:lpstr>
      <vt:lpstr>GMICNC_22A_SCDPT2SN2F!SCDPT2SN2F_000001A_4</vt:lpstr>
      <vt:lpstr>GMICNC_22A_SCDPT2SN2F!SCDPT2SN2F_000001A_5</vt:lpstr>
      <vt:lpstr>GMICNC_22A_SCDPT2SN2F!SCDPT2SN2F_000001A_6</vt:lpstr>
      <vt:lpstr>GMICNC_22A_SCDPT2SN2F!SCDPT2SN2F_000001A_7</vt:lpstr>
      <vt:lpstr>GMICNC_22A_SCDPT2SN2F!SCDPT2SN2F_000001B_1</vt:lpstr>
      <vt:lpstr>GMICNC_22A_SCDPT2SN2F!SCDPT2SN2F_000001B_2</vt:lpstr>
      <vt:lpstr>GMICNC_22A_SCDPT2SN2F!SCDPT2SN2F_000001B_3</vt:lpstr>
      <vt:lpstr>GMICNC_22A_SCDPT2SN2F!SCDPT2SN2F_000001C_1</vt:lpstr>
      <vt:lpstr>GMICNC_22A_SCDPT2SN2F!SCDPT2SN2F_000001C_2</vt:lpstr>
      <vt:lpstr>GMICNC_22A_SCDPT2SN2F!SCDPT2SN2F_000001C_3</vt:lpstr>
      <vt:lpstr>GMICNC_22A_SCDPT2SN2F!SCDPT2SN2F_000001D_1</vt:lpstr>
      <vt:lpstr>GMICNC_22A_SCDPT2SN2F!SCDPT2SN2F_000001D_2</vt:lpstr>
      <vt:lpstr>GMICNC_22A_SCDPT2SN2F!SCDPT2SN2F_000001D_3</vt:lpstr>
      <vt:lpstr>GMICNC_22A_SCDPT2SN2F!SCDPT2SN2F_000001E_1</vt:lpstr>
      <vt:lpstr>GMICNC_22A_SCDPT2SN2F!SCDPT2SN2F_000001E_2</vt:lpstr>
      <vt:lpstr>GMICNC_22A_SCDPT2SN2F!SCDPT2SN2F_000001E_3</vt:lpstr>
      <vt:lpstr>GMICNC_22A_SCDPT2SN2F!SCDPT2SN2F_000001F_1</vt:lpstr>
      <vt:lpstr>GMICNC_22A_SCDPT3!SCDPT3_0100000000_Range</vt:lpstr>
      <vt:lpstr>GMICNC_22A_SCDPT3!SCDPT3_0100000001_1</vt:lpstr>
      <vt:lpstr>GMICNC_22A_SCDPT3!SCDPT3_0100000001_11</vt:lpstr>
      <vt:lpstr>GMICNC_22A_SCDPT3!SCDPT3_0100000001_12</vt:lpstr>
      <vt:lpstr>GMICNC_22A_SCDPT3!SCDPT3_0100000001_13</vt:lpstr>
      <vt:lpstr>GMICNC_22A_SCDPT3!SCDPT3_0100000001_14</vt:lpstr>
      <vt:lpstr>GMICNC_22A_SCDPT3!SCDPT3_0100000001_15</vt:lpstr>
      <vt:lpstr>GMICNC_22A_SCDPT3!SCDPT3_0100000001_2</vt:lpstr>
      <vt:lpstr>GMICNC_22A_SCDPT3!SCDPT3_0100000001_3</vt:lpstr>
      <vt:lpstr>GMICNC_22A_SCDPT3!SCDPT3_0100000001_4</vt:lpstr>
      <vt:lpstr>GMICNC_22A_SCDPT3!SCDPT3_0100000001_5</vt:lpstr>
      <vt:lpstr>GMICNC_22A_SCDPT3!SCDPT3_0100000001_7</vt:lpstr>
      <vt:lpstr>GMICNC_22A_SCDPT3!SCDPT3_0100000001_8</vt:lpstr>
      <vt:lpstr>GMICNC_22A_SCDPT3!SCDPT3_0100000001_9</vt:lpstr>
      <vt:lpstr>GMICNC_22A_SCDPT3!SCDPT3_0109999999_7</vt:lpstr>
      <vt:lpstr>GMICNC_22A_SCDPT3!SCDPT3_0109999999_8</vt:lpstr>
      <vt:lpstr>GMICNC_22A_SCDPT3!SCDPT3_0109999999_9</vt:lpstr>
      <vt:lpstr>GMICNC_22A_SCDPT3!SCDPT3_010BEGINNG_1</vt:lpstr>
      <vt:lpstr>GMICNC_22A_SCDPT3!SCDPT3_010BEGINNG_10</vt:lpstr>
      <vt:lpstr>GMICNC_22A_SCDPT3!SCDPT3_010BEGINNG_11</vt:lpstr>
      <vt:lpstr>GMICNC_22A_SCDPT3!SCDPT3_010BEGINNG_12</vt:lpstr>
      <vt:lpstr>GMICNC_22A_SCDPT3!SCDPT3_010BEGINNG_13</vt:lpstr>
      <vt:lpstr>GMICNC_22A_SCDPT3!SCDPT3_010BEGINNG_14</vt:lpstr>
      <vt:lpstr>GMICNC_22A_SCDPT3!SCDPT3_010BEGINNG_15</vt:lpstr>
      <vt:lpstr>GMICNC_22A_SCDPT3!SCDPT3_010BEGINNG_2</vt:lpstr>
      <vt:lpstr>GMICNC_22A_SCDPT3!SCDPT3_010BEGINNG_3</vt:lpstr>
      <vt:lpstr>GMICNC_22A_SCDPT3!SCDPT3_010BEGINNG_4</vt:lpstr>
      <vt:lpstr>GMICNC_22A_SCDPT3!SCDPT3_010BEGINNG_5</vt:lpstr>
      <vt:lpstr>GMICNC_22A_SCDPT3!SCDPT3_010BEGINNG_6</vt:lpstr>
      <vt:lpstr>GMICNC_22A_SCDPT3!SCDPT3_010BEGINNG_7</vt:lpstr>
      <vt:lpstr>GMICNC_22A_SCDPT3!SCDPT3_010BEGINNG_8</vt:lpstr>
      <vt:lpstr>GMICNC_22A_SCDPT3!SCDPT3_010BEGINNG_9</vt:lpstr>
      <vt:lpstr>GMICNC_22A_SCDPT3!SCDPT3_010ENDINGG_10</vt:lpstr>
      <vt:lpstr>GMICNC_22A_SCDPT3!SCDPT3_010ENDINGG_11</vt:lpstr>
      <vt:lpstr>GMICNC_22A_SCDPT3!SCDPT3_010ENDINGG_12</vt:lpstr>
      <vt:lpstr>GMICNC_22A_SCDPT3!SCDPT3_010ENDINGG_13</vt:lpstr>
      <vt:lpstr>GMICNC_22A_SCDPT3!SCDPT3_010ENDINGG_14</vt:lpstr>
      <vt:lpstr>GMICNC_22A_SCDPT3!SCDPT3_010ENDINGG_15</vt:lpstr>
      <vt:lpstr>GMICNC_22A_SCDPT3!SCDPT3_010ENDINGG_2</vt:lpstr>
      <vt:lpstr>GMICNC_22A_SCDPT3!SCDPT3_010ENDINGG_3</vt:lpstr>
      <vt:lpstr>GMICNC_22A_SCDPT3!SCDPT3_010ENDINGG_4</vt:lpstr>
      <vt:lpstr>GMICNC_22A_SCDPT3!SCDPT3_010ENDINGG_5</vt:lpstr>
      <vt:lpstr>GMICNC_22A_SCDPT3!SCDPT3_010ENDINGG_6</vt:lpstr>
      <vt:lpstr>GMICNC_22A_SCDPT3!SCDPT3_010ENDINGG_7</vt:lpstr>
      <vt:lpstr>GMICNC_22A_SCDPT3!SCDPT3_010ENDINGG_8</vt:lpstr>
      <vt:lpstr>GMICNC_22A_SCDPT3!SCDPT3_010ENDINGG_9</vt:lpstr>
      <vt:lpstr>GMICNC_22A_SCDPT3!SCDPT3_0300000000_Range</vt:lpstr>
      <vt:lpstr>GMICNC_22A_SCDPT3!SCDPT3_0309999999_7</vt:lpstr>
      <vt:lpstr>GMICNC_22A_SCDPT3!SCDPT3_0309999999_8</vt:lpstr>
      <vt:lpstr>GMICNC_22A_SCDPT3!SCDPT3_0309999999_9</vt:lpstr>
      <vt:lpstr>GMICNC_22A_SCDPT3!SCDPT3_030BEGINNG_1</vt:lpstr>
      <vt:lpstr>GMICNC_22A_SCDPT3!SCDPT3_030BEGINNG_10</vt:lpstr>
      <vt:lpstr>GMICNC_22A_SCDPT3!SCDPT3_030BEGINNG_11</vt:lpstr>
      <vt:lpstr>GMICNC_22A_SCDPT3!SCDPT3_030BEGINNG_12</vt:lpstr>
      <vt:lpstr>GMICNC_22A_SCDPT3!SCDPT3_030BEGINNG_13</vt:lpstr>
      <vt:lpstr>GMICNC_22A_SCDPT3!SCDPT3_030BEGINNG_14</vt:lpstr>
      <vt:lpstr>GMICNC_22A_SCDPT3!SCDPT3_030BEGINNG_15</vt:lpstr>
      <vt:lpstr>GMICNC_22A_SCDPT3!SCDPT3_030BEGINNG_2</vt:lpstr>
      <vt:lpstr>GMICNC_22A_SCDPT3!SCDPT3_030BEGINNG_3</vt:lpstr>
      <vt:lpstr>GMICNC_22A_SCDPT3!SCDPT3_030BEGINNG_4</vt:lpstr>
      <vt:lpstr>GMICNC_22A_SCDPT3!SCDPT3_030BEGINNG_5</vt:lpstr>
      <vt:lpstr>GMICNC_22A_SCDPT3!SCDPT3_030BEGINNG_6</vt:lpstr>
      <vt:lpstr>GMICNC_22A_SCDPT3!SCDPT3_030BEGINNG_7</vt:lpstr>
      <vt:lpstr>GMICNC_22A_SCDPT3!SCDPT3_030BEGINNG_8</vt:lpstr>
      <vt:lpstr>GMICNC_22A_SCDPT3!SCDPT3_030BEGINNG_9</vt:lpstr>
      <vt:lpstr>GMICNC_22A_SCDPT3!SCDPT3_030ENDINGG_10</vt:lpstr>
      <vt:lpstr>GMICNC_22A_SCDPT3!SCDPT3_030ENDINGG_11</vt:lpstr>
      <vt:lpstr>GMICNC_22A_SCDPT3!SCDPT3_030ENDINGG_12</vt:lpstr>
      <vt:lpstr>GMICNC_22A_SCDPT3!SCDPT3_030ENDINGG_13</vt:lpstr>
      <vt:lpstr>GMICNC_22A_SCDPT3!SCDPT3_030ENDINGG_14</vt:lpstr>
      <vt:lpstr>GMICNC_22A_SCDPT3!SCDPT3_030ENDINGG_15</vt:lpstr>
      <vt:lpstr>GMICNC_22A_SCDPT3!SCDPT3_030ENDINGG_2</vt:lpstr>
      <vt:lpstr>GMICNC_22A_SCDPT3!SCDPT3_030ENDINGG_3</vt:lpstr>
      <vt:lpstr>GMICNC_22A_SCDPT3!SCDPT3_030ENDINGG_4</vt:lpstr>
      <vt:lpstr>GMICNC_22A_SCDPT3!SCDPT3_030ENDINGG_5</vt:lpstr>
      <vt:lpstr>GMICNC_22A_SCDPT3!SCDPT3_030ENDINGG_6</vt:lpstr>
      <vt:lpstr>GMICNC_22A_SCDPT3!SCDPT3_030ENDINGG_7</vt:lpstr>
      <vt:lpstr>GMICNC_22A_SCDPT3!SCDPT3_030ENDINGG_8</vt:lpstr>
      <vt:lpstr>GMICNC_22A_SCDPT3!SCDPT3_030ENDINGG_9</vt:lpstr>
      <vt:lpstr>GMICNC_22A_SCDPT3!SCDPT3_0500000000_Range</vt:lpstr>
      <vt:lpstr>GMICNC_22A_SCDPT3!SCDPT3_0509999999_7</vt:lpstr>
      <vt:lpstr>GMICNC_22A_SCDPT3!SCDPT3_0509999999_8</vt:lpstr>
      <vt:lpstr>GMICNC_22A_SCDPT3!SCDPT3_0509999999_9</vt:lpstr>
      <vt:lpstr>GMICNC_22A_SCDPT3!SCDPT3_050BEGINNG_1</vt:lpstr>
      <vt:lpstr>GMICNC_22A_SCDPT3!SCDPT3_050BEGINNG_10</vt:lpstr>
      <vt:lpstr>GMICNC_22A_SCDPT3!SCDPT3_050BEGINNG_11</vt:lpstr>
      <vt:lpstr>GMICNC_22A_SCDPT3!SCDPT3_050BEGINNG_12</vt:lpstr>
      <vt:lpstr>GMICNC_22A_SCDPT3!SCDPT3_050BEGINNG_13</vt:lpstr>
      <vt:lpstr>GMICNC_22A_SCDPT3!SCDPT3_050BEGINNG_14</vt:lpstr>
      <vt:lpstr>GMICNC_22A_SCDPT3!SCDPT3_050BEGINNG_15</vt:lpstr>
      <vt:lpstr>GMICNC_22A_SCDPT3!SCDPT3_050BEGINNG_2</vt:lpstr>
      <vt:lpstr>GMICNC_22A_SCDPT3!SCDPT3_050BEGINNG_3</vt:lpstr>
      <vt:lpstr>GMICNC_22A_SCDPT3!SCDPT3_050BEGINNG_4</vt:lpstr>
      <vt:lpstr>GMICNC_22A_SCDPT3!SCDPT3_050BEGINNG_5</vt:lpstr>
      <vt:lpstr>GMICNC_22A_SCDPT3!SCDPT3_050BEGINNG_6</vt:lpstr>
      <vt:lpstr>GMICNC_22A_SCDPT3!SCDPT3_050BEGINNG_7</vt:lpstr>
      <vt:lpstr>GMICNC_22A_SCDPT3!SCDPT3_050BEGINNG_8</vt:lpstr>
      <vt:lpstr>GMICNC_22A_SCDPT3!SCDPT3_050BEGINNG_9</vt:lpstr>
      <vt:lpstr>GMICNC_22A_SCDPT3!SCDPT3_050ENDINGG_10</vt:lpstr>
      <vt:lpstr>GMICNC_22A_SCDPT3!SCDPT3_050ENDINGG_11</vt:lpstr>
      <vt:lpstr>GMICNC_22A_SCDPT3!SCDPT3_050ENDINGG_12</vt:lpstr>
      <vt:lpstr>GMICNC_22A_SCDPT3!SCDPT3_050ENDINGG_13</vt:lpstr>
      <vt:lpstr>GMICNC_22A_SCDPT3!SCDPT3_050ENDINGG_14</vt:lpstr>
      <vt:lpstr>GMICNC_22A_SCDPT3!SCDPT3_050ENDINGG_15</vt:lpstr>
      <vt:lpstr>GMICNC_22A_SCDPT3!SCDPT3_050ENDINGG_2</vt:lpstr>
      <vt:lpstr>GMICNC_22A_SCDPT3!SCDPT3_050ENDINGG_3</vt:lpstr>
      <vt:lpstr>GMICNC_22A_SCDPT3!SCDPT3_050ENDINGG_4</vt:lpstr>
      <vt:lpstr>GMICNC_22A_SCDPT3!SCDPT3_050ENDINGG_5</vt:lpstr>
      <vt:lpstr>GMICNC_22A_SCDPT3!SCDPT3_050ENDINGG_6</vt:lpstr>
      <vt:lpstr>GMICNC_22A_SCDPT3!SCDPT3_050ENDINGG_7</vt:lpstr>
      <vt:lpstr>GMICNC_22A_SCDPT3!SCDPT3_050ENDINGG_8</vt:lpstr>
      <vt:lpstr>GMICNC_22A_SCDPT3!SCDPT3_050ENDINGG_9</vt:lpstr>
      <vt:lpstr>GMICNC_22A_SCDPT3!SCDPT3_0700000000_Range</vt:lpstr>
      <vt:lpstr>GMICNC_22A_SCDPT3!SCDPT3_0709999999_7</vt:lpstr>
      <vt:lpstr>GMICNC_22A_SCDPT3!SCDPT3_0709999999_8</vt:lpstr>
      <vt:lpstr>GMICNC_22A_SCDPT3!SCDPT3_0709999999_9</vt:lpstr>
      <vt:lpstr>GMICNC_22A_SCDPT3!SCDPT3_070BEGINNG_1</vt:lpstr>
      <vt:lpstr>GMICNC_22A_SCDPT3!SCDPT3_070BEGINNG_10</vt:lpstr>
      <vt:lpstr>GMICNC_22A_SCDPT3!SCDPT3_070BEGINNG_11</vt:lpstr>
      <vt:lpstr>GMICNC_22A_SCDPT3!SCDPT3_070BEGINNG_12</vt:lpstr>
      <vt:lpstr>GMICNC_22A_SCDPT3!SCDPT3_070BEGINNG_13</vt:lpstr>
      <vt:lpstr>GMICNC_22A_SCDPT3!SCDPT3_070BEGINNG_14</vt:lpstr>
      <vt:lpstr>GMICNC_22A_SCDPT3!SCDPT3_070BEGINNG_15</vt:lpstr>
      <vt:lpstr>GMICNC_22A_SCDPT3!SCDPT3_070BEGINNG_2</vt:lpstr>
      <vt:lpstr>GMICNC_22A_SCDPT3!SCDPT3_070BEGINNG_3</vt:lpstr>
      <vt:lpstr>GMICNC_22A_SCDPT3!SCDPT3_070BEGINNG_4</vt:lpstr>
      <vt:lpstr>GMICNC_22A_SCDPT3!SCDPT3_070BEGINNG_5</vt:lpstr>
      <vt:lpstr>GMICNC_22A_SCDPT3!SCDPT3_070BEGINNG_6</vt:lpstr>
      <vt:lpstr>GMICNC_22A_SCDPT3!SCDPT3_070BEGINNG_7</vt:lpstr>
      <vt:lpstr>GMICNC_22A_SCDPT3!SCDPT3_070BEGINNG_8</vt:lpstr>
      <vt:lpstr>GMICNC_22A_SCDPT3!SCDPT3_070BEGINNG_9</vt:lpstr>
      <vt:lpstr>GMICNC_22A_SCDPT3!SCDPT3_070ENDINGG_10</vt:lpstr>
      <vt:lpstr>GMICNC_22A_SCDPT3!SCDPT3_070ENDINGG_11</vt:lpstr>
      <vt:lpstr>GMICNC_22A_SCDPT3!SCDPT3_070ENDINGG_12</vt:lpstr>
      <vt:lpstr>GMICNC_22A_SCDPT3!SCDPT3_070ENDINGG_13</vt:lpstr>
      <vt:lpstr>GMICNC_22A_SCDPT3!SCDPT3_070ENDINGG_14</vt:lpstr>
      <vt:lpstr>GMICNC_22A_SCDPT3!SCDPT3_070ENDINGG_15</vt:lpstr>
      <vt:lpstr>GMICNC_22A_SCDPT3!SCDPT3_070ENDINGG_2</vt:lpstr>
      <vt:lpstr>GMICNC_22A_SCDPT3!SCDPT3_070ENDINGG_3</vt:lpstr>
      <vt:lpstr>GMICNC_22A_SCDPT3!SCDPT3_070ENDINGG_4</vt:lpstr>
      <vt:lpstr>GMICNC_22A_SCDPT3!SCDPT3_070ENDINGG_5</vt:lpstr>
      <vt:lpstr>GMICNC_22A_SCDPT3!SCDPT3_070ENDINGG_6</vt:lpstr>
      <vt:lpstr>GMICNC_22A_SCDPT3!SCDPT3_070ENDINGG_7</vt:lpstr>
      <vt:lpstr>GMICNC_22A_SCDPT3!SCDPT3_070ENDINGG_8</vt:lpstr>
      <vt:lpstr>GMICNC_22A_SCDPT3!SCDPT3_070ENDINGG_9</vt:lpstr>
      <vt:lpstr>GMICNC_22A_SCDPT3!SCDPT3_0900000000_Range</vt:lpstr>
      <vt:lpstr>GMICNC_22A_SCDPT3!SCDPT3_0909999999_7</vt:lpstr>
      <vt:lpstr>GMICNC_22A_SCDPT3!SCDPT3_0909999999_8</vt:lpstr>
      <vt:lpstr>GMICNC_22A_SCDPT3!SCDPT3_0909999999_9</vt:lpstr>
      <vt:lpstr>GMICNC_22A_SCDPT3!SCDPT3_090BEGINNG_1</vt:lpstr>
      <vt:lpstr>GMICNC_22A_SCDPT3!SCDPT3_090BEGINNG_10</vt:lpstr>
      <vt:lpstr>GMICNC_22A_SCDPT3!SCDPT3_090BEGINNG_11</vt:lpstr>
      <vt:lpstr>GMICNC_22A_SCDPT3!SCDPT3_090BEGINNG_12</vt:lpstr>
      <vt:lpstr>GMICNC_22A_SCDPT3!SCDPT3_090BEGINNG_13</vt:lpstr>
      <vt:lpstr>GMICNC_22A_SCDPT3!SCDPT3_090BEGINNG_14</vt:lpstr>
      <vt:lpstr>GMICNC_22A_SCDPT3!SCDPT3_090BEGINNG_15</vt:lpstr>
      <vt:lpstr>GMICNC_22A_SCDPT3!SCDPT3_090BEGINNG_2</vt:lpstr>
      <vt:lpstr>GMICNC_22A_SCDPT3!SCDPT3_090BEGINNG_3</vt:lpstr>
      <vt:lpstr>GMICNC_22A_SCDPT3!SCDPT3_090BEGINNG_4</vt:lpstr>
      <vt:lpstr>GMICNC_22A_SCDPT3!SCDPT3_090BEGINNG_5</vt:lpstr>
      <vt:lpstr>GMICNC_22A_SCDPT3!SCDPT3_090BEGINNG_6</vt:lpstr>
      <vt:lpstr>GMICNC_22A_SCDPT3!SCDPT3_090BEGINNG_7</vt:lpstr>
      <vt:lpstr>GMICNC_22A_SCDPT3!SCDPT3_090BEGINNG_8</vt:lpstr>
      <vt:lpstr>GMICNC_22A_SCDPT3!SCDPT3_090BEGINNG_9</vt:lpstr>
      <vt:lpstr>GMICNC_22A_SCDPT3!SCDPT3_090ENDINGG_10</vt:lpstr>
      <vt:lpstr>GMICNC_22A_SCDPT3!SCDPT3_090ENDINGG_11</vt:lpstr>
      <vt:lpstr>GMICNC_22A_SCDPT3!SCDPT3_090ENDINGG_12</vt:lpstr>
      <vt:lpstr>GMICNC_22A_SCDPT3!SCDPT3_090ENDINGG_13</vt:lpstr>
      <vt:lpstr>GMICNC_22A_SCDPT3!SCDPT3_090ENDINGG_14</vt:lpstr>
      <vt:lpstr>GMICNC_22A_SCDPT3!SCDPT3_090ENDINGG_15</vt:lpstr>
      <vt:lpstr>GMICNC_22A_SCDPT3!SCDPT3_090ENDINGG_2</vt:lpstr>
      <vt:lpstr>GMICNC_22A_SCDPT3!SCDPT3_090ENDINGG_3</vt:lpstr>
      <vt:lpstr>GMICNC_22A_SCDPT3!SCDPT3_090ENDINGG_4</vt:lpstr>
      <vt:lpstr>GMICNC_22A_SCDPT3!SCDPT3_090ENDINGG_5</vt:lpstr>
      <vt:lpstr>GMICNC_22A_SCDPT3!SCDPT3_090ENDINGG_6</vt:lpstr>
      <vt:lpstr>GMICNC_22A_SCDPT3!SCDPT3_090ENDINGG_7</vt:lpstr>
      <vt:lpstr>GMICNC_22A_SCDPT3!SCDPT3_090ENDINGG_8</vt:lpstr>
      <vt:lpstr>GMICNC_22A_SCDPT3!SCDPT3_090ENDINGG_9</vt:lpstr>
      <vt:lpstr>GMICNC_22A_SCDPT3!SCDPT3_1100000000_Range</vt:lpstr>
      <vt:lpstr>GMICNC_22A_SCDPT3!SCDPT3_1100000001_1</vt:lpstr>
      <vt:lpstr>GMICNC_22A_SCDPT3!SCDPT3_1100000001_11</vt:lpstr>
      <vt:lpstr>GMICNC_22A_SCDPT3!SCDPT3_1100000001_12</vt:lpstr>
      <vt:lpstr>GMICNC_22A_SCDPT3!SCDPT3_1100000001_13</vt:lpstr>
      <vt:lpstr>GMICNC_22A_SCDPT3!SCDPT3_1100000001_14</vt:lpstr>
      <vt:lpstr>GMICNC_22A_SCDPT3!SCDPT3_1100000001_15</vt:lpstr>
      <vt:lpstr>GMICNC_22A_SCDPT3!SCDPT3_1100000001_2</vt:lpstr>
      <vt:lpstr>GMICNC_22A_SCDPT3!SCDPT3_1100000001_3</vt:lpstr>
      <vt:lpstr>GMICNC_22A_SCDPT3!SCDPT3_1100000001_4</vt:lpstr>
      <vt:lpstr>GMICNC_22A_SCDPT3!SCDPT3_1100000001_5</vt:lpstr>
      <vt:lpstr>GMICNC_22A_SCDPT3!SCDPT3_1100000001_7</vt:lpstr>
      <vt:lpstr>GMICNC_22A_SCDPT3!SCDPT3_1100000001_8</vt:lpstr>
      <vt:lpstr>GMICNC_22A_SCDPT3!SCDPT3_1100000001_9</vt:lpstr>
      <vt:lpstr>GMICNC_22A_SCDPT3!SCDPT3_1109999999_7</vt:lpstr>
      <vt:lpstr>GMICNC_22A_SCDPT3!SCDPT3_1109999999_8</vt:lpstr>
      <vt:lpstr>GMICNC_22A_SCDPT3!SCDPT3_1109999999_9</vt:lpstr>
      <vt:lpstr>GMICNC_22A_SCDPT3!SCDPT3_110BEGINNG_1</vt:lpstr>
      <vt:lpstr>GMICNC_22A_SCDPT3!SCDPT3_110BEGINNG_10</vt:lpstr>
      <vt:lpstr>GMICNC_22A_SCDPT3!SCDPT3_110BEGINNG_11</vt:lpstr>
      <vt:lpstr>GMICNC_22A_SCDPT3!SCDPT3_110BEGINNG_12</vt:lpstr>
      <vt:lpstr>GMICNC_22A_SCDPT3!SCDPT3_110BEGINNG_13</vt:lpstr>
      <vt:lpstr>GMICNC_22A_SCDPT3!SCDPT3_110BEGINNG_14</vt:lpstr>
      <vt:lpstr>GMICNC_22A_SCDPT3!SCDPT3_110BEGINNG_15</vt:lpstr>
      <vt:lpstr>GMICNC_22A_SCDPT3!SCDPT3_110BEGINNG_2</vt:lpstr>
      <vt:lpstr>GMICNC_22A_SCDPT3!SCDPT3_110BEGINNG_3</vt:lpstr>
      <vt:lpstr>GMICNC_22A_SCDPT3!SCDPT3_110BEGINNG_4</vt:lpstr>
      <vt:lpstr>GMICNC_22A_SCDPT3!SCDPT3_110BEGINNG_5</vt:lpstr>
      <vt:lpstr>GMICNC_22A_SCDPT3!SCDPT3_110BEGINNG_6</vt:lpstr>
      <vt:lpstr>GMICNC_22A_SCDPT3!SCDPT3_110BEGINNG_7</vt:lpstr>
      <vt:lpstr>GMICNC_22A_SCDPT3!SCDPT3_110BEGINNG_8</vt:lpstr>
      <vt:lpstr>GMICNC_22A_SCDPT3!SCDPT3_110BEGINNG_9</vt:lpstr>
      <vt:lpstr>GMICNC_22A_SCDPT3!SCDPT3_110ENDINGG_10</vt:lpstr>
      <vt:lpstr>GMICNC_22A_SCDPT3!SCDPT3_110ENDINGG_11</vt:lpstr>
      <vt:lpstr>GMICNC_22A_SCDPT3!SCDPT3_110ENDINGG_12</vt:lpstr>
      <vt:lpstr>GMICNC_22A_SCDPT3!SCDPT3_110ENDINGG_13</vt:lpstr>
      <vt:lpstr>GMICNC_22A_SCDPT3!SCDPT3_110ENDINGG_14</vt:lpstr>
      <vt:lpstr>GMICNC_22A_SCDPT3!SCDPT3_110ENDINGG_15</vt:lpstr>
      <vt:lpstr>GMICNC_22A_SCDPT3!SCDPT3_110ENDINGG_2</vt:lpstr>
      <vt:lpstr>GMICNC_22A_SCDPT3!SCDPT3_110ENDINGG_3</vt:lpstr>
      <vt:lpstr>GMICNC_22A_SCDPT3!SCDPT3_110ENDINGG_4</vt:lpstr>
      <vt:lpstr>GMICNC_22A_SCDPT3!SCDPT3_110ENDINGG_5</vt:lpstr>
      <vt:lpstr>GMICNC_22A_SCDPT3!SCDPT3_110ENDINGG_6</vt:lpstr>
      <vt:lpstr>GMICNC_22A_SCDPT3!SCDPT3_110ENDINGG_7</vt:lpstr>
      <vt:lpstr>GMICNC_22A_SCDPT3!SCDPT3_110ENDINGG_8</vt:lpstr>
      <vt:lpstr>GMICNC_22A_SCDPT3!SCDPT3_110ENDINGG_9</vt:lpstr>
      <vt:lpstr>GMICNC_22A_SCDPT3!SCDPT3_1300000000_Range</vt:lpstr>
      <vt:lpstr>GMICNC_22A_SCDPT3!SCDPT3_1309999999_7</vt:lpstr>
      <vt:lpstr>GMICNC_22A_SCDPT3!SCDPT3_1309999999_8</vt:lpstr>
      <vt:lpstr>GMICNC_22A_SCDPT3!SCDPT3_1309999999_9</vt:lpstr>
      <vt:lpstr>GMICNC_22A_SCDPT3!SCDPT3_130BEGINNG_1</vt:lpstr>
      <vt:lpstr>GMICNC_22A_SCDPT3!SCDPT3_130BEGINNG_10</vt:lpstr>
      <vt:lpstr>GMICNC_22A_SCDPT3!SCDPT3_130BEGINNG_11</vt:lpstr>
      <vt:lpstr>GMICNC_22A_SCDPT3!SCDPT3_130BEGINNG_12</vt:lpstr>
      <vt:lpstr>GMICNC_22A_SCDPT3!SCDPT3_130BEGINNG_13</vt:lpstr>
      <vt:lpstr>GMICNC_22A_SCDPT3!SCDPT3_130BEGINNG_14</vt:lpstr>
      <vt:lpstr>GMICNC_22A_SCDPT3!SCDPT3_130BEGINNG_15</vt:lpstr>
      <vt:lpstr>GMICNC_22A_SCDPT3!SCDPT3_130BEGINNG_2</vt:lpstr>
      <vt:lpstr>GMICNC_22A_SCDPT3!SCDPT3_130BEGINNG_3</vt:lpstr>
      <vt:lpstr>GMICNC_22A_SCDPT3!SCDPT3_130BEGINNG_4</vt:lpstr>
      <vt:lpstr>GMICNC_22A_SCDPT3!SCDPT3_130BEGINNG_5</vt:lpstr>
      <vt:lpstr>GMICNC_22A_SCDPT3!SCDPT3_130BEGINNG_6</vt:lpstr>
      <vt:lpstr>GMICNC_22A_SCDPT3!SCDPT3_130BEGINNG_7</vt:lpstr>
      <vt:lpstr>GMICNC_22A_SCDPT3!SCDPT3_130BEGINNG_8</vt:lpstr>
      <vt:lpstr>GMICNC_22A_SCDPT3!SCDPT3_130BEGINNG_9</vt:lpstr>
      <vt:lpstr>GMICNC_22A_SCDPT3!SCDPT3_130ENDINGG_10</vt:lpstr>
      <vt:lpstr>GMICNC_22A_SCDPT3!SCDPT3_130ENDINGG_11</vt:lpstr>
      <vt:lpstr>GMICNC_22A_SCDPT3!SCDPT3_130ENDINGG_12</vt:lpstr>
      <vt:lpstr>GMICNC_22A_SCDPT3!SCDPT3_130ENDINGG_13</vt:lpstr>
      <vt:lpstr>GMICNC_22A_SCDPT3!SCDPT3_130ENDINGG_14</vt:lpstr>
      <vt:lpstr>GMICNC_22A_SCDPT3!SCDPT3_130ENDINGG_15</vt:lpstr>
      <vt:lpstr>GMICNC_22A_SCDPT3!SCDPT3_130ENDINGG_2</vt:lpstr>
      <vt:lpstr>GMICNC_22A_SCDPT3!SCDPT3_130ENDINGG_3</vt:lpstr>
      <vt:lpstr>GMICNC_22A_SCDPT3!SCDPT3_130ENDINGG_4</vt:lpstr>
      <vt:lpstr>GMICNC_22A_SCDPT3!SCDPT3_130ENDINGG_5</vt:lpstr>
      <vt:lpstr>GMICNC_22A_SCDPT3!SCDPT3_130ENDINGG_6</vt:lpstr>
      <vt:lpstr>GMICNC_22A_SCDPT3!SCDPT3_130ENDINGG_7</vt:lpstr>
      <vt:lpstr>GMICNC_22A_SCDPT3!SCDPT3_130ENDINGG_8</vt:lpstr>
      <vt:lpstr>GMICNC_22A_SCDPT3!SCDPT3_130ENDINGG_9</vt:lpstr>
      <vt:lpstr>GMICNC_22A_SCDPT3!SCDPT3_1500000000_Range</vt:lpstr>
      <vt:lpstr>GMICNC_22A_SCDPT3!SCDPT3_1509999999_7</vt:lpstr>
      <vt:lpstr>GMICNC_22A_SCDPT3!SCDPT3_1509999999_8</vt:lpstr>
      <vt:lpstr>GMICNC_22A_SCDPT3!SCDPT3_1509999999_9</vt:lpstr>
      <vt:lpstr>GMICNC_22A_SCDPT3!SCDPT3_150BEGINNG_1</vt:lpstr>
      <vt:lpstr>GMICNC_22A_SCDPT3!SCDPT3_150BEGINNG_10</vt:lpstr>
      <vt:lpstr>GMICNC_22A_SCDPT3!SCDPT3_150BEGINNG_11</vt:lpstr>
      <vt:lpstr>GMICNC_22A_SCDPT3!SCDPT3_150BEGINNG_12</vt:lpstr>
      <vt:lpstr>GMICNC_22A_SCDPT3!SCDPT3_150BEGINNG_13</vt:lpstr>
      <vt:lpstr>GMICNC_22A_SCDPT3!SCDPT3_150BEGINNG_14</vt:lpstr>
      <vt:lpstr>GMICNC_22A_SCDPT3!SCDPT3_150BEGINNG_15</vt:lpstr>
      <vt:lpstr>GMICNC_22A_SCDPT3!SCDPT3_150BEGINNG_2</vt:lpstr>
      <vt:lpstr>GMICNC_22A_SCDPT3!SCDPT3_150BEGINNG_3</vt:lpstr>
      <vt:lpstr>GMICNC_22A_SCDPT3!SCDPT3_150BEGINNG_4</vt:lpstr>
      <vt:lpstr>GMICNC_22A_SCDPT3!SCDPT3_150BEGINNG_5</vt:lpstr>
      <vt:lpstr>GMICNC_22A_SCDPT3!SCDPT3_150BEGINNG_6</vt:lpstr>
      <vt:lpstr>GMICNC_22A_SCDPT3!SCDPT3_150BEGINNG_7</vt:lpstr>
      <vt:lpstr>GMICNC_22A_SCDPT3!SCDPT3_150BEGINNG_8</vt:lpstr>
      <vt:lpstr>GMICNC_22A_SCDPT3!SCDPT3_150BEGINNG_9</vt:lpstr>
      <vt:lpstr>GMICNC_22A_SCDPT3!SCDPT3_150ENDINGG_10</vt:lpstr>
      <vt:lpstr>GMICNC_22A_SCDPT3!SCDPT3_150ENDINGG_11</vt:lpstr>
      <vt:lpstr>GMICNC_22A_SCDPT3!SCDPT3_150ENDINGG_12</vt:lpstr>
      <vt:lpstr>GMICNC_22A_SCDPT3!SCDPT3_150ENDINGG_13</vt:lpstr>
      <vt:lpstr>GMICNC_22A_SCDPT3!SCDPT3_150ENDINGG_14</vt:lpstr>
      <vt:lpstr>GMICNC_22A_SCDPT3!SCDPT3_150ENDINGG_15</vt:lpstr>
      <vt:lpstr>GMICNC_22A_SCDPT3!SCDPT3_150ENDINGG_2</vt:lpstr>
      <vt:lpstr>GMICNC_22A_SCDPT3!SCDPT3_150ENDINGG_3</vt:lpstr>
      <vt:lpstr>GMICNC_22A_SCDPT3!SCDPT3_150ENDINGG_4</vt:lpstr>
      <vt:lpstr>GMICNC_22A_SCDPT3!SCDPT3_150ENDINGG_5</vt:lpstr>
      <vt:lpstr>GMICNC_22A_SCDPT3!SCDPT3_150ENDINGG_6</vt:lpstr>
      <vt:lpstr>GMICNC_22A_SCDPT3!SCDPT3_150ENDINGG_7</vt:lpstr>
      <vt:lpstr>GMICNC_22A_SCDPT3!SCDPT3_150ENDINGG_8</vt:lpstr>
      <vt:lpstr>GMICNC_22A_SCDPT3!SCDPT3_150ENDINGG_9</vt:lpstr>
      <vt:lpstr>GMICNC_22A_SCDPT3!SCDPT3_1610000000_Range</vt:lpstr>
      <vt:lpstr>GMICNC_22A_SCDPT3!SCDPT3_1619999999_7</vt:lpstr>
      <vt:lpstr>GMICNC_22A_SCDPT3!SCDPT3_1619999999_8</vt:lpstr>
      <vt:lpstr>GMICNC_22A_SCDPT3!SCDPT3_1619999999_9</vt:lpstr>
      <vt:lpstr>GMICNC_22A_SCDPT3!SCDPT3_161BEGINNG_1</vt:lpstr>
      <vt:lpstr>GMICNC_22A_SCDPT3!SCDPT3_161BEGINNG_10</vt:lpstr>
      <vt:lpstr>GMICNC_22A_SCDPT3!SCDPT3_161BEGINNG_11</vt:lpstr>
      <vt:lpstr>GMICNC_22A_SCDPT3!SCDPT3_161BEGINNG_12</vt:lpstr>
      <vt:lpstr>GMICNC_22A_SCDPT3!SCDPT3_161BEGINNG_13</vt:lpstr>
      <vt:lpstr>GMICNC_22A_SCDPT3!SCDPT3_161BEGINNG_14</vt:lpstr>
      <vt:lpstr>GMICNC_22A_SCDPT3!SCDPT3_161BEGINNG_15</vt:lpstr>
      <vt:lpstr>GMICNC_22A_SCDPT3!SCDPT3_161BEGINNG_2</vt:lpstr>
      <vt:lpstr>GMICNC_22A_SCDPT3!SCDPT3_161BEGINNG_3</vt:lpstr>
      <vt:lpstr>GMICNC_22A_SCDPT3!SCDPT3_161BEGINNG_4</vt:lpstr>
      <vt:lpstr>GMICNC_22A_SCDPT3!SCDPT3_161BEGINNG_5</vt:lpstr>
      <vt:lpstr>GMICNC_22A_SCDPT3!SCDPT3_161BEGINNG_6</vt:lpstr>
      <vt:lpstr>GMICNC_22A_SCDPT3!SCDPT3_161BEGINNG_7</vt:lpstr>
      <vt:lpstr>GMICNC_22A_SCDPT3!SCDPT3_161BEGINNG_8</vt:lpstr>
      <vt:lpstr>GMICNC_22A_SCDPT3!SCDPT3_161BEGINNG_9</vt:lpstr>
      <vt:lpstr>GMICNC_22A_SCDPT3!SCDPT3_161ENDINGG_10</vt:lpstr>
      <vt:lpstr>GMICNC_22A_SCDPT3!SCDPT3_161ENDINGG_11</vt:lpstr>
      <vt:lpstr>GMICNC_22A_SCDPT3!SCDPT3_161ENDINGG_12</vt:lpstr>
      <vt:lpstr>GMICNC_22A_SCDPT3!SCDPT3_161ENDINGG_13</vt:lpstr>
      <vt:lpstr>GMICNC_22A_SCDPT3!SCDPT3_161ENDINGG_14</vt:lpstr>
      <vt:lpstr>GMICNC_22A_SCDPT3!SCDPT3_161ENDINGG_15</vt:lpstr>
      <vt:lpstr>GMICNC_22A_SCDPT3!SCDPT3_161ENDINGG_2</vt:lpstr>
      <vt:lpstr>GMICNC_22A_SCDPT3!SCDPT3_161ENDINGG_3</vt:lpstr>
      <vt:lpstr>GMICNC_22A_SCDPT3!SCDPT3_161ENDINGG_4</vt:lpstr>
      <vt:lpstr>GMICNC_22A_SCDPT3!SCDPT3_161ENDINGG_5</vt:lpstr>
      <vt:lpstr>GMICNC_22A_SCDPT3!SCDPT3_161ENDINGG_6</vt:lpstr>
      <vt:lpstr>GMICNC_22A_SCDPT3!SCDPT3_161ENDINGG_7</vt:lpstr>
      <vt:lpstr>GMICNC_22A_SCDPT3!SCDPT3_161ENDINGG_8</vt:lpstr>
      <vt:lpstr>GMICNC_22A_SCDPT3!SCDPT3_161ENDINGG_9</vt:lpstr>
      <vt:lpstr>GMICNC_22A_SCDPT3!SCDPT3_1900000000_Range</vt:lpstr>
      <vt:lpstr>GMICNC_22A_SCDPT3!SCDPT3_1909999999_7</vt:lpstr>
      <vt:lpstr>GMICNC_22A_SCDPT3!SCDPT3_1909999999_8</vt:lpstr>
      <vt:lpstr>GMICNC_22A_SCDPT3!SCDPT3_1909999999_9</vt:lpstr>
      <vt:lpstr>GMICNC_22A_SCDPT3!SCDPT3_190BEGINNG_1</vt:lpstr>
      <vt:lpstr>GMICNC_22A_SCDPT3!SCDPT3_190BEGINNG_10</vt:lpstr>
      <vt:lpstr>GMICNC_22A_SCDPT3!SCDPT3_190BEGINNG_11</vt:lpstr>
      <vt:lpstr>GMICNC_22A_SCDPT3!SCDPT3_190BEGINNG_12</vt:lpstr>
      <vt:lpstr>GMICNC_22A_SCDPT3!SCDPT3_190BEGINNG_13</vt:lpstr>
      <vt:lpstr>GMICNC_22A_SCDPT3!SCDPT3_190BEGINNG_14</vt:lpstr>
      <vt:lpstr>GMICNC_22A_SCDPT3!SCDPT3_190BEGINNG_15</vt:lpstr>
      <vt:lpstr>GMICNC_22A_SCDPT3!SCDPT3_190BEGINNG_2</vt:lpstr>
      <vt:lpstr>GMICNC_22A_SCDPT3!SCDPT3_190BEGINNG_3</vt:lpstr>
      <vt:lpstr>GMICNC_22A_SCDPT3!SCDPT3_190BEGINNG_4</vt:lpstr>
      <vt:lpstr>GMICNC_22A_SCDPT3!SCDPT3_190BEGINNG_5</vt:lpstr>
      <vt:lpstr>GMICNC_22A_SCDPT3!SCDPT3_190BEGINNG_6</vt:lpstr>
      <vt:lpstr>GMICNC_22A_SCDPT3!SCDPT3_190BEGINNG_7</vt:lpstr>
      <vt:lpstr>GMICNC_22A_SCDPT3!SCDPT3_190BEGINNG_8</vt:lpstr>
      <vt:lpstr>GMICNC_22A_SCDPT3!SCDPT3_190BEGINNG_9</vt:lpstr>
      <vt:lpstr>GMICNC_22A_SCDPT3!SCDPT3_190ENDINGG_10</vt:lpstr>
      <vt:lpstr>GMICNC_22A_SCDPT3!SCDPT3_190ENDINGG_11</vt:lpstr>
      <vt:lpstr>GMICNC_22A_SCDPT3!SCDPT3_190ENDINGG_12</vt:lpstr>
      <vt:lpstr>GMICNC_22A_SCDPT3!SCDPT3_190ENDINGG_13</vt:lpstr>
      <vt:lpstr>GMICNC_22A_SCDPT3!SCDPT3_190ENDINGG_14</vt:lpstr>
      <vt:lpstr>GMICNC_22A_SCDPT3!SCDPT3_190ENDINGG_15</vt:lpstr>
      <vt:lpstr>GMICNC_22A_SCDPT3!SCDPT3_190ENDINGG_2</vt:lpstr>
      <vt:lpstr>GMICNC_22A_SCDPT3!SCDPT3_190ENDINGG_3</vt:lpstr>
      <vt:lpstr>GMICNC_22A_SCDPT3!SCDPT3_190ENDINGG_4</vt:lpstr>
      <vt:lpstr>GMICNC_22A_SCDPT3!SCDPT3_190ENDINGG_5</vt:lpstr>
      <vt:lpstr>GMICNC_22A_SCDPT3!SCDPT3_190ENDINGG_6</vt:lpstr>
      <vt:lpstr>GMICNC_22A_SCDPT3!SCDPT3_190ENDINGG_7</vt:lpstr>
      <vt:lpstr>GMICNC_22A_SCDPT3!SCDPT3_190ENDINGG_8</vt:lpstr>
      <vt:lpstr>GMICNC_22A_SCDPT3!SCDPT3_190ENDINGG_9</vt:lpstr>
      <vt:lpstr>GMICNC_22A_SCDPT3!SCDPT3_2010000000_Range</vt:lpstr>
      <vt:lpstr>GMICNC_22A_SCDPT3!SCDPT3_2019999999_7</vt:lpstr>
      <vt:lpstr>GMICNC_22A_SCDPT3!SCDPT3_2019999999_8</vt:lpstr>
      <vt:lpstr>GMICNC_22A_SCDPT3!SCDPT3_2019999999_9</vt:lpstr>
      <vt:lpstr>GMICNC_22A_SCDPT3!SCDPT3_201BEGINNG_1</vt:lpstr>
      <vt:lpstr>GMICNC_22A_SCDPT3!SCDPT3_201BEGINNG_10</vt:lpstr>
      <vt:lpstr>GMICNC_22A_SCDPT3!SCDPT3_201BEGINNG_11</vt:lpstr>
      <vt:lpstr>GMICNC_22A_SCDPT3!SCDPT3_201BEGINNG_12</vt:lpstr>
      <vt:lpstr>GMICNC_22A_SCDPT3!SCDPT3_201BEGINNG_13</vt:lpstr>
      <vt:lpstr>GMICNC_22A_SCDPT3!SCDPT3_201BEGINNG_14</vt:lpstr>
      <vt:lpstr>GMICNC_22A_SCDPT3!SCDPT3_201BEGINNG_15</vt:lpstr>
      <vt:lpstr>GMICNC_22A_SCDPT3!SCDPT3_201BEGINNG_2</vt:lpstr>
      <vt:lpstr>GMICNC_22A_SCDPT3!SCDPT3_201BEGINNG_3</vt:lpstr>
      <vt:lpstr>GMICNC_22A_SCDPT3!SCDPT3_201BEGINNG_4</vt:lpstr>
      <vt:lpstr>GMICNC_22A_SCDPT3!SCDPT3_201BEGINNG_5</vt:lpstr>
      <vt:lpstr>GMICNC_22A_SCDPT3!SCDPT3_201BEGINNG_6</vt:lpstr>
      <vt:lpstr>GMICNC_22A_SCDPT3!SCDPT3_201BEGINNG_7</vt:lpstr>
      <vt:lpstr>GMICNC_22A_SCDPT3!SCDPT3_201BEGINNG_8</vt:lpstr>
      <vt:lpstr>GMICNC_22A_SCDPT3!SCDPT3_201BEGINNG_9</vt:lpstr>
      <vt:lpstr>GMICNC_22A_SCDPT3!SCDPT3_201ENDINGG_10</vt:lpstr>
      <vt:lpstr>GMICNC_22A_SCDPT3!SCDPT3_201ENDINGG_11</vt:lpstr>
      <vt:lpstr>GMICNC_22A_SCDPT3!SCDPT3_201ENDINGG_12</vt:lpstr>
      <vt:lpstr>GMICNC_22A_SCDPT3!SCDPT3_201ENDINGG_13</vt:lpstr>
      <vt:lpstr>GMICNC_22A_SCDPT3!SCDPT3_201ENDINGG_14</vt:lpstr>
      <vt:lpstr>GMICNC_22A_SCDPT3!SCDPT3_201ENDINGG_15</vt:lpstr>
      <vt:lpstr>GMICNC_22A_SCDPT3!SCDPT3_201ENDINGG_2</vt:lpstr>
      <vt:lpstr>GMICNC_22A_SCDPT3!SCDPT3_201ENDINGG_3</vt:lpstr>
      <vt:lpstr>GMICNC_22A_SCDPT3!SCDPT3_201ENDINGG_4</vt:lpstr>
      <vt:lpstr>GMICNC_22A_SCDPT3!SCDPT3_201ENDINGG_5</vt:lpstr>
      <vt:lpstr>GMICNC_22A_SCDPT3!SCDPT3_201ENDINGG_6</vt:lpstr>
      <vt:lpstr>GMICNC_22A_SCDPT3!SCDPT3_201ENDINGG_7</vt:lpstr>
      <vt:lpstr>GMICNC_22A_SCDPT3!SCDPT3_201ENDINGG_8</vt:lpstr>
      <vt:lpstr>GMICNC_22A_SCDPT3!SCDPT3_201ENDINGG_9</vt:lpstr>
      <vt:lpstr>GMICNC_22A_SCDPT3!SCDPT3_2509999997_7</vt:lpstr>
      <vt:lpstr>GMICNC_22A_SCDPT3!SCDPT3_2509999997_8</vt:lpstr>
      <vt:lpstr>GMICNC_22A_SCDPT3!SCDPT3_2509999997_9</vt:lpstr>
      <vt:lpstr>GMICNC_22A_SCDPT3!SCDPT3_2509999998_7</vt:lpstr>
      <vt:lpstr>GMICNC_22A_SCDPT3!SCDPT3_2509999998_8</vt:lpstr>
      <vt:lpstr>GMICNC_22A_SCDPT3!SCDPT3_2509999998_9</vt:lpstr>
      <vt:lpstr>GMICNC_22A_SCDPT3!SCDPT3_2509999999_7</vt:lpstr>
      <vt:lpstr>GMICNC_22A_SCDPT3!SCDPT3_2509999999_8</vt:lpstr>
      <vt:lpstr>GMICNC_22A_SCDPT3!SCDPT3_2509999999_9</vt:lpstr>
      <vt:lpstr>GMICNC_22A_SCDPT3!SCDPT3_4010000000_Range</vt:lpstr>
      <vt:lpstr>GMICNC_22A_SCDPT3!SCDPT3_4019999999_7</vt:lpstr>
      <vt:lpstr>GMICNC_22A_SCDPT3!SCDPT3_4019999999_9</vt:lpstr>
      <vt:lpstr>GMICNC_22A_SCDPT3!SCDPT3_401BEGINNG_1</vt:lpstr>
      <vt:lpstr>GMICNC_22A_SCDPT3!SCDPT3_401BEGINNG_10</vt:lpstr>
      <vt:lpstr>GMICNC_22A_SCDPT3!SCDPT3_401BEGINNG_11</vt:lpstr>
      <vt:lpstr>GMICNC_22A_SCDPT3!SCDPT3_401BEGINNG_12</vt:lpstr>
      <vt:lpstr>GMICNC_22A_SCDPT3!SCDPT3_401BEGINNG_13</vt:lpstr>
      <vt:lpstr>GMICNC_22A_SCDPT3!SCDPT3_401BEGINNG_14</vt:lpstr>
      <vt:lpstr>GMICNC_22A_SCDPT3!SCDPT3_401BEGINNG_15</vt:lpstr>
      <vt:lpstr>GMICNC_22A_SCDPT3!SCDPT3_401BEGINNG_2</vt:lpstr>
      <vt:lpstr>GMICNC_22A_SCDPT3!SCDPT3_401BEGINNG_3</vt:lpstr>
      <vt:lpstr>GMICNC_22A_SCDPT3!SCDPT3_401BEGINNG_4</vt:lpstr>
      <vt:lpstr>GMICNC_22A_SCDPT3!SCDPT3_401BEGINNG_5</vt:lpstr>
      <vt:lpstr>GMICNC_22A_SCDPT3!SCDPT3_401BEGINNG_6</vt:lpstr>
      <vt:lpstr>GMICNC_22A_SCDPT3!SCDPT3_401BEGINNG_7</vt:lpstr>
      <vt:lpstr>GMICNC_22A_SCDPT3!SCDPT3_401BEGINNG_8</vt:lpstr>
      <vt:lpstr>GMICNC_22A_SCDPT3!SCDPT3_401BEGINNG_9</vt:lpstr>
      <vt:lpstr>GMICNC_22A_SCDPT3!SCDPT3_401ENDINGG_10</vt:lpstr>
      <vt:lpstr>GMICNC_22A_SCDPT3!SCDPT3_401ENDINGG_11</vt:lpstr>
      <vt:lpstr>GMICNC_22A_SCDPT3!SCDPT3_401ENDINGG_12</vt:lpstr>
      <vt:lpstr>GMICNC_22A_SCDPT3!SCDPT3_401ENDINGG_13</vt:lpstr>
      <vt:lpstr>GMICNC_22A_SCDPT3!SCDPT3_401ENDINGG_14</vt:lpstr>
      <vt:lpstr>GMICNC_22A_SCDPT3!SCDPT3_401ENDINGG_15</vt:lpstr>
      <vt:lpstr>GMICNC_22A_SCDPT3!SCDPT3_401ENDINGG_2</vt:lpstr>
      <vt:lpstr>GMICNC_22A_SCDPT3!SCDPT3_401ENDINGG_3</vt:lpstr>
      <vt:lpstr>GMICNC_22A_SCDPT3!SCDPT3_401ENDINGG_4</vt:lpstr>
      <vt:lpstr>GMICNC_22A_SCDPT3!SCDPT3_401ENDINGG_5</vt:lpstr>
      <vt:lpstr>GMICNC_22A_SCDPT3!SCDPT3_401ENDINGG_6</vt:lpstr>
      <vt:lpstr>GMICNC_22A_SCDPT3!SCDPT3_401ENDINGG_7</vt:lpstr>
      <vt:lpstr>GMICNC_22A_SCDPT3!SCDPT3_401ENDINGG_8</vt:lpstr>
      <vt:lpstr>GMICNC_22A_SCDPT3!SCDPT3_401ENDINGG_9</vt:lpstr>
      <vt:lpstr>GMICNC_22A_SCDPT3!SCDPT3_4020000000_Range</vt:lpstr>
      <vt:lpstr>GMICNC_22A_SCDPT3!SCDPT3_4029999999_7</vt:lpstr>
      <vt:lpstr>GMICNC_22A_SCDPT3!SCDPT3_4029999999_9</vt:lpstr>
      <vt:lpstr>GMICNC_22A_SCDPT3!SCDPT3_402BEGINNG_1</vt:lpstr>
      <vt:lpstr>GMICNC_22A_SCDPT3!SCDPT3_402BEGINNG_10</vt:lpstr>
      <vt:lpstr>GMICNC_22A_SCDPT3!SCDPT3_402BEGINNG_11</vt:lpstr>
      <vt:lpstr>GMICNC_22A_SCDPT3!SCDPT3_402BEGINNG_12</vt:lpstr>
      <vt:lpstr>GMICNC_22A_SCDPT3!SCDPT3_402BEGINNG_13</vt:lpstr>
      <vt:lpstr>GMICNC_22A_SCDPT3!SCDPT3_402BEGINNG_14</vt:lpstr>
      <vt:lpstr>GMICNC_22A_SCDPT3!SCDPT3_402BEGINNG_15</vt:lpstr>
      <vt:lpstr>GMICNC_22A_SCDPT3!SCDPT3_402BEGINNG_2</vt:lpstr>
      <vt:lpstr>GMICNC_22A_SCDPT3!SCDPT3_402BEGINNG_3</vt:lpstr>
      <vt:lpstr>GMICNC_22A_SCDPT3!SCDPT3_402BEGINNG_4</vt:lpstr>
      <vt:lpstr>GMICNC_22A_SCDPT3!SCDPT3_402BEGINNG_5</vt:lpstr>
      <vt:lpstr>GMICNC_22A_SCDPT3!SCDPT3_402BEGINNG_6</vt:lpstr>
      <vt:lpstr>GMICNC_22A_SCDPT3!SCDPT3_402BEGINNG_7</vt:lpstr>
      <vt:lpstr>GMICNC_22A_SCDPT3!SCDPT3_402BEGINNG_8</vt:lpstr>
      <vt:lpstr>GMICNC_22A_SCDPT3!SCDPT3_402BEGINNG_9</vt:lpstr>
      <vt:lpstr>GMICNC_22A_SCDPT3!SCDPT3_402ENDINGG_10</vt:lpstr>
      <vt:lpstr>GMICNC_22A_SCDPT3!SCDPT3_402ENDINGG_11</vt:lpstr>
      <vt:lpstr>GMICNC_22A_SCDPT3!SCDPT3_402ENDINGG_12</vt:lpstr>
      <vt:lpstr>GMICNC_22A_SCDPT3!SCDPT3_402ENDINGG_13</vt:lpstr>
      <vt:lpstr>GMICNC_22A_SCDPT3!SCDPT3_402ENDINGG_14</vt:lpstr>
      <vt:lpstr>GMICNC_22A_SCDPT3!SCDPT3_402ENDINGG_15</vt:lpstr>
      <vt:lpstr>GMICNC_22A_SCDPT3!SCDPT3_402ENDINGG_2</vt:lpstr>
      <vt:lpstr>GMICNC_22A_SCDPT3!SCDPT3_402ENDINGG_3</vt:lpstr>
      <vt:lpstr>GMICNC_22A_SCDPT3!SCDPT3_402ENDINGG_4</vt:lpstr>
      <vt:lpstr>GMICNC_22A_SCDPT3!SCDPT3_402ENDINGG_5</vt:lpstr>
      <vt:lpstr>GMICNC_22A_SCDPT3!SCDPT3_402ENDINGG_6</vt:lpstr>
      <vt:lpstr>GMICNC_22A_SCDPT3!SCDPT3_402ENDINGG_7</vt:lpstr>
      <vt:lpstr>GMICNC_22A_SCDPT3!SCDPT3_402ENDINGG_8</vt:lpstr>
      <vt:lpstr>GMICNC_22A_SCDPT3!SCDPT3_402ENDINGG_9</vt:lpstr>
      <vt:lpstr>GMICNC_22A_SCDPT3!SCDPT3_4310000000_Range</vt:lpstr>
      <vt:lpstr>GMICNC_22A_SCDPT3!SCDPT3_4319999999_7</vt:lpstr>
      <vt:lpstr>GMICNC_22A_SCDPT3!SCDPT3_4319999999_9</vt:lpstr>
      <vt:lpstr>GMICNC_22A_SCDPT3!SCDPT3_431BEGINNG_1</vt:lpstr>
      <vt:lpstr>GMICNC_22A_SCDPT3!SCDPT3_431BEGINNG_10</vt:lpstr>
      <vt:lpstr>GMICNC_22A_SCDPT3!SCDPT3_431BEGINNG_11</vt:lpstr>
      <vt:lpstr>GMICNC_22A_SCDPT3!SCDPT3_431BEGINNG_12</vt:lpstr>
      <vt:lpstr>GMICNC_22A_SCDPT3!SCDPT3_431BEGINNG_13</vt:lpstr>
      <vt:lpstr>GMICNC_22A_SCDPT3!SCDPT3_431BEGINNG_14</vt:lpstr>
      <vt:lpstr>GMICNC_22A_SCDPT3!SCDPT3_431BEGINNG_15</vt:lpstr>
      <vt:lpstr>GMICNC_22A_SCDPT3!SCDPT3_431BEGINNG_2</vt:lpstr>
      <vt:lpstr>GMICNC_22A_SCDPT3!SCDPT3_431BEGINNG_3</vt:lpstr>
      <vt:lpstr>GMICNC_22A_SCDPT3!SCDPT3_431BEGINNG_4</vt:lpstr>
      <vt:lpstr>GMICNC_22A_SCDPT3!SCDPT3_431BEGINNG_5</vt:lpstr>
      <vt:lpstr>GMICNC_22A_SCDPT3!SCDPT3_431BEGINNG_6</vt:lpstr>
      <vt:lpstr>GMICNC_22A_SCDPT3!SCDPT3_431BEGINNG_7</vt:lpstr>
      <vt:lpstr>GMICNC_22A_SCDPT3!SCDPT3_431BEGINNG_8</vt:lpstr>
      <vt:lpstr>GMICNC_22A_SCDPT3!SCDPT3_431BEGINNG_9</vt:lpstr>
      <vt:lpstr>GMICNC_22A_SCDPT3!SCDPT3_431ENDINGG_10</vt:lpstr>
      <vt:lpstr>GMICNC_22A_SCDPT3!SCDPT3_431ENDINGG_11</vt:lpstr>
      <vt:lpstr>GMICNC_22A_SCDPT3!SCDPT3_431ENDINGG_12</vt:lpstr>
      <vt:lpstr>GMICNC_22A_SCDPT3!SCDPT3_431ENDINGG_13</vt:lpstr>
      <vt:lpstr>GMICNC_22A_SCDPT3!SCDPT3_431ENDINGG_14</vt:lpstr>
      <vt:lpstr>GMICNC_22A_SCDPT3!SCDPT3_431ENDINGG_15</vt:lpstr>
      <vt:lpstr>GMICNC_22A_SCDPT3!SCDPT3_431ENDINGG_2</vt:lpstr>
      <vt:lpstr>GMICNC_22A_SCDPT3!SCDPT3_431ENDINGG_3</vt:lpstr>
      <vt:lpstr>GMICNC_22A_SCDPT3!SCDPT3_431ENDINGG_4</vt:lpstr>
      <vt:lpstr>GMICNC_22A_SCDPT3!SCDPT3_431ENDINGG_5</vt:lpstr>
      <vt:lpstr>GMICNC_22A_SCDPT3!SCDPT3_431ENDINGG_6</vt:lpstr>
      <vt:lpstr>GMICNC_22A_SCDPT3!SCDPT3_431ENDINGG_7</vt:lpstr>
      <vt:lpstr>GMICNC_22A_SCDPT3!SCDPT3_431ENDINGG_8</vt:lpstr>
      <vt:lpstr>GMICNC_22A_SCDPT3!SCDPT3_431ENDINGG_9</vt:lpstr>
      <vt:lpstr>GMICNC_22A_SCDPT3!SCDPT3_4320000000_Range</vt:lpstr>
      <vt:lpstr>GMICNC_22A_SCDPT3!SCDPT3_4329999999_7</vt:lpstr>
      <vt:lpstr>GMICNC_22A_SCDPT3!SCDPT3_4329999999_9</vt:lpstr>
      <vt:lpstr>GMICNC_22A_SCDPT3!SCDPT3_432BEGINNG_1</vt:lpstr>
      <vt:lpstr>GMICNC_22A_SCDPT3!SCDPT3_432BEGINNG_10</vt:lpstr>
      <vt:lpstr>GMICNC_22A_SCDPT3!SCDPT3_432BEGINNG_11</vt:lpstr>
      <vt:lpstr>GMICNC_22A_SCDPT3!SCDPT3_432BEGINNG_12</vt:lpstr>
      <vt:lpstr>GMICNC_22A_SCDPT3!SCDPT3_432BEGINNG_13</vt:lpstr>
      <vt:lpstr>GMICNC_22A_SCDPT3!SCDPT3_432BEGINNG_14</vt:lpstr>
      <vt:lpstr>GMICNC_22A_SCDPT3!SCDPT3_432BEGINNG_15</vt:lpstr>
      <vt:lpstr>GMICNC_22A_SCDPT3!SCDPT3_432BEGINNG_2</vt:lpstr>
      <vt:lpstr>GMICNC_22A_SCDPT3!SCDPT3_432BEGINNG_3</vt:lpstr>
      <vt:lpstr>GMICNC_22A_SCDPT3!SCDPT3_432BEGINNG_4</vt:lpstr>
      <vt:lpstr>GMICNC_22A_SCDPT3!SCDPT3_432BEGINNG_5</vt:lpstr>
      <vt:lpstr>GMICNC_22A_SCDPT3!SCDPT3_432BEGINNG_6</vt:lpstr>
      <vt:lpstr>GMICNC_22A_SCDPT3!SCDPT3_432BEGINNG_7</vt:lpstr>
      <vt:lpstr>GMICNC_22A_SCDPT3!SCDPT3_432BEGINNG_8</vt:lpstr>
      <vt:lpstr>GMICNC_22A_SCDPT3!SCDPT3_432BEGINNG_9</vt:lpstr>
      <vt:lpstr>GMICNC_22A_SCDPT3!SCDPT3_432ENDINGG_10</vt:lpstr>
      <vt:lpstr>GMICNC_22A_SCDPT3!SCDPT3_432ENDINGG_11</vt:lpstr>
      <vt:lpstr>GMICNC_22A_SCDPT3!SCDPT3_432ENDINGG_12</vt:lpstr>
      <vt:lpstr>GMICNC_22A_SCDPT3!SCDPT3_432ENDINGG_13</vt:lpstr>
      <vt:lpstr>GMICNC_22A_SCDPT3!SCDPT3_432ENDINGG_14</vt:lpstr>
      <vt:lpstr>GMICNC_22A_SCDPT3!SCDPT3_432ENDINGG_15</vt:lpstr>
      <vt:lpstr>GMICNC_22A_SCDPT3!SCDPT3_432ENDINGG_2</vt:lpstr>
      <vt:lpstr>GMICNC_22A_SCDPT3!SCDPT3_432ENDINGG_3</vt:lpstr>
      <vt:lpstr>GMICNC_22A_SCDPT3!SCDPT3_432ENDINGG_4</vt:lpstr>
      <vt:lpstr>GMICNC_22A_SCDPT3!SCDPT3_432ENDINGG_5</vt:lpstr>
      <vt:lpstr>GMICNC_22A_SCDPT3!SCDPT3_432ENDINGG_6</vt:lpstr>
      <vt:lpstr>GMICNC_22A_SCDPT3!SCDPT3_432ENDINGG_7</vt:lpstr>
      <vt:lpstr>GMICNC_22A_SCDPT3!SCDPT3_432ENDINGG_8</vt:lpstr>
      <vt:lpstr>GMICNC_22A_SCDPT3!SCDPT3_432ENDINGG_9</vt:lpstr>
      <vt:lpstr>GMICNC_22A_SCDPT3!SCDPT3_4509999997_7</vt:lpstr>
      <vt:lpstr>GMICNC_22A_SCDPT3!SCDPT3_4509999997_9</vt:lpstr>
      <vt:lpstr>GMICNC_22A_SCDPT3!SCDPT3_4509999998_7</vt:lpstr>
      <vt:lpstr>GMICNC_22A_SCDPT3!SCDPT3_4509999998_9</vt:lpstr>
      <vt:lpstr>GMICNC_22A_SCDPT3!SCDPT3_4509999999_7</vt:lpstr>
      <vt:lpstr>GMICNC_22A_SCDPT3!SCDPT3_4509999999_9</vt:lpstr>
      <vt:lpstr>GMICNC_22A_SCDPT3!SCDPT3_5010000000_Range</vt:lpstr>
      <vt:lpstr>GMICNC_22A_SCDPT3!SCDPT3_5019999999_7</vt:lpstr>
      <vt:lpstr>GMICNC_22A_SCDPT3!SCDPT3_5019999999_9</vt:lpstr>
      <vt:lpstr>GMICNC_22A_SCDPT3!SCDPT3_501BEGINNG_1</vt:lpstr>
      <vt:lpstr>GMICNC_22A_SCDPT3!SCDPT3_501BEGINNG_10</vt:lpstr>
      <vt:lpstr>GMICNC_22A_SCDPT3!SCDPT3_501BEGINNG_11</vt:lpstr>
      <vt:lpstr>GMICNC_22A_SCDPT3!SCDPT3_501BEGINNG_12</vt:lpstr>
      <vt:lpstr>GMICNC_22A_SCDPT3!SCDPT3_501BEGINNG_13</vt:lpstr>
      <vt:lpstr>GMICNC_22A_SCDPT3!SCDPT3_501BEGINNG_14</vt:lpstr>
      <vt:lpstr>GMICNC_22A_SCDPT3!SCDPT3_501BEGINNG_15</vt:lpstr>
      <vt:lpstr>GMICNC_22A_SCDPT3!SCDPT3_501BEGINNG_2</vt:lpstr>
      <vt:lpstr>GMICNC_22A_SCDPT3!SCDPT3_501BEGINNG_3</vt:lpstr>
      <vt:lpstr>GMICNC_22A_SCDPT3!SCDPT3_501BEGINNG_4</vt:lpstr>
      <vt:lpstr>GMICNC_22A_SCDPT3!SCDPT3_501BEGINNG_5</vt:lpstr>
      <vt:lpstr>GMICNC_22A_SCDPT3!SCDPT3_501BEGINNG_6</vt:lpstr>
      <vt:lpstr>GMICNC_22A_SCDPT3!SCDPT3_501BEGINNG_7</vt:lpstr>
      <vt:lpstr>GMICNC_22A_SCDPT3!SCDPT3_501BEGINNG_8</vt:lpstr>
      <vt:lpstr>GMICNC_22A_SCDPT3!SCDPT3_501BEGINNG_9</vt:lpstr>
      <vt:lpstr>GMICNC_22A_SCDPT3!SCDPT3_501ENDINGG_10</vt:lpstr>
      <vt:lpstr>GMICNC_22A_SCDPT3!SCDPT3_501ENDINGG_11</vt:lpstr>
      <vt:lpstr>GMICNC_22A_SCDPT3!SCDPT3_501ENDINGG_12</vt:lpstr>
      <vt:lpstr>GMICNC_22A_SCDPT3!SCDPT3_501ENDINGG_13</vt:lpstr>
      <vt:lpstr>GMICNC_22A_SCDPT3!SCDPT3_501ENDINGG_14</vt:lpstr>
      <vt:lpstr>GMICNC_22A_SCDPT3!SCDPT3_501ENDINGG_15</vt:lpstr>
      <vt:lpstr>GMICNC_22A_SCDPT3!SCDPT3_501ENDINGG_2</vt:lpstr>
      <vt:lpstr>GMICNC_22A_SCDPT3!SCDPT3_501ENDINGG_3</vt:lpstr>
      <vt:lpstr>GMICNC_22A_SCDPT3!SCDPT3_501ENDINGG_4</vt:lpstr>
      <vt:lpstr>GMICNC_22A_SCDPT3!SCDPT3_501ENDINGG_5</vt:lpstr>
      <vt:lpstr>GMICNC_22A_SCDPT3!SCDPT3_501ENDINGG_6</vt:lpstr>
      <vt:lpstr>GMICNC_22A_SCDPT3!SCDPT3_501ENDINGG_7</vt:lpstr>
      <vt:lpstr>GMICNC_22A_SCDPT3!SCDPT3_501ENDINGG_8</vt:lpstr>
      <vt:lpstr>GMICNC_22A_SCDPT3!SCDPT3_501ENDINGG_9</vt:lpstr>
      <vt:lpstr>GMICNC_22A_SCDPT3!SCDPT3_5020000000_Range</vt:lpstr>
      <vt:lpstr>GMICNC_22A_SCDPT3!SCDPT3_5029999999_7</vt:lpstr>
      <vt:lpstr>GMICNC_22A_SCDPT3!SCDPT3_5029999999_9</vt:lpstr>
      <vt:lpstr>GMICNC_22A_SCDPT3!SCDPT3_502BEGINNG_1</vt:lpstr>
      <vt:lpstr>GMICNC_22A_SCDPT3!SCDPT3_502BEGINNG_10</vt:lpstr>
      <vt:lpstr>GMICNC_22A_SCDPT3!SCDPT3_502BEGINNG_11</vt:lpstr>
      <vt:lpstr>GMICNC_22A_SCDPT3!SCDPT3_502BEGINNG_12</vt:lpstr>
      <vt:lpstr>GMICNC_22A_SCDPT3!SCDPT3_502BEGINNG_13</vt:lpstr>
      <vt:lpstr>GMICNC_22A_SCDPT3!SCDPT3_502BEGINNG_14</vt:lpstr>
      <vt:lpstr>GMICNC_22A_SCDPT3!SCDPT3_502BEGINNG_15</vt:lpstr>
      <vt:lpstr>GMICNC_22A_SCDPT3!SCDPT3_502BEGINNG_2</vt:lpstr>
      <vt:lpstr>GMICNC_22A_SCDPT3!SCDPT3_502BEGINNG_3</vt:lpstr>
      <vt:lpstr>GMICNC_22A_SCDPT3!SCDPT3_502BEGINNG_4</vt:lpstr>
      <vt:lpstr>GMICNC_22A_SCDPT3!SCDPT3_502BEGINNG_5</vt:lpstr>
      <vt:lpstr>GMICNC_22A_SCDPT3!SCDPT3_502BEGINNG_6</vt:lpstr>
      <vt:lpstr>GMICNC_22A_SCDPT3!SCDPT3_502BEGINNG_7</vt:lpstr>
      <vt:lpstr>GMICNC_22A_SCDPT3!SCDPT3_502BEGINNG_8</vt:lpstr>
      <vt:lpstr>GMICNC_22A_SCDPT3!SCDPT3_502BEGINNG_9</vt:lpstr>
      <vt:lpstr>GMICNC_22A_SCDPT3!SCDPT3_502ENDINGG_10</vt:lpstr>
      <vt:lpstr>GMICNC_22A_SCDPT3!SCDPT3_502ENDINGG_11</vt:lpstr>
      <vt:lpstr>GMICNC_22A_SCDPT3!SCDPT3_502ENDINGG_12</vt:lpstr>
      <vt:lpstr>GMICNC_22A_SCDPT3!SCDPT3_502ENDINGG_13</vt:lpstr>
      <vt:lpstr>GMICNC_22A_SCDPT3!SCDPT3_502ENDINGG_14</vt:lpstr>
      <vt:lpstr>GMICNC_22A_SCDPT3!SCDPT3_502ENDINGG_15</vt:lpstr>
      <vt:lpstr>GMICNC_22A_SCDPT3!SCDPT3_502ENDINGG_2</vt:lpstr>
      <vt:lpstr>GMICNC_22A_SCDPT3!SCDPT3_502ENDINGG_3</vt:lpstr>
      <vt:lpstr>GMICNC_22A_SCDPT3!SCDPT3_502ENDINGG_4</vt:lpstr>
      <vt:lpstr>GMICNC_22A_SCDPT3!SCDPT3_502ENDINGG_5</vt:lpstr>
      <vt:lpstr>GMICNC_22A_SCDPT3!SCDPT3_502ENDINGG_6</vt:lpstr>
      <vt:lpstr>GMICNC_22A_SCDPT3!SCDPT3_502ENDINGG_7</vt:lpstr>
      <vt:lpstr>GMICNC_22A_SCDPT3!SCDPT3_502ENDINGG_8</vt:lpstr>
      <vt:lpstr>GMICNC_22A_SCDPT3!SCDPT3_502ENDINGG_9</vt:lpstr>
      <vt:lpstr>GMICNC_22A_SCDPT3!SCDPT3_5310000000_Range</vt:lpstr>
      <vt:lpstr>GMICNC_22A_SCDPT3!SCDPT3_5319999999_7</vt:lpstr>
      <vt:lpstr>GMICNC_22A_SCDPT3!SCDPT3_5319999999_9</vt:lpstr>
      <vt:lpstr>GMICNC_22A_SCDPT3!SCDPT3_531BEGINNG_1</vt:lpstr>
      <vt:lpstr>GMICNC_22A_SCDPT3!SCDPT3_531BEGINNG_10</vt:lpstr>
      <vt:lpstr>GMICNC_22A_SCDPT3!SCDPT3_531BEGINNG_11</vt:lpstr>
      <vt:lpstr>GMICNC_22A_SCDPT3!SCDPT3_531BEGINNG_12</vt:lpstr>
      <vt:lpstr>GMICNC_22A_SCDPT3!SCDPT3_531BEGINNG_13</vt:lpstr>
      <vt:lpstr>GMICNC_22A_SCDPT3!SCDPT3_531BEGINNG_14</vt:lpstr>
      <vt:lpstr>GMICNC_22A_SCDPT3!SCDPT3_531BEGINNG_15</vt:lpstr>
      <vt:lpstr>GMICNC_22A_SCDPT3!SCDPT3_531BEGINNG_2</vt:lpstr>
      <vt:lpstr>GMICNC_22A_SCDPT3!SCDPT3_531BEGINNG_3</vt:lpstr>
      <vt:lpstr>GMICNC_22A_SCDPT3!SCDPT3_531BEGINNG_4</vt:lpstr>
      <vt:lpstr>GMICNC_22A_SCDPT3!SCDPT3_531BEGINNG_5</vt:lpstr>
      <vt:lpstr>GMICNC_22A_SCDPT3!SCDPT3_531BEGINNG_6</vt:lpstr>
      <vt:lpstr>GMICNC_22A_SCDPT3!SCDPT3_531BEGINNG_7</vt:lpstr>
      <vt:lpstr>GMICNC_22A_SCDPT3!SCDPT3_531BEGINNG_8</vt:lpstr>
      <vt:lpstr>GMICNC_22A_SCDPT3!SCDPT3_531BEGINNG_9</vt:lpstr>
      <vt:lpstr>GMICNC_22A_SCDPT3!SCDPT3_531ENDINGG_10</vt:lpstr>
      <vt:lpstr>GMICNC_22A_SCDPT3!SCDPT3_531ENDINGG_11</vt:lpstr>
      <vt:lpstr>GMICNC_22A_SCDPT3!SCDPT3_531ENDINGG_12</vt:lpstr>
      <vt:lpstr>GMICNC_22A_SCDPT3!SCDPT3_531ENDINGG_13</vt:lpstr>
      <vt:lpstr>GMICNC_22A_SCDPT3!SCDPT3_531ENDINGG_14</vt:lpstr>
      <vt:lpstr>GMICNC_22A_SCDPT3!SCDPT3_531ENDINGG_15</vt:lpstr>
      <vt:lpstr>GMICNC_22A_SCDPT3!SCDPT3_531ENDINGG_2</vt:lpstr>
      <vt:lpstr>GMICNC_22A_SCDPT3!SCDPT3_531ENDINGG_3</vt:lpstr>
      <vt:lpstr>GMICNC_22A_SCDPT3!SCDPT3_531ENDINGG_4</vt:lpstr>
      <vt:lpstr>GMICNC_22A_SCDPT3!SCDPT3_531ENDINGG_5</vt:lpstr>
      <vt:lpstr>GMICNC_22A_SCDPT3!SCDPT3_531ENDINGG_6</vt:lpstr>
      <vt:lpstr>GMICNC_22A_SCDPT3!SCDPT3_531ENDINGG_7</vt:lpstr>
      <vt:lpstr>GMICNC_22A_SCDPT3!SCDPT3_531ENDINGG_8</vt:lpstr>
      <vt:lpstr>GMICNC_22A_SCDPT3!SCDPT3_531ENDINGG_9</vt:lpstr>
      <vt:lpstr>GMICNC_22A_SCDPT3!SCDPT3_5320000000_Range</vt:lpstr>
      <vt:lpstr>GMICNC_22A_SCDPT3!SCDPT3_5329999999_7</vt:lpstr>
      <vt:lpstr>GMICNC_22A_SCDPT3!SCDPT3_5329999999_9</vt:lpstr>
      <vt:lpstr>GMICNC_22A_SCDPT3!SCDPT3_532BEGINNG_1</vt:lpstr>
      <vt:lpstr>GMICNC_22A_SCDPT3!SCDPT3_532BEGINNG_10</vt:lpstr>
      <vt:lpstr>GMICNC_22A_SCDPT3!SCDPT3_532BEGINNG_11</vt:lpstr>
      <vt:lpstr>GMICNC_22A_SCDPT3!SCDPT3_532BEGINNG_12</vt:lpstr>
      <vt:lpstr>GMICNC_22A_SCDPT3!SCDPT3_532BEGINNG_13</vt:lpstr>
      <vt:lpstr>GMICNC_22A_SCDPT3!SCDPT3_532BEGINNG_14</vt:lpstr>
      <vt:lpstr>GMICNC_22A_SCDPT3!SCDPT3_532BEGINNG_15</vt:lpstr>
      <vt:lpstr>GMICNC_22A_SCDPT3!SCDPT3_532BEGINNG_2</vt:lpstr>
      <vt:lpstr>GMICNC_22A_SCDPT3!SCDPT3_532BEGINNG_3</vt:lpstr>
      <vt:lpstr>GMICNC_22A_SCDPT3!SCDPT3_532BEGINNG_4</vt:lpstr>
      <vt:lpstr>GMICNC_22A_SCDPT3!SCDPT3_532BEGINNG_5</vt:lpstr>
      <vt:lpstr>GMICNC_22A_SCDPT3!SCDPT3_532BEGINNG_6</vt:lpstr>
      <vt:lpstr>GMICNC_22A_SCDPT3!SCDPT3_532BEGINNG_7</vt:lpstr>
      <vt:lpstr>GMICNC_22A_SCDPT3!SCDPT3_532BEGINNG_8</vt:lpstr>
      <vt:lpstr>GMICNC_22A_SCDPT3!SCDPT3_532BEGINNG_9</vt:lpstr>
      <vt:lpstr>GMICNC_22A_SCDPT3!SCDPT3_532ENDINGG_10</vt:lpstr>
      <vt:lpstr>GMICNC_22A_SCDPT3!SCDPT3_532ENDINGG_11</vt:lpstr>
      <vt:lpstr>GMICNC_22A_SCDPT3!SCDPT3_532ENDINGG_12</vt:lpstr>
      <vt:lpstr>GMICNC_22A_SCDPT3!SCDPT3_532ENDINGG_13</vt:lpstr>
      <vt:lpstr>GMICNC_22A_SCDPT3!SCDPT3_532ENDINGG_14</vt:lpstr>
      <vt:lpstr>GMICNC_22A_SCDPT3!SCDPT3_532ENDINGG_15</vt:lpstr>
      <vt:lpstr>GMICNC_22A_SCDPT3!SCDPT3_532ENDINGG_2</vt:lpstr>
      <vt:lpstr>GMICNC_22A_SCDPT3!SCDPT3_532ENDINGG_3</vt:lpstr>
      <vt:lpstr>GMICNC_22A_SCDPT3!SCDPT3_532ENDINGG_4</vt:lpstr>
      <vt:lpstr>GMICNC_22A_SCDPT3!SCDPT3_532ENDINGG_5</vt:lpstr>
      <vt:lpstr>GMICNC_22A_SCDPT3!SCDPT3_532ENDINGG_6</vt:lpstr>
      <vt:lpstr>GMICNC_22A_SCDPT3!SCDPT3_532ENDINGG_7</vt:lpstr>
      <vt:lpstr>GMICNC_22A_SCDPT3!SCDPT3_532ENDINGG_8</vt:lpstr>
      <vt:lpstr>GMICNC_22A_SCDPT3!SCDPT3_532ENDINGG_9</vt:lpstr>
      <vt:lpstr>GMICNC_22A_SCDPT3!SCDPT3_5510000000_Range</vt:lpstr>
      <vt:lpstr>GMICNC_22A_SCDPT3!SCDPT3_5519999999_7</vt:lpstr>
      <vt:lpstr>GMICNC_22A_SCDPT3!SCDPT3_5519999999_9</vt:lpstr>
      <vt:lpstr>GMICNC_22A_SCDPT3!SCDPT3_551BEGINNG_1</vt:lpstr>
      <vt:lpstr>GMICNC_22A_SCDPT3!SCDPT3_551BEGINNG_10</vt:lpstr>
      <vt:lpstr>GMICNC_22A_SCDPT3!SCDPT3_551BEGINNG_11</vt:lpstr>
      <vt:lpstr>GMICNC_22A_SCDPT3!SCDPT3_551BEGINNG_12</vt:lpstr>
      <vt:lpstr>GMICNC_22A_SCDPT3!SCDPT3_551BEGINNG_13</vt:lpstr>
      <vt:lpstr>GMICNC_22A_SCDPT3!SCDPT3_551BEGINNG_14</vt:lpstr>
      <vt:lpstr>GMICNC_22A_SCDPT3!SCDPT3_551BEGINNG_15</vt:lpstr>
      <vt:lpstr>GMICNC_22A_SCDPT3!SCDPT3_551BEGINNG_2</vt:lpstr>
      <vt:lpstr>GMICNC_22A_SCDPT3!SCDPT3_551BEGINNG_3</vt:lpstr>
      <vt:lpstr>GMICNC_22A_SCDPT3!SCDPT3_551BEGINNG_4</vt:lpstr>
      <vt:lpstr>GMICNC_22A_SCDPT3!SCDPT3_551BEGINNG_5</vt:lpstr>
      <vt:lpstr>GMICNC_22A_SCDPT3!SCDPT3_551BEGINNG_6</vt:lpstr>
      <vt:lpstr>GMICNC_22A_SCDPT3!SCDPT3_551BEGINNG_7</vt:lpstr>
      <vt:lpstr>GMICNC_22A_SCDPT3!SCDPT3_551BEGINNG_8</vt:lpstr>
      <vt:lpstr>GMICNC_22A_SCDPT3!SCDPT3_551BEGINNG_9</vt:lpstr>
      <vt:lpstr>GMICNC_22A_SCDPT3!SCDPT3_551ENDINGG_10</vt:lpstr>
      <vt:lpstr>GMICNC_22A_SCDPT3!SCDPT3_551ENDINGG_11</vt:lpstr>
      <vt:lpstr>GMICNC_22A_SCDPT3!SCDPT3_551ENDINGG_12</vt:lpstr>
      <vt:lpstr>GMICNC_22A_SCDPT3!SCDPT3_551ENDINGG_13</vt:lpstr>
      <vt:lpstr>GMICNC_22A_SCDPT3!SCDPT3_551ENDINGG_14</vt:lpstr>
      <vt:lpstr>GMICNC_22A_SCDPT3!SCDPT3_551ENDINGG_15</vt:lpstr>
      <vt:lpstr>GMICNC_22A_SCDPT3!SCDPT3_551ENDINGG_2</vt:lpstr>
      <vt:lpstr>GMICNC_22A_SCDPT3!SCDPT3_551ENDINGG_3</vt:lpstr>
      <vt:lpstr>GMICNC_22A_SCDPT3!SCDPT3_551ENDINGG_4</vt:lpstr>
      <vt:lpstr>GMICNC_22A_SCDPT3!SCDPT3_551ENDINGG_5</vt:lpstr>
      <vt:lpstr>GMICNC_22A_SCDPT3!SCDPT3_551ENDINGG_6</vt:lpstr>
      <vt:lpstr>GMICNC_22A_SCDPT3!SCDPT3_551ENDINGG_7</vt:lpstr>
      <vt:lpstr>GMICNC_22A_SCDPT3!SCDPT3_551ENDINGG_8</vt:lpstr>
      <vt:lpstr>GMICNC_22A_SCDPT3!SCDPT3_551ENDINGG_9</vt:lpstr>
      <vt:lpstr>GMICNC_22A_SCDPT3!SCDPT3_5520000000_Range</vt:lpstr>
      <vt:lpstr>GMICNC_22A_SCDPT3!SCDPT3_5529999999_7</vt:lpstr>
      <vt:lpstr>GMICNC_22A_SCDPT3!SCDPT3_5529999999_9</vt:lpstr>
      <vt:lpstr>GMICNC_22A_SCDPT3!SCDPT3_552BEGINNG_1</vt:lpstr>
      <vt:lpstr>GMICNC_22A_SCDPT3!SCDPT3_552BEGINNG_10</vt:lpstr>
      <vt:lpstr>GMICNC_22A_SCDPT3!SCDPT3_552BEGINNG_11</vt:lpstr>
      <vt:lpstr>GMICNC_22A_SCDPT3!SCDPT3_552BEGINNG_12</vt:lpstr>
      <vt:lpstr>GMICNC_22A_SCDPT3!SCDPT3_552BEGINNG_13</vt:lpstr>
      <vt:lpstr>GMICNC_22A_SCDPT3!SCDPT3_552BEGINNG_14</vt:lpstr>
      <vt:lpstr>GMICNC_22A_SCDPT3!SCDPT3_552BEGINNG_15</vt:lpstr>
      <vt:lpstr>GMICNC_22A_SCDPT3!SCDPT3_552BEGINNG_2</vt:lpstr>
      <vt:lpstr>GMICNC_22A_SCDPT3!SCDPT3_552BEGINNG_3</vt:lpstr>
      <vt:lpstr>GMICNC_22A_SCDPT3!SCDPT3_552BEGINNG_4</vt:lpstr>
      <vt:lpstr>GMICNC_22A_SCDPT3!SCDPT3_552BEGINNG_5</vt:lpstr>
      <vt:lpstr>GMICNC_22A_SCDPT3!SCDPT3_552BEGINNG_6</vt:lpstr>
      <vt:lpstr>GMICNC_22A_SCDPT3!SCDPT3_552BEGINNG_7</vt:lpstr>
      <vt:lpstr>GMICNC_22A_SCDPT3!SCDPT3_552BEGINNG_8</vt:lpstr>
      <vt:lpstr>GMICNC_22A_SCDPT3!SCDPT3_552BEGINNG_9</vt:lpstr>
      <vt:lpstr>GMICNC_22A_SCDPT3!SCDPT3_552ENDINGG_10</vt:lpstr>
      <vt:lpstr>GMICNC_22A_SCDPT3!SCDPT3_552ENDINGG_11</vt:lpstr>
      <vt:lpstr>GMICNC_22A_SCDPT3!SCDPT3_552ENDINGG_12</vt:lpstr>
      <vt:lpstr>GMICNC_22A_SCDPT3!SCDPT3_552ENDINGG_13</vt:lpstr>
      <vt:lpstr>GMICNC_22A_SCDPT3!SCDPT3_552ENDINGG_14</vt:lpstr>
      <vt:lpstr>GMICNC_22A_SCDPT3!SCDPT3_552ENDINGG_15</vt:lpstr>
      <vt:lpstr>GMICNC_22A_SCDPT3!SCDPT3_552ENDINGG_2</vt:lpstr>
      <vt:lpstr>GMICNC_22A_SCDPT3!SCDPT3_552ENDINGG_3</vt:lpstr>
      <vt:lpstr>GMICNC_22A_SCDPT3!SCDPT3_552ENDINGG_4</vt:lpstr>
      <vt:lpstr>GMICNC_22A_SCDPT3!SCDPT3_552ENDINGG_5</vt:lpstr>
      <vt:lpstr>GMICNC_22A_SCDPT3!SCDPT3_552ENDINGG_6</vt:lpstr>
      <vt:lpstr>GMICNC_22A_SCDPT3!SCDPT3_552ENDINGG_7</vt:lpstr>
      <vt:lpstr>GMICNC_22A_SCDPT3!SCDPT3_552ENDINGG_8</vt:lpstr>
      <vt:lpstr>GMICNC_22A_SCDPT3!SCDPT3_552ENDINGG_9</vt:lpstr>
      <vt:lpstr>GMICNC_22A_SCDPT3!SCDPT3_5710000000_Range</vt:lpstr>
      <vt:lpstr>GMICNC_22A_SCDPT3!SCDPT3_5719999999_7</vt:lpstr>
      <vt:lpstr>GMICNC_22A_SCDPT3!SCDPT3_5719999999_9</vt:lpstr>
      <vt:lpstr>GMICNC_22A_SCDPT3!SCDPT3_571BEGINNG_1</vt:lpstr>
      <vt:lpstr>GMICNC_22A_SCDPT3!SCDPT3_571BEGINNG_10</vt:lpstr>
      <vt:lpstr>GMICNC_22A_SCDPT3!SCDPT3_571BEGINNG_11</vt:lpstr>
      <vt:lpstr>GMICNC_22A_SCDPT3!SCDPT3_571BEGINNG_12</vt:lpstr>
      <vt:lpstr>GMICNC_22A_SCDPT3!SCDPT3_571BEGINNG_13</vt:lpstr>
      <vt:lpstr>GMICNC_22A_SCDPT3!SCDPT3_571BEGINNG_14</vt:lpstr>
      <vt:lpstr>GMICNC_22A_SCDPT3!SCDPT3_571BEGINNG_15</vt:lpstr>
      <vt:lpstr>GMICNC_22A_SCDPT3!SCDPT3_571BEGINNG_2</vt:lpstr>
      <vt:lpstr>GMICNC_22A_SCDPT3!SCDPT3_571BEGINNG_3</vt:lpstr>
      <vt:lpstr>GMICNC_22A_SCDPT3!SCDPT3_571BEGINNG_4</vt:lpstr>
      <vt:lpstr>GMICNC_22A_SCDPT3!SCDPT3_571BEGINNG_5</vt:lpstr>
      <vt:lpstr>GMICNC_22A_SCDPT3!SCDPT3_571BEGINNG_6</vt:lpstr>
      <vt:lpstr>GMICNC_22A_SCDPT3!SCDPT3_571BEGINNG_7</vt:lpstr>
      <vt:lpstr>GMICNC_22A_SCDPT3!SCDPT3_571BEGINNG_8</vt:lpstr>
      <vt:lpstr>GMICNC_22A_SCDPT3!SCDPT3_571BEGINNG_9</vt:lpstr>
      <vt:lpstr>GMICNC_22A_SCDPT3!SCDPT3_571ENDINGG_10</vt:lpstr>
      <vt:lpstr>GMICNC_22A_SCDPT3!SCDPT3_571ENDINGG_11</vt:lpstr>
      <vt:lpstr>GMICNC_22A_SCDPT3!SCDPT3_571ENDINGG_12</vt:lpstr>
      <vt:lpstr>GMICNC_22A_SCDPT3!SCDPT3_571ENDINGG_13</vt:lpstr>
      <vt:lpstr>GMICNC_22A_SCDPT3!SCDPT3_571ENDINGG_14</vt:lpstr>
      <vt:lpstr>GMICNC_22A_SCDPT3!SCDPT3_571ENDINGG_15</vt:lpstr>
      <vt:lpstr>GMICNC_22A_SCDPT3!SCDPT3_571ENDINGG_2</vt:lpstr>
      <vt:lpstr>GMICNC_22A_SCDPT3!SCDPT3_571ENDINGG_3</vt:lpstr>
      <vt:lpstr>GMICNC_22A_SCDPT3!SCDPT3_571ENDINGG_4</vt:lpstr>
      <vt:lpstr>GMICNC_22A_SCDPT3!SCDPT3_571ENDINGG_5</vt:lpstr>
      <vt:lpstr>GMICNC_22A_SCDPT3!SCDPT3_571ENDINGG_6</vt:lpstr>
      <vt:lpstr>GMICNC_22A_SCDPT3!SCDPT3_571ENDINGG_7</vt:lpstr>
      <vt:lpstr>GMICNC_22A_SCDPT3!SCDPT3_571ENDINGG_8</vt:lpstr>
      <vt:lpstr>GMICNC_22A_SCDPT3!SCDPT3_571ENDINGG_9</vt:lpstr>
      <vt:lpstr>GMICNC_22A_SCDPT3!SCDPT3_5720000000_Range</vt:lpstr>
      <vt:lpstr>GMICNC_22A_SCDPT3!SCDPT3_5729999999_7</vt:lpstr>
      <vt:lpstr>GMICNC_22A_SCDPT3!SCDPT3_5729999999_9</vt:lpstr>
      <vt:lpstr>GMICNC_22A_SCDPT3!SCDPT3_572BEGINNG_1</vt:lpstr>
      <vt:lpstr>GMICNC_22A_SCDPT3!SCDPT3_572BEGINNG_10</vt:lpstr>
      <vt:lpstr>GMICNC_22A_SCDPT3!SCDPT3_572BEGINNG_11</vt:lpstr>
      <vt:lpstr>GMICNC_22A_SCDPT3!SCDPT3_572BEGINNG_12</vt:lpstr>
      <vt:lpstr>GMICNC_22A_SCDPT3!SCDPT3_572BEGINNG_13</vt:lpstr>
      <vt:lpstr>GMICNC_22A_SCDPT3!SCDPT3_572BEGINNG_14</vt:lpstr>
      <vt:lpstr>GMICNC_22A_SCDPT3!SCDPT3_572BEGINNG_15</vt:lpstr>
      <vt:lpstr>GMICNC_22A_SCDPT3!SCDPT3_572BEGINNG_2</vt:lpstr>
      <vt:lpstr>GMICNC_22A_SCDPT3!SCDPT3_572BEGINNG_3</vt:lpstr>
      <vt:lpstr>GMICNC_22A_SCDPT3!SCDPT3_572BEGINNG_4</vt:lpstr>
      <vt:lpstr>GMICNC_22A_SCDPT3!SCDPT3_572BEGINNG_5</vt:lpstr>
      <vt:lpstr>GMICNC_22A_SCDPT3!SCDPT3_572BEGINNG_6</vt:lpstr>
      <vt:lpstr>GMICNC_22A_SCDPT3!SCDPT3_572BEGINNG_7</vt:lpstr>
      <vt:lpstr>GMICNC_22A_SCDPT3!SCDPT3_572BEGINNG_8</vt:lpstr>
      <vt:lpstr>GMICNC_22A_SCDPT3!SCDPT3_572BEGINNG_9</vt:lpstr>
      <vt:lpstr>GMICNC_22A_SCDPT3!SCDPT3_572ENDINGG_10</vt:lpstr>
      <vt:lpstr>GMICNC_22A_SCDPT3!SCDPT3_572ENDINGG_11</vt:lpstr>
      <vt:lpstr>GMICNC_22A_SCDPT3!SCDPT3_572ENDINGG_12</vt:lpstr>
      <vt:lpstr>GMICNC_22A_SCDPT3!SCDPT3_572ENDINGG_13</vt:lpstr>
      <vt:lpstr>GMICNC_22A_SCDPT3!SCDPT3_572ENDINGG_14</vt:lpstr>
      <vt:lpstr>GMICNC_22A_SCDPT3!SCDPT3_572ENDINGG_15</vt:lpstr>
      <vt:lpstr>GMICNC_22A_SCDPT3!SCDPT3_572ENDINGG_2</vt:lpstr>
      <vt:lpstr>GMICNC_22A_SCDPT3!SCDPT3_572ENDINGG_3</vt:lpstr>
      <vt:lpstr>GMICNC_22A_SCDPT3!SCDPT3_572ENDINGG_4</vt:lpstr>
      <vt:lpstr>GMICNC_22A_SCDPT3!SCDPT3_572ENDINGG_5</vt:lpstr>
      <vt:lpstr>GMICNC_22A_SCDPT3!SCDPT3_572ENDINGG_6</vt:lpstr>
      <vt:lpstr>GMICNC_22A_SCDPT3!SCDPT3_572ENDINGG_7</vt:lpstr>
      <vt:lpstr>GMICNC_22A_SCDPT3!SCDPT3_572ENDINGG_8</vt:lpstr>
      <vt:lpstr>GMICNC_22A_SCDPT3!SCDPT3_572ENDINGG_9</vt:lpstr>
      <vt:lpstr>GMICNC_22A_SCDPT3!SCDPT3_5810000000_Range</vt:lpstr>
      <vt:lpstr>GMICNC_22A_SCDPT3!SCDPT3_5819999999_7</vt:lpstr>
      <vt:lpstr>GMICNC_22A_SCDPT3!SCDPT3_5819999999_9</vt:lpstr>
      <vt:lpstr>GMICNC_22A_SCDPT3!SCDPT3_581BEGINNG_1</vt:lpstr>
      <vt:lpstr>GMICNC_22A_SCDPT3!SCDPT3_581BEGINNG_10</vt:lpstr>
      <vt:lpstr>GMICNC_22A_SCDPT3!SCDPT3_581BEGINNG_11</vt:lpstr>
      <vt:lpstr>GMICNC_22A_SCDPT3!SCDPT3_581BEGINNG_12</vt:lpstr>
      <vt:lpstr>GMICNC_22A_SCDPT3!SCDPT3_581BEGINNG_13</vt:lpstr>
      <vt:lpstr>GMICNC_22A_SCDPT3!SCDPT3_581BEGINNG_14</vt:lpstr>
      <vt:lpstr>GMICNC_22A_SCDPT3!SCDPT3_581BEGINNG_15</vt:lpstr>
      <vt:lpstr>GMICNC_22A_SCDPT3!SCDPT3_581BEGINNG_2</vt:lpstr>
      <vt:lpstr>GMICNC_22A_SCDPT3!SCDPT3_581BEGINNG_3</vt:lpstr>
      <vt:lpstr>GMICNC_22A_SCDPT3!SCDPT3_581BEGINNG_4</vt:lpstr>
      <vt:lpstr>GMICNC_22A_SCDPT3!SCDPT3_581BEGINNG_5</vt:lpstr>
      <vt:lpstr>GMICNC_22A_SCDPT3!SCDPT3_581BEGINNG_6</vt:lpstr>
      <vt:lpstr>GMICNC_22A_SCDPT3!SCDPT3_581BEGINNG_7</vt:lpstr>
      <vt:lpstr>GMICNC_22A_SCDPT3!SCDPT3_581BEGINNG_8</vt:lpstr>
      <vt:lpstr>GMICNC_22A_SCDPT3!SCDPT3_581BEGINNG_9</vt:lpstr>
      <vt:lpstr>GMICNC_22A_SCDPT3!SCDPT3_581ENDINGG_10</vt:lpstr>
      <vt:lpstr>GMICNC_22A_SCDPT3!SCDPT3_581ENDINGG_11</vt:lpstr>
      <vt:lpstr>GMICNC_22A_SCDPT3!SCDPT3_581ENDINGG_12</vt:lpstr>
      <vt:lpstr>GMICNC_22A_SCDPT3!SCDPT3_581ENDINGG_13</vt:lpstr>
      <vt:lpstr>GMICNC_22A_SCDPT3!SCDPT3_581ENDINGG_14</vt:lpstr>
      <vt:lpstr>GMICNC_22A_SCDPT3!SCDPT3_581ENDINGG_15</vt:lpstr>
      <vt:lpstr>GMICNC_22A_SCDPT3!SCDPT3_581ENDINGG_2</vt:lpstr>
      <vt:lpstr>GMICNC_22A_SCDPT3!SCDPT3_581ENDINGG_3</vt:lpstr>
      <vt:lpstr>GMICNC_22A_SCDPT3!SCDPT3_581ENDINGG_4</vt:lpstr>
      <vt:lpstr>GMICNC_22A_SCDPT3!SCDPT3_581ENDINGG_5</vt:lpstr>
      <vt:lpstr>GMICNC_22A_SCDPT3!SCDPT3_581ENDINGG_6</vt:lpstr>
      <vt:lpstr>GMICNC_22A_SCDPT3!SCDPT3_581ENDINGG_7</vt:lpstr>
      <vt:lpstr>GMICNC_22A_SCDPT3!SCDPT3_581ENDINGG_8</vt:lpstr>
      <vt:lpstr>GMICNC_22A_SCDPT3!SCDPT3_581ENDINGG_9</vt:lpstr>
      <vt:lpstr>GMICNC_22A_SCDPT3!SCDPT3_5910000000_Range</vt:lpstr>
      <vt:lpstr>GMICNC_22A_SCDPT3!SCDPT3_5919999999_7</vt:lpstr>
      <vt:lpstr>GMICNC_22A_SCDPT3!SCDPT3_5919999999_9</vt:lpstr>
      <vt:lpstr>GMICNC_22A_SCDPT3!SCDPT3_591BEGINNG_1</vt:lpstr>
      <vt:lpstr>GMICNC_22A_SCDPT3!SCDPT3_591BEGINNG_10</vt:lpstr>
      <vt:lpstr>GMICNC_22A_SCDPT3!SCDPT3_591BEGINNG_11</vt:lpstr>
      <vt:lpstr>GMICNC_22A_SCDPT3!SCDPT3_591BEGINNG_12</vt:lpstr>
      <vt:lpstr>GMICNC_22A_SCDPT3!SCDPT3_591BEGINNG_13</vt:lpstr>
      <vt:lpstr>GMICNC_22A_SCDPT3!SCDPT3_591BEGINNG_14</vt:lpstr>
      <vt:lpstr>GMICNC_22A_SCDPT3!SCDPT3_591BEGINNG_15</vt:lpstr>
      <vt:lpstr>GMICNC_22A_SCDPT3!SCDPT3_591BEGINNG_2</vt:lpstr>
      <vt:lpstr>GMICNC_22A_SCDPT3!SCDPT3_591BEGINNG_3</vt:lpstr>
      <vt:lpstr>GMICNC_22A_SCDPT3!SCDPT3_591BEGINNG_4</vt:lpstr>
      <vt:lpstr>GMICNC_22A_SCDPT3!SCDPT3_591BEGINNG_5</vt:lpstr>
      <vt:lpstr>GMICNC_22A_SCDPT3!SCDPT3_591BEGINNG_6</vt:lpstr>
      <vt:lpstr>GMICNC_22A_SCDPT3!SCDPT3_591BEGINNG_7</vt:lpstr>
      <vt:lpstr>GMICNC_22A_SCDPT3!SCDPT3_591BEGINNG_8</vt:lpstr>
      <vt:lpstr>GMICNC_22A_SCDPT3!SCDPT3_591BEGINNG_9</vt:lpstr>
      <vt:lpstr>GMICNC_22A_SCDPT3!SCDPT3_591ENDINGG_10</vt:lpstr>
      <vt:lpstr>GMICNC_22A_SCDPT3!SCDPT3_591ENDINGG_11</vt:lpstr>
      <vt:lpstr>GMICNC_22A_SCDPT3!SCDPT3_591ENDINGG_12</vt:lpstr>
      <vt:lpstr>GMICNC_22A_SCDPT3!SCDPT3_591ENDINGG_13</vt:lpstr>
      <vt:lpstr>GMICNC_22A_SCDPT3!SCDPT3_591ENDINGG_14</vt:lpstr>
      <vt:lpstr>GMICNC_22A_SCDPT3!SCDPT3_591ENDINGG_15</vt:lpstr>
      <vt:lpstr>GMICNC_22A_SCDPT3!SCDPT3_591ENDINGG_2</vt:lpstr>
      <vt:lpstr>GMICNC_22A_SCDPT3!SCDPT3_591ENDINGG_3</vt:lpstr>
      <vt:lpstr>GMICNC_22A_SCDPT3!SCDPT3_591ENDINGG_4</vt:lpstr>
      <vt:lpstr>GMICNC_22A_SCDPT3!SCDPT3_591ENDINGG_5</vt:lpstr>
      <vt:lpstr>GMICNC_22A_SCDPT3!SCDPT3_591ENDINGG_6</vt:lpstr>
      <vt:lpstr>GMICNC_22A_SCDPT3!SCDPT3_591ENDINGG_7</vt:lpstr>
      <vt:lpstr>GMICNC_22A_SCDPT3!SCDPT3_591ENDINGG_8</vt:lpstr>
      <vt:lpstr>GMICNC_22A_SCDPT3!SCDPT3_591ENDINGG_9</vt:lpstr>
      <vt:lpstr>GMICNC_22A_SCDPT3!SCDPT3_5920000000_Range</vt:lpstr>
      <vt:lpstr>GMICNC_22A_SCDPT3!SCDPT3_5929999999_7</vt:lpstr>
      <vt:lpstr>GMICNC_22A_SCDPT3!SCDPT3_5929999999_9</vt:lpstr>
      <vt:lpstr>GMICNC_22A_SCDPT3!SCDPT3_592BEGINNG_1</vt:lpstr>
      <vt:lpstr>GMICNC_22A_SCDPT3!SCDPT3_592BEGINNG_10</vt:lpstr>
      <vt:lpstr>GMICNC_22A_SCDPT3!SCDPT3_592BEGINNG_11</vt:lpstr>
      <vt:lpstr>GMICNC_22A_SCDPT3!SCDPT3_592BEGINNG_12</vt:lpstr>
      <vt:lpstr>GMICNC_22A_SCDPT3!SCDPT3_592BEGINNG_13</vt:lpstr>
      <vt:lpstr>GMICNC_22A_SCDPT3!SCDPT3_592BEGINNG_14</vt:lpstr>
      <vt:lpstr>GMICNC_22A_SCDPT3!SCDPT3_592BEGINNG_15</vt:lpstr>
      <vt:lpstr>GMICNC_22A_SCDPT3!SCDPT3_592BEGINNG_2</vt:lpstr>
      <vt:lpstr>GMICNC_22A_SCDPT3!SCDPT3_592BEGINNG_3</vt:lpstr>
      <vt:lpstr>GMICNC_22A_SCDPT3!SCDPT3_592BEGINNG_4</vt:lpstr>
      <vt:lpstr>GMICNC_22A_SCDPT3!SCDPT3_592BEGINNG_5</vt:lpstr>
      <vt:lpstr>GMICNC_22A_SCDPT3!SCDPT3_592BEGINNG_6</vt:lpstr>
      <vt:lpstr>GMICNC_22A_SCDPT3!SCDPT3_592BEGINNG_7</vt:lpstr>
      <vt:lpstr>GMICNC_22A_SCDPT3!SCDPT3_592BEGINNG_8</vt:lpstr>
      <vt:lpstr>GMICNC_22A_SCDPT3!SCDPT3_592BEGINNG_9</vt:lpstr>
      <vt:lpstr>GMICNC_22A_SCDPT3!SCDPT3_592ENDINGG_10</vt:lpstr>
      <vt:lpstr>GMICNC_22A_SCDPT3!SCDPT3_592ENDINGG_11</vt:lpstr>
      <vt:lpstr>GMICNC_22A_SCDPT3!SCDPT3_592ENDINGG_12</vt:lpstr>
      <vt:lpstr>GMICNC_22A_SCDPT3!SCDPT3_592ENDINGG_13</vt:lpstr>
      <vt:lpstr>GMICNC_22A_SCDPT3!SCDPT3_592ENDINGG_14</vt:lpstr>
      <vt:lpstr>GMICNC_22A_SCDPT3!SCDPT3_592ENDINGG_15</vt:lpstr>
      <vt:lpstr>GMICNC_22A_SCDPT3!SCDPT3_592ENDINGG_2</vt:lpstr>
      <vt:lpstr>GMICNC_22A_SCDPT3!SCDPT3_592ENDINGG_3</vt:lpstr>
      <vt:lpstr>GMICNC_22A_SCDPT3!SCDPT3_592ENDINGG_4</vt:lpstr>
      <vt:lpstr>GMICNC_22A_SCDPT3!SCDPT3_592ENDINGG_5</vt:lpstr>
      <vt:lpstr>GMICNC_22A_SCDPT3!SCDPT3_592ENDINGG_6</vt:lpstr>
      <vt:lpstr>GMICNC_22A_SCDPT3!SCDPT3_592ENDINGG_7</vt:lpstr>
      <vt:lpstr>GMICNC_22A_SCDPT3!SCDPT3_592ENDINGG_8</vt:lpstr>
      <vt:lpstr>GMICNC_22A_SCDPT3!SCDPT3_592ENDINGG_9</vt:lpstr>
      <vt:lpstr>GMICNC_22A_SCDPT3!SCDPT3_5989999997_7</vt:lpstr>
      <vt:lpstr>GMICNC_22A_SCDPT3!SCDPT3_5989999997_9</vt:lpstr>
      <vt:lpstr>GMICNC_22A_SCDPT3!SCDPT3_5989999998_7</vt:lpstr>
      <vt:lpstr>GMICNC_22A_SCDPT3!SCDPT3_5989999998_9</vt:lpstr>
      <vt:lpstr>GMICNC_22A_SCDPT3!SCDPT3_5989999999_7</vt:lpstr>
      <vt:lpstr>GMICNC_22A_SCDPT3!SCDPT3_5989999999_9</vt:lpstr>
      <vt:lpstr>GMICNC_22A_SCDPT3!SCDPT3_5999999999_7</vt:lpstr>
      <vt:lpstr>GMICNC_22A_SCDPT3!SCDPT3_5999999999_9</vt:lpstr>
      <vt:lpstr>GMICNC_22A_SCDPT3!SCDPT3_6009999999_7</vt:lpstr>
      <vt:lpstr>GMICNC_22A_SCDPT3!SCDPT3_6009999999_9</vt:lpstr>
      <vt:lpstr>GMICNC_22A_SCDPT4!SCDPT4_0100000000_Range</vt:lpstr>
      <vt:lpstr>GMICNC_22A_SCDPT4!SCDPT4_0100000001_1</vt:lpstr>
      <vt:lpstr>GMICNC_22A_SCDPT4!SCDPT4_0100000001_10</vt:lpstr>
      <vt:lpstr>GMICNC_22A_SCDPT4!SCDPT4_0100000001_11</vt:lpstr>
      <vt:lpstr>GMICNC_22A_SCDPT4!SCDPT4_0100000001_12</vt:lpstr>
      <vt:lpstr>GMICNC_22A_SCDPT4!SCDPT4_0100000001_13</vt:lpstr>
      <vt:lpstr>GMICNC_22A_SCDPT4!SCDPT4_0100000001_14</vt:lpstr>
      <vt:lpstr>GMICNC_22A_SCDPT4!SCDPT4_0100000001_15</vt:lpstr>
      <vt:lpstr>GMICNC_22A_SCDPT4!SCDPT4_0100000001_16</vt:lpstr>
      <vt:lpstr>GMICNC_22A_SCDPT4!SCDPT4_0100000001_17</vt:lpstr>
      <vt:lpstr>GMICNC_22A_SCDPT4!SCDPT4_0100000001_18</vt:lpstr>
      <vt:lpstr>GMICNC_22A_SCDPT4!SCDPT4_0100000001_19</vt:lpstr>
      <vt:lpstr>GMICNC_22A_SCDPT4!SCDPT4_0100000001_2</vt:lpstr>
      <vt:lpstr>GMICNC_22A_SCDPT4!SCDPT4_0100000001_20</vt:lpstr>
      <vt:lpstr>GMICNC_22A_SCDPT4!SCDPT4_0100000001_21</vt:lpstr>
      <vt:lpstr>GMICNC_22A_SCDPT4!SCDPT4_0100000001_23</vt:lpstr>
      <vt:lpstr>GMICNC_22A_SCDPT4!SCDPT4_0100000001_24</vt:lpstr>
      <vt:lpstr>GMICNC_22A_SCDPT4!SCDPT4_0100000001_25</vt:lpstr>
      <vt:lpstr>GMICNC_22A_SCDPT4!SCDPT4_0100000001_26</vt:lpstr>
      <vt:lpstr>GMICNC_22A_SCDPT4!SCDPT4_0100000001_27</vt:lpstr>
      <vt:lpstr>GMICNC_22A_SCDPT4!SCDPT4_0100000001_3</vt:lpstr>
      <vt:lpstr>GMICNC_22A_SCDPT4!SCDPT4_0100000001_4</vt:lpstr>
      <vt:lpstr>GMICNC_22A_SCDPT4!SCDPT4_0100000001_5</vt:lpstr>
      <vt:lpstr>GMICNC_22A_SCDPT4!SCDPT4_0100000001_7</vt:lpstr>
      <vt:lpstr>GMICNC_22A_SCDPT4!SCDPT4_0100000001_8</vt:lpstr>
      <vt:lpstr>GMICNC_22A_SCDPT4!SCDPT4_0100000001_9</vt:lpstr>
      <vt:lpstr>GMICNC_22A_SCDPT4!SCDPT4_0109999999_10</vt:lpstr>
      <vt:lpstr>GMICNC_22A_SCDPT4!SCDPT4_0109999999_11</vt:lpstr>
      <vt:lpstr>GMICNC_22A_SCDPT4!SCDPT4_0109999999_12</vt:lpstr>
      <vt:lpstr>GMICNC_22A_SCDPT4!SCDPT4_0109999999_13</vt:lpstr>
      <vt:lpstr>GMICNC_22A_SCDPT4!SCDPT4_0109999999_14</vt:lpstr>
      <vt:lpstr>GMICNC_22A_SCDPT4!SCDPT4_0109999999_15</vt:lpstr>
      <vt:lpstr>GMICNC_22A_SCDPT4!SCDPT4_0109999999_16</vt:lpstr>
      <vt:lpstr>GMICNC_22A_SCDPT4!SCDPT4_0109999999_17</vt:lpstr>
      <vt:lpstr>GMICNC_22A_SCDPT4!SCDPT4_0109999999_18</vt:lpstr>
      <vt:lpstr>GMICNC_22A_SCDPT4!SCDPT4_0109999999_19</vt:lpstr>
      <vt:lpstr>GMICNC_22A_SCDPT4!SCDPT4_0109999999_20</vt:lpstr>
      <vt:lpstr>GMICNC_22A_SCDPT4!SCDPT4_0109999999_7</vt:lpstr>
      <vt:lpstr>GMICNC_22A_SCDPT4!SCDPT4_0109999999_8</vt:lpstr>
      <vt:lpstr>GMICNC_22A_SCDPT4!SCDPT4_0109999999_9</vt:lpstr>
      <vt:lpstr>GMICNC_22A_SCDPT4!SCDPT4_010BEGINNG_1</vt:lpstr>
      <vt:lpstr>GMICNC_22A_SCDPT4!SCDPT4_010BEGINNG_10</vt:lpstr>
      <vt:lpstr>GMICNC_22A_SCDPT4!SCDPT4_010BEGINNG_11</vt:lpstr>
      <vt:lpstr>GMICNC_22A_SCDPT4!SCDPT4_010BEGINNG_12</vt:lpstr>
      <vt:lpstr>GMICNC_22A_SCDPT4!SCDPT4_010BEGINNG_13</vt:lpstr>
      <vt:lpstr>GMICNC_22A_SCDPT4!SCDPT4_010BEGINNG_14</vt:lpstr>
      <vt:lpstr>GMICNC_22A_SCDPT4!SCDPT4_010BEGINNG_15</vt:lpstr>
      <vt:lpstr>GMICNC_22A_SCDPT4!SCDPT4_010BEGINNG_16</vt:lpstr>
      <vt:lpstr>GMICNC_22A_SCDPT4!SCDPT4_010BEGINNG_17</vt:lpstr>
      <vt:lpstr>GMICNC_22A_SCDPT4!SCDPT4_010BEGINNG_18</vt:lpstr>
      <vt:lpstr>GMICNC_22A_SCDPT4!SCDPT4_010BEGINNG_19</vt:lpstr>
      <vt:lpstr>GMICNC_22A_SCDPT4!SCDPT4_010BEGINNG_2</vt:lpstr>
      <vt:lpstr>GMICNC_22A_SCDPT4!SCDPT4_010BEGINNG_20</vt:lpstr>
      <vt:lpstr>GMICNC_22A_SCDPT4!SCDPT4_010BEGINNG_21</vt:lpstr>
      <vt:lpstr>GMICNC_22A_SCDPT4!SCDPT4_010BEGINNG_22</vt:lpstr>
      <vt:lpstr>GMICNC_22A_SCDPT4!SCDPT4_010BEGINNG_23</vt:lpstr>
      <vt:lpstr>GMICNC_22A_SCDPT4!SCDPT4_010BEGINNG_24</vt:lpstr>
      <vt:lpstr>GMICNC_22A_SCDPT4!SCDPT4_010BEGINNG_25</vt:lpstr>
      <vt:lpstr>GMICNC_22A_SCDPT4!SCDPT4_010BEGINNG_26</vt:lpstr>
      <vt:lpstr>GMICNC_22A_SCDPT4!SCDPT4_010BEGINNG_27</vt:lpstr>
      <vt:lpstr>GMICNC_22A_SCDPT4!SCDPT4_010BEGINNG_3</vt:lpstr>
      <vt:lpstr>GMICNC_22A_SCDPT4!SCDPT4_010BEGINNG_4</vt:lpstr>
      <vt:lpstr>GMICNC_22A_SCDPT4!SCDPT4_010BEGINNG_5</vt:lpstr>
      <vt:lpstr>GMICNC_22A_SCDPT4!SCDPT4_010BEGINNG_6</vt:lpstr>
      <vt:lpstr>GMICNC_22A_SCDPT4!SCDPT4_010BEGINNG_7</vt:lpstr>
      <vt:lpstr>GMICNC_22A_SCDPT4!SCDPT4_010BEGINNG_8</vt:lpstr>
      <vt:lpstr>GMICNC_22A_SCDPT4!SCDPT4_010BEGINNG_9</vt:lpstr>
      <vt:lpstr>GMICNC_22A_SCDPT4!SCDPT4_010ENDINGG_10</vt:lpstr>
      <vt:lpstr>GMICNC_22A_SCDPT4!SCDPT4_010ENDINGG_11</vt:lpstr>
      <vt:lpstr>GMICNC_22A_SCDPT4!SCDPT4_010ENDINGG_12</vt:lpstr>
      <vt:lpstr>GMICNC_22A_SCDPT4!SCDPT4_010ENDINGG_13</vt:lpstr>
      <vt:lpstr>GMICNC_22A_SCDPT4!SCDPT4_010ENDINGG_14</vt:lpstr>
      <vt:lpstr>GMICNC_22A_SCDPT4!SCDPT4_010ENDINGG_15</vt:lpstr>
      <vt:lpstr>GMICNC_22A_SCDPT4!SCDPT4_010ENDINGG_16</vt:lpstr>
      <vt:lpstr>GMICNC_22A_SCDPT4!SCDPT4_010ENDINGG_17</vt:lpstr>
      <vt:lpstr>GMICNC_22A_SCDPT4!SCDPT4_010ENDINGG_18</vt:lpstr>
      <vt:lpstr>GMICNC_22A_SCDPT4!SCDPT4_010ENDINGG_19</vt:lpstr>
      <vt:lpstr>GMICNC_22A_SCDPT4!SCDPT4_010ENDINGG_2</vt:lpstr>
      <vt:lpstr>GMICNC_22A_SCDPT4!SCDPT4_010ENDINGG_20</vt:lpstr>
      <vt:lpstr>GMICNC_22A_SCDPT4!SCDPT4_010ENDINGG_21</vt:lpstr>
      <vt:lpstr>GMICNC_22A_SCDPT4!SCDPT4_010ENDINGG_22</vt:lpstr>
      <vt:lpstr>GMICNC_22A_SCDPT4!SCDPT4_010ENDINGG_23</vt:lpstr>
      <vt:lpstr>GMICNC_22A_SCDPT4!SCDPT4_010ENDINGG_24</vt:lpstr>
      <vt:lpstr>GMICNC_22A_SCDPT4!SCDPT4_010ENDINGG_25</vt:lpstr>
      <vt:lpstr>GMICNC_22A_SCDPT4!SCDPT4_010ENDINGG_26</vt:lpstr>
      <vt:lpstr>GMICNC_22A_SCDPT4!SCDPT4_010ENDINGG_27</vt:lpstr>
      <vt:lpstr>GMICNC_22A_SCDPT4!SCDPT4_010ENDINGG_3</vt:lpstr>
      <vt:lpstr>GMICNC_22A_SCDPT4!SCDPT4_010ENDINGG_4</vt:lpstr>
      <vt:lpstr>GMICNC_22A_SCDPT4!SCDPT4_010ENDINGG_5</vt:lpstr>
      <vt:lpstr>GMICNC_22A_SCDPT4!SCDPT4_010ENDINGG_6</vt:lpstr>
      <vt:lpstr>GMICNC_22A_SCDPT4!SCDPT4_010ENDINGG_7</vt:lpstr>
      <vt:lpstr>GMICNC_22A_SCDPT4!SCDPT4_010ENDINGG_8</vt:lpstr>
      <vt:lpstr>GMICNC_22A_SCDPT4!SCDPT4_010ENDINGG_9</vt:lpstr>
      <vt:lpstr>GMICNC_22A_SCDPT4!SCDPT4_0300000000_Range</vt:lpstr>
      <vt:lpstr>GMICNC_22A_SCDPT4!SCDPT4_0309999999_10</vt:lpstr>
      <vt:lpstr>GMICNC_22A_SCDPT4!SCDPT4_0309999999_11</vt:lpstr>
      <vt:lpstr>GMICNC_22A_SCDPT4!SCDPT4_0309999999_12</vt:lpstr>
      <vt:lpstr>GMICNC_22A_SCDPT4!SCDPT4_0309999999_13</vt:lpstr>
      <vt:lpstr>GMICNC_22A_SCDPT4!SCDPT4_0309999999_14</vt:lpstr>
      <vt:lpstr>GMICNC_22A_SCDPT4!SCDPT4_0309999999_15</vt:lpstr>
      <vt:lpstr>GMICNC_22A_SCDPT4!SCDPT4_0309999999_16</vt:lpstr>
      <vt:lpstr>GMICNC_22A_SCDPT4!SCDPT4_0309999999_17</vt:lpstr>
      <vt:lpstr>GMICNC_22A_SCDPT4!SCDPT4_0309999999_18</vt:lpstr>
      <vt:lpstr>GMICNC_22A_SCDPT4!SCDPT4_0309999999_19</vt:lpstr>
      <vt:lpstr>GMICNC_22A_SCDPT4!SCDPT4_0309999999_20</vt:lpstr>
      <vt:lpstr>GMICNC_22A_SCDPT4!SCDPT4_0309999999_7</vt:lpstr>
      <vt:lpstr>GMICNC_22A_SCDPT4!SCDPT4_0309999999_8</vt:lpstr>
      <vt:lpstr>GMICNC_22A_SCDPT4!SCDPT4_0309999999_9</vt:lpstr>
      <vt:lpstr>GMICNC_22A_SCDPT4!SCDPT4_030BEGINNG_1</vt:lpstr>
      <vt:lpstr>GMICNC_22A_SCDPT4!SCDPT4_030BEGINNG_10</vt:lpstr>
      <vt:lpstr>GMICNC_22A_SCDPT4!SCDPT4_030BEGINNG_11</vt:lpstr>
      <vt:lpstr>GMICNC_22A_SCDPT4!SCDPT4_030BEGINNG_12</vt:lpstr>
      <vt:lpstr>GMICNC_22A_SCDPT4!SCDPT4_030BEGINNG_13</vt:lpstr>
      <vt:lpstr>GMICNC_22A_SCDPT4!SCDPT4_030BEGINNG_14</vt:lpstr>
      <vt:lpstr>GMICNC_22A_SCDPT4!SCDPT4_030BEGINNG_15</vt:lpstr>
      <vt:lpstr>GMICNC_22A_SCDPT4!SCDPT4_030BEGINNG_16</vt:lpstr>
      <vt:lpstr>GMICNC_22A_SCDPT4!SCDPT4_030BEGINNG_17</vt:lpstr>
      <vt:lpstr>GMICNC_22A_SCDPT4!SCDPT4_030BEGINNG_18</vt:lpstr>
      <vt:lpstr>GMICNC_22A_SCDPT4!SCDPT4_030BEGINNG_19</vt:lpstr>
      <vt:lpstr>GMICNC_22A_SCDPT4!SCDPT4_030BEGINNG_2</vt:lpstr>
      <vt:lpstr>GMICNC_22A_SCDPT4!SCDPT4_030BEGINNG_20</vt:lpstr>
      <vt:lpstr>GMICNC_22A_SCDPT4!SCDPT4_030BEGINNG_21</vt:lpstr>
      <vt:lpstr>GMICNC_22A_SCDPT4!SCDPT4_030BEGINNG_22</vt:lpstr>
      <vt:lpstr>GMICNC_22A_SCDPT4!SCDPT4_030BEGINNG_23</vt:lpstr>
      <vt:lpstr>GMICNC_22A_SCDPT4!SCDPT4_030BEGINNG_24</vt:lpstr>
      <vt:lpstr>GMICNC_22A_SCDPT4!SCDPT4_030BEGINNG_25</vt:lpstr>
      <vt:lpstr>GMICNC_22A_SCDPT4!SCDPT4_030BEGINNG_26</vt:lpstr>
      <vt:lpstr>GMICNC_22A_SCDPT4!SCDPT4_030BEGINNG_27</vt:lpstr>
      <vt:lpstr>GMICNC_22A_SCDPT4!SCDPT4_030BEGINNG_3</vt:lpstr>
      <vt:lpstr>GMICNC_22A_SCDPT4!SCDPT4_030BEGINNG_4</vt:lpstr>
      <vt:lpstr>GMICNC_22A_SCDPT4!SCDPT4_030BEGINNG_5</vt:lpstr>
      <vt:lpstr>GMICNC_22A_SCDPT4!SCDPT4_030BEGINNG_6</vt:lpstr>
      <vt:lpstr>GMICNC_22A_SCDPT4!SCDPT4_030BEGINNG_7</vt:lpstr>
      <vt:lpstr>GMICNC_22A_SCDPT4!SCDPT4_030BEGINNG_8</vt:lpstr>
      <vt:lpstr>GMICNC_22A_SCDPT4!SCDPT4_030BEGINNG_9</vt:lpstr>
      <vt:lpstr>GMICNC_22A_SCDPT4!SCDPT4_030ENDINGG_10</vt:lpstr>
      <vt:lpstr>GMICNC_22A_SCDPT4!SCDPT4_030ENDINGG_11</vt:lpstr>
      <vt:lpstr>GMICNC_22A_SCDPT4!SCDPT4_030ENDINGG_12</vt:lpstr>
      <vt:lpstr>GMICNC_22A_SCDPT4!SCDPT4_030ENDINGG_13</vt:lpstr>
      <vt:lpstr>GMICNC_22A_SCDPT4!SCDPT4_030ENDINGG_14</vt:lpstr>
      <vt:lpstr>GMICNC_22A_SCDPT4!SCDPT4_030ENDINGG_15</vt:lpstr>
      <vt:lpstr>GMICNC_22A_SCDPT4!SCDPT4_030ENDINGG_16</vt:lpstr>
      <vt:lpstr>GMICNC_22A_SCDPT4!SCDPT4_030ENDINGG_17</vt:lpstr>
      <vt:lpstr>GMICNC_22A_SCDPT4!SCDPT4_030ENDINGG_18</vt:lpstr>
      <vt:lpstr>GMICNC_22A_SCDPT4!SCDPT4_030ENDINGG_19</vt:lpstr>
      <vt:lpstr>GMICNC_22A_SCDPT4!SCDPT4_030ENDINGG_2</vt:lpstr>
      <vt:lpstr>GMICNC_22A_SCDPT4!SCDPT4_030ENDINGG_20</vt:lpstr>
      <vt:lpstr>GMICNC_22A_SCDPT4!SCDPT4_030ENDINGG_21</vt:lpstr>
      <vt:lpstr>GMICNC_22A_SCDPT4!SCDPT4_030ENDINGG_22</vt:lpstr>
      <vt:lpstr>GMICNC_22A_SCDPT4!SCDPT4_030ENDINGG_23</vt:lpstr>
      <vt:lpstr>GMICNC_22A_SCDPT4!SCDPT4_030ENDINGG_24</vt:lpstr>
      <vt:lpstr>GMICNC_22A_SCDPT4!SCDPT4_030ENDINGG_25</vt:lpstr>
      <vt:lpstr>GMICNC_22A_SCDPT4!SCDPT4_030ENDINGG_26</vt:lpstr>
      <vt:lpstr>GMICNC_22A_SCDPT4!SCDPT4_030ENDINGG_27</vt:lpstr>
      <vt:lpstr>GMICNC_22A_SCDPT4!SCDPT4_030ENDINGG_3</vt:lpstr>
      <vt:lpstr>GMICNC_22A_SCDPT4!SCDPT4_030ENDINGG_4</vt:lpstr>
      <vt:lpstr>GMICNC_22A_SCDPT4!SCDPT4_030ENDINGG_5</vt:lpstr>
      <vt:lpstr>GMICNC_22A_SCDPT4!SCDPT4_030ENDINGG_6</vt:lpstr>
      <vt:lpstr>GMICNC_22A_SCDPT4!SCDPT4_030ENDINGG_7</vt:lpstr>
      <vt:lpstr>GMICNC_22A_SCDPT4!SCDPT4_030ENDINGG_8</vt:lpstr>
      <vt:lpstr>GMICNC_22A_SCDPT4!SCDPT4_030ENDINGG_9</vt:lpstr>
      <vt:lpstr>GMICNC_22A_SCDPT4!SCDPT4_0500000000_Range</vt:lpstr>
      <vt:lpstr>GMICNC_22A_SCDPT4!SCDPT4_0509999999_10</vt:lpstr>
      <vt:lpstr>GMICNC_22A_SCDPT4!SCDPT4_0509999999_11</vt:lpstr>
      <vt:lpstr>GMICNC_22A_SCDPT4!SCDPT4_0509999999_12</vt:lpstr>
      <vt:lpstr>GMICNC_22A_SCDPT4!SCDPT4_0509999999_13</vt:lpstr>
      <vt:lpstr>GMICNC_22A_SCDPT4!SCDPT4_0509999999_14</vt:lpstr>
      <vt:lpstr>GMICNC_22A_SCDPT4!SCDPT4_0509999999_15</vt:lpstr>
      <vt:lpstr>GMICNC_22A_SCDPT4!SCDPT4_0509999999_16</vt:lpstr>
      <vt:lpstr>GMICNC_22A_SCDPT4!SCDPT4_0509999999_17</vt:lpstr>
      <vt:lpstr>GMICNC_22A_SCDPT4!SCDPT4_0509999999_18</vt:lpstr>
      <vt:lpstr>GMICNC_22A_SCDPT4!SCDPT4_0509999999_19</vt:lpstr>
      <vt:lpstr>GMICNC_22A_SCDPT4!SCDPT4_0509999999_20</vt:lpstr>
      <vt:lpstr>GMICNC_22A_SCDPT4!SCDPT4_0509999999_7</vt:lpstr>
      <vt:lpstr>GMICNC_22A_SCDPT4!SCDPT4_0509999999_8</vt:lpstr>
      <vt:lpstr>GMICNC_22A_SCDPT4!SCDPT4_0509999999_9</vt:lpstr>
      <vt:lpstr>GMICNC_22A_SCDPT4!SCDPT4_050BEGINNG_1</vt:lpstr>
      <vt:lpstr>GMICNC_22A_SCDPT4!SCDPT4_050BEGINNG_10</vt:lpstr>
      <vt:lpstr>GMICNC_22A_SCDPT4!SCDPT4_050BEGINNG_11</vt:lpstr>
      <vt:lpstr>GMICNC_22A_SCDPT4!SCDPT4_050BEGINNG_12</vt:lpstr>
      <vt:lpstr>GMICNC_22A_SCDPT4!SCDPT4_050BEGINNG_13</vt:lpstr>
      <vt:lpstr>GMICNC_22A_SCDPT4!SCDPT4_050BEGINNG_14</vt:lpstr>
      <vt:lpstr>GMICNC_22A_SCDPT4!SCDPT4_050BEGINNG_15</vt:lpstr>
      <vt:lpstr>GMICNC_22A_SCDPT4!SCDPT4_050BEGINNG_16</vt:lpstr>
      <vt:lpstr>GMICNC_22A_SCDPT4!SCDPT4_050BEGINNG_17</vt:lpstr>
      <vt:lpstr>GMICNC_22A_SCDPT4!SCDPT4_050BEGINNG_18</vt:lpstr>
      <vt:lpstr>GMICNC_22A_SCDPT4!SCDPT4_050BEGINNG_19</vt:lpstr>
      <vt:lpstr>GMICNC_22A_SCDPT4!SCDPT4_050BEGINNG_2</vt:lpstr>
      <vt:lpstr>GMICNC_22A_SCDPT4!SCDPT4_050BEGINNG_20</vt:lpstr>
      <vt:lpstr>GMICNC_22A_SCDPT4!SCDPT4_050BEGINNG_21</vt:lpstr>
      <vt:lpstr>GMICNC_22A_SCDPT4!SCDPT4_050BEGINNG_22</vt:lpstr>
      <vt:lpstr>GMICNC_22A_SCDPT4!SCDPT4_050BEGINNG_23</vt:lpstr>
      <vt:lpstr>GMICNC_22A_SCDPT4!SCDPT4_050BEGINNG_24</vt:lpstr>
      <vt:lpstr>GMICNC_22A_SCDPT4!SCDPT4_050BEGINNG_25</vt:lpstr>
      <vt:lpstr>GMICNC_22A_SCDPT4!SCDPT4_050BEGINNG_26</vt:lpstr>
      <vt:lpstr>GMICNC_22A_SCDPT4!SCDPT4_050BEGINNG_27</vt:lpstr>
      <vt:lpstr>GMICNC_22A_SCDPT4!SCDPT4_050BEGINNG_3</vt:lpstr>
      <vt:lpstr>GMICNC_22A_SCDPT4!SCDPT4_050BEGINNG_4</vt:lpstr>
      <vt:lpstr>GMICNC_22A_SCDPT4!SCDPT4_050BEGINNG_5</vt:lpstr>
      <vt:lpstr>GMICNC_22A_SCDPT4!SCDPT4_050BEGINNG_6</vt:lpstr>
      <vt:lpstr>GMICNC_22A_SCDPT4!SCDPT4_050BEGINNG_7</vt:lpstr>
      <vt:lpstr>GMICNC_22A_SCDPT4!SCDPT4_050BEGINNG_8</vt:lpstr>
      <vt:lpstr>GMICNC_22A_SCDPT4!SCDPT4_050BEGINNG_9</vt:lpstr>
      <vt:lpstr>GMICNC_22A_SCDPT4!SCDPT4_050ENDINGG_10</vt:lpstr>
      <vt:lpstr>GMICNC_22A_SCDPT4!SCDPT4_050ENDINGG_11</vt:lpstr>
      <vt:lpstr>GMICNC_22A_SCDPT4!SCDPT4_050ENDINGG_12</vt:lpstr>
      <vt:lpstr>GMICNC_22A_SCDPT4!SCDPT4_050ENDINGG_13</vt:lpstr>
      <vt:lpstr>GMICNC_22A_SCDPT4!SCDPT4_050ENDINGG_14</vt:lpstr>
      <vt:lpstr>GMICNC_22A_SCDPT4!SCDPT4_050ENDINGG_15</vt:lpstr>
      <vt:lpstr>GMICNC_22A_SCDPT4!SCDPT4_050ENDINGG_16</vt:lpstr>
      <vt:lpstr>GMICNC_22A_SCDPT4!SCDPT4_050ENDINGG_17</vt:lpstr>
      <vt:lpstr>GMICNC_22A_SCDPT4!SCDPT4_050ENDINGG_18</vt:lpstr>
      <vt:lpstr>GMICNC_22A_SCDPT4!SCDPT4_050ENDINGG_19</vt:lpstr>
      <vt:lpstr>GMICNC_22A_SCDPT4!SCDPT4_050ENDINGG_2</vt:lpstr>
      <vt:lpstr>GMICNC_22A_SCDPT4!SCDPT4_050ENDINGG_20</vt:lpstr>
      <vt:lpstr>GMICNC_22A_SCDPT4!SCDPT4_050ENDINGG_21</vt:lpstr>
      <vt:lpstr>GMICNC_22A_SCDPT4!SCDPT4_050ENDINGG_22</vt:lpstr>
      <vt:lpstr>GMICNC_22A_SCDPT4!SCDPT4_050ENDINGG_23</vt:lpstr>
      <vt:lpstr>GMICNC_22A_SCDPT4!SCDPT4_050ENDINGG_24</vt:lpstr>
      <vt:lpstr>GMICNC_22A_SCDPT4!SCDPT4_050ENDINGG_25</vt:lpstr>
      <vt:lpstr>GMICNC_22A_SCDPT4!SCDPT4_050ENDINGG_26</vt:lpstr>
      <vt:lpstr>GMICNC_22A_SCDPT4!SCDPT4_050ENDINGG_27</vt:lpstr>
      <vt:lpstr>GMICNC_22A_SCDPT4!SCDPT4_050ENDINGG_3</vt:lpstr>
      <vt:lpstr>GMICNC_22A_SCDPT4!SCDPT4_050ENDINGG_4</vt:lpstr>
      <vt:lpstr>GMICNC_22A_SCDPT4!SCDPT4_050ENDINGG_5</vt:lpstr>
      <vt:lpstr>GMICNC_22A_SCDPT4!SCDPT4_050ENDINGG_6</vt:lpstr>
      <vt:lpstr>GMICNC_22A_SCDPT4!SCDPT4_050ENDINGG_7</vt:lpstr>
      <vt:lpstr>GMICNC_22A_SCDPT4!SCDPT4_050ENDINGG_8</vt:lpstr>
      <vt:lpstr>GMICNC_22A_SCDPT4!SCDPT4_050ENDINGG_9</vt:lpstr>
      <vt:lpstr>GMICNC_22A_SCDPT4!SCDPT4_0700000000_Range</vt:lpstr>
      <vt:lpstr>GMICNC_22A_SCDPT4!SCDPT4_0709999999_10</vt:lpstr>
      <vt:lpstr>GMICNC_22A_SCDPT4!SCDPT4_0709999999_11</vt:lpstr>
      <vt:lpstr>GMICNC_22A_SCDPT4!SCDPT4_0709999999_12</vt:lpstr>
      <vt:lpstr>GMICNC_22A_SCDPT4!SCDPT4_0709999999_13</vt:lpstr>
      <vt:lpstr>GMICNC_22A_SCDPT4!SCDPT4_0709999999_14</vt:lpstr>
      <vt:lpstr>GMICNC_22A_SCDPT4!SCDPT4_0709999999_15</vt:lpstr>
      <vt:lpstr>GMICNC_22A_SCDPT4!SCDPT4_0709999999_16</vt:lpstr>
      <vt:lpstr>GMICNC_22A_SCDPT4!SCDPT4_0709999999_17</vt:lpstr>
      <vt:lpstr>GMICNC_22A_SCDPT4!SCDPT4_0709999999_18</vt:lpstr>
      <vt:lpstr>GMICNC_22A_SCDPT4!SCDPT4_0709999999_19</vt:lpstr>
      <vt:lpstr>GMICNC_22A_SCDPT4!SCDPT4_0709999999_20</vt:lpstr>
      <vt:lpstr>GMICNC_22A_SCDPT4!SCDPT4_0709999999_7</vt:lpstr>
      <vt:lpstr>GMICNC_22A_SCDPT4!SCDPT4_0709999999_8</vt:lpstr>
      <vt:lpstr>GMICNC_22A_SCDPT4!SCDPT4_0709999999_9</vt:lpstr>
      <vt:lpstr>GMICNC_22A_SCDPT4!SCDPT4_070BEGINNG_1</vt:lpstr>
      <vt:lpstr>GMICNC_22A_SCDPT4!SCDPT4_070BEGINNG_10</vt:lpstr>
      <vt:lpstr>GMICNC_22A_SCDPT4!SCDPT4_070BEGINNG_11</vt:lpstr>
      <vt:lpstr>GMICNC_22A_SCDPT4!SCDPT4_070BEGINNG_12</vt:lpstr>
      <vt:lpstr>GMICNC_22A_SCDPT4!SCDPT4_070BEGINNG_13</vt:lpstr>
      <vt:lpstr>GMICNC_22A_SCDPT4!SCDPT4_070BEGINNG_14</vt:lpstr>
      <vt:lpstr>GMICNC_22A_SCDPT4!SCDPT4_070BEGINNG_15</vt:lpstr>
      <vt:lpstr>GMICNC_22A_SCDPT4!SCDPT4_070BEGINNG_16</vt:lpstr>
      <vt:lpstr>GMICNC_22A_SCDPT4!SCDPT4_070BEGINNG_17</vt:lpstr>
      <vt:lpstr>GMICNC_22A_SCDPT4!SCDPT4_070BEGINNG_18</vt:lpstr>
      <vt:lpstr>GMICNC_22A_SCDPT4!SCDPT4_070BEGINNG_19</vt:lpstr>
      <vt:lpstr>GMICNC_22A_SCDPT4!SCDPT4_070BEGINNG_2</vt:lpstr>
      <vt:lpstr>GMICNC_22A_SCDPT4!SCDPT4_070BEGINNG_20</vt:lpstr>
      <vt:lpstr>GMICNC_22A_SCDPT4!SCDPT4_070BEGINNG_21</vt:lpstr>
      <vt:lpstr>GMICNC_22A_SCDPT4!SCDPT4_070BEGINNG_22</vt:lpstr>
      <vt:lpstr>GMICNC_22A_SCDPT4!SCDPT4_070BEGINNG_23</vt:lpstr>
      <vt:lpstr>GMICNC_22A_SCDPT4!SCDPT4_070BEGINNG_24</vt:lpstr>
      <vt:lpstr>GMICNC_22A_SCDPT4!SCDPT4_070BEGINNG_25</vt:lpstr>
      <vt:lpstr>GMICNC_22A_SCDPT4!SCDPT4_070BEGINNG_26</vt:lpstr>
      <vt:lpstr>GMICNC_22A_SCDPT4!SCDPT4_070BEGINNG_27</vt:lpstr>
      <vt:lpstr>GMICNC_22A_SCDPT4!SCDPT4_070BEGINNG_3</vt:lpstr>
      <vt:lpstr>GMICNC_22A_SCDPT4!SCDPT4_070BEGINNG_4</vt:lpstr>
      <vt:lpstr>GMICNC_22A_SCDPT4!SCDPT4_070BEGINNG_5</vt:lpstr>
      <vt:lpstr>GMICNC_22A_SCDPT4!SCDPT4_070BEGINNG_6</vt:lpstr>
      <vt:lpstr>GMICNC_22A_SCDPT4!SCDPT4_070BEGINNG_7</vt:lpstr>
      <vt:lpstr>GMICNC_22A_SCDPT4!SCDPT4_070BEGINNG_8</vt:lpstr>
      <vt:lpstr>GMICNC_22A_SCDPT4!SCDPT4_070BEGINNG_9</vt:lpstr>
      <vt:lpstr>GMICNC_22A_SCDPT4!SCDPT4_070ENDINGG_10</vt:lpstr>
      <vt:lpstr>GMICNC_22A_SCDPT4!SCDPT4_070ENDINGG_11</vt:lpstr>
      <vt:lpstr>GMICNC_22A_SCDPT4!SCDPT4_070ENDINGG_12</vt:lpstr>
      <vt:lpstr>GMICNC_22A_SCDPT4!SCDPT4_070ENDINGG_13</vt:lpstr>
      <vt:lpstr>GMICNC_22A_SCDPT4!SCDPT4_070ENDINGG_14</vt:lpstr>
      <vt:lpstr>GMICNC_22A_SCDPT4!SCDPT4_070ENDINGG_15</vt:lpstr>
      <vt:lpstr>GMICNC_22A_SCDPT4!SCDPT4_070ENDINGG_16</vt:lpstr>
      <vt:lpstr>GMICNC_22A_SCDPT4!SCDPT4_070ENDINGG_17</vt:lpstr>
      <vt:lpstr>GMICNC_22A_SCDPT4!SCDPT4_070ENDINGG_18</vt:lpstr>
      <vt:lpstr>GMICNC_22A_SCDPT4!SCDPT4_070ENDINGG_19</vt:lpstr>
      <vt:lpstr>GMICNC_22A_SCDPT4!SCDPT4_070ENDINGG_2</vt:lpstr>
      <vt:lpstr>GMICNC_22A_SCDPT4!SCDPT4_070ENDINGG_20</vt:lpstr>
      <vt:lpstr>GMICNC_22A_SCDPT4!SCDPT4_070ENDINGG_21</vt:lpstr>
      <vt:lpstr>GMICNC_22A_SCDPT4!SCDPT4_070ENDINGG_22</vt:lpstr>
      <vt:lpstr>GMICNC_22A_SCDPT4!SCDPT4_070ENDINGG_23</vt:lpstr>
      <vt:lpstr>GMICNC_22A_SCDPT4!SCDPT4_070ENDINGG_24</vt:lpstr>
      <vt:lpstr>GMICNC_22A_SCDPT4!SCDPT4_070ENDINGG_25</vt:lpstr>
      <vt:lpstr>GMICNC_22A_SCDPT4!SCDPT4_070ENDINGG_26</vt:lpstr>
      <vt:lpstr>GMICNC_22A_SCDPT4!SCDPT4_070ENDINGG_27</vt:lpstr>
      <vt:lpstr>GMICNC_22A_SCDPT4!SCDPT4_070ENDINGG_3</vt:lpstr>
      <vt:lpstr>GMICNC_22A_SCDPT4!SCDPT4_070ENDINGG_4</vt:lpstr>
      <vt:lpstr>GMICNC_22A_SCDPT4!SCDPT4_070ENDINGG_5</vt:lpstr>
      <vt:lpstr>GMICNC_22A_SCDPT4!SCDPT4_070ENDINGG_6</vt:lpstr>
      <vt:lpstr>GMICNC_22A_SCDPT4!SCDPT4_070ENDINGG_7</vt:lpstr>
      <vt:lpstr>GMICNC_22A_SCDPT4!SCDPT4_070ENDINGG_8</vt:lpstr>
      <vt:lpstr>GMICNC_22A_SCDPT4!SCDPT4_070ENDINGG_9</vt:lpstr>
      <vt:lpstr>GMICNC_22A_SCDPT4!SCDPT4_0900000000_Range</vt:lpstr>
      <vt:lpstr>GMICNC_22A_SCDPT4!SCDPT4_0900000001_1</vt:lpstr>
      <vt:lpstr>GMICNC_22A_SCDPT4!SCDPT4_0900000001_10</vt:lpstr>
      <vt:lpstr>GMICNC_22A_SCDPT4!SCDPT4_0900000001_11</vt:lpstr>
      <vt:lpstr>GMICNC_22A_SCDPT4!SCDPT4_0900000001_12</vt:lpstr>
      <vt:lpstr>GMICNC_22A_SCDPT4!SCDPT4_0900000001_13</vt:lpstr>
      <vt:lpstr>GMICNC_22A_SCDPT4!SCDPT4_0900000001_14</vt:lpstr>
      <vt:lpstr>GMICNC_22A_SCDPT4!SCDPT4_0900000001_15</vt:lpstr>
      <vt:lpstr>GMICNC_22A_SCDPT4!SCDPT4_0900000001_16</vt:lpstr>
      <vt:lpstr>GMICNC_22A_SCDPT4!SCDPT4_0900000001_17</vt:lpstr>
      <vt:lpstr>GMICNC_22A_SCDPT4!SCDPT4_0900000001_18</vt:lpstr>
      <vt:lpstr>GMICNC_22A_SCDPT4!SCDPT4_0900000001_19</vt:lpstr>
      <vt:lpstr>GMICNC_22A_SCDPT4!SCDPT4_0900000001_2</vt:lpstr>
      <vt:lpstr>GMICNC_22A_SCDPT4!SCDPT4_0900000001_20</vt:lpstr>
      <vt:lpstr>GMICNC_22A_SCDPT4!SCDPT4_0900000001_21</vt:lpstr>
      <vt:lpstr>GMICNC_22A_SCDPT4!SCDPT4_0900000001_22</vt:lpstr>
      <vt:lpstr>GMICNC_22A_SCDPT4!SCDPT4_0900000001_23</vt:lpstr>
      <vt:lpstr>GMICNC_22A_SCDPT4!SCDPT4_0900000001_24</vt:lpstr>
      <vt:lpstr>GMICNC_22A_SCDPT4!SCDPT4_0900000001_25</vt:lpstr>
      <vt:lpstr>GMICNC_22A_SCDPT4!SCDPT4_0900000001_26</vt:lpstr>
      <vt:lpstr>GMICNC_22A_SCDPT4!SCDPT4_0900000001_27</vt:lpstr>
      <vt:lpstr>GMICNC_22A_SCDPT4!SCDPT4_0900000001_3</vt:lpstr>
      <vt:lpstr>GMICNC_22A_SCDPT4!SCDPT4_0900000001_4</vt:lpstr>
      <vt:lpstr>GMICNC_22A_SCDPT4!SCDPT4_0900000001_5</vt:lpstr>
      <vt:lpstr>GMICNC_22A_SCDPT4!SCDPT4_0900000001_7</vt:lpstr>
      <vt:lpstr>GMICNC_22A_SCDPT4!SCDPT4_0900000001_8</vt:lpstr>
      <vt:lpstr>GMICNC_22A_SCDPT4!SCDPT4_0900000001_9</vt:lpstr>
      <vt:lpstr>GMICNC_22A_SCDPT4!SCDPT4_0909999999_10</vt:lpstr>
      <vt:lpstr>GMICNC_22A_SCDPT4!SCDPT4_0909999999_11</vt:lpstr>
      <vt:lpstr>GMICNC_22A_SCDPT4!SCDPT4_0909999999_12</vt:lpstr>
      <vt:lpstr>GMICNC_22A_SCDPT4!SCDPT4_0909999999_13</vt:lpstr>
      <vt:lpstr>GMICNC_22A_SCDPT4!SCDPT4_0909999999_14</vt:lpstr>
      <vt:lpstr>GMICNC_22A_SCDPT4!SCDPT4_0909999999_15</vt:lpstr>
      <vt:lpstr>GMICNC_22A_SCDPT4!SCDPT4_0909999999_16</vt:lpstr>
      <vt:lpstr>GMICNC_22A_SCDPT4!SCDPT4_0909999999_17</vt:lpstr>
      <vt:lpstr>GMICNC_22A_SCDPT4!SCDPT4_0909999999_18</vt:lpstr>
      <vt:lpstr>GMICNC_22A_SCDPT4!SCDPT4_0909999999_19</vt:lpstr>
      <vt:lpstr>GMICNC_22A_SCDPT4!SCDPT4_0909999999_20</vt:lpstr>
      <vt:lpstr>GMICNC_22A_SCDPT4!SCDPT4_0909999999_7</vt:lpstr>
      <vt:lpstr>GMICNC_22A_SCDPT4!SCDPT4_0909999999_8</vt:lpstr>
      <vt:lpstr>GMICNC_22A_SCDPT4!SCDPT4_0909999999_9</vt:lpstr>
      <vt:lpstr>GMICNC_22A_SCDPT4!SCDPT4_090BEGINNG_1</vt:lpstr>
      <vt:lpstr>GMICNC_22A_SCDPT4!SCDPT4_090BEGINNG_10</vt:lpstr>
      <vt:lpstr>GMICNC_22A_SCDPT4!SCDPT4_090BEGINNG_11</vt:lpstr>
      <vt:lpstr>GMICNC_22A_SCDPT4!SCDPT4_090BEGINNG_12</vt:lpstr>
      <vt:lpstr>GMICNC_22A_SCDPT4!SCDPT4_090BEGINNG_13</vt:lpstr>
      <vt:lpstr>GMICNC_22A_SCDPT4!SCDPT4_090BEGINNG_14</vt:lpstr>
      <vt:lpstr>GMICNC_22A_SCDPT4!SCDPT4_090BEGINNG_15</vt:lpstr>
      <vt:lpstr>GMICNC_22A_SCDPT4!SCDPT4_090BEGINNG_16</vt:lpstr>
      <vt:lpstr>GMICNC_22A_SCDPT4!SCDPT4_090BEGINNG_17</vt:lpstr>
      <vt:lpstr>GMICNC_22A_SCDPT4!SCDPT4_090BEGINNG_18</vt:lpstr>
      <vt:lpstr>GMICNC_22A_SCDPT4!SCDPT4_090BEGINNG_19</vt:lpstr>
      <vt:lpstr>GMICNC_22A_SCDPT4!SCDPT4_090BEGINNG_2</vt:lpstr>
      <vt:lpstr>GMICNC_22A_SCDPT4!SCDPT4_090BEGINNG_20</vt:lpstr>
      <vt:lpstr>GMICNC_22A_SCDPT4!SCDPT4_090BEGINNG_21</vt:lpstr>
      <vt:lpstr>GMICNC_22A_SCDPT4!SCDPT4_090BEGINNG_22</vt:lpstr>
      <vt:lpstr>GMICNC_22A_SCDPT4!SCDPT4_090BEGINNG_23</vt:lpstr>
      <vt:lpstr>GMICNC_22A_SCDPT4!SCDPT4_090BEGINNG_24</vt:lpstr>
      <vt:lpstr>GMICNC_22A_SCDPT4!SCDPT4_090BEGINNG_25</vt:lpstr>
      <vt:lpstr>GMICNC_22A_SCDPT4!SCDPT4_090BEGINNG_26</vt:lpstr>
      <vt:lpstr>GMICNC_22A_SCDPT4!SCDPT4_090BEGINNG_27</vt:lpstr>
      <vt:lpstr>GMICNC_22A_SCDPT4!SCDPT4_090BEGINNG_3</vt:lpstr>
      <vt:lpstr>GMICNC_22A_SCDPT4!SCDPT4_090BEGINNG_4</vt:lpstr>
      <vt:lpstr>GMICNC_22A_SCDPT4!SCDPT4_090BEGINNG_5</vt:lpstr>
      <vt:lpstr>GMICNC_22A_SCDPT4!SCDPT4_090BEGINNG_6</vt:lpstr>
      <vt:lpstr>GMICNC_22A_SCDPT4!SCDPT4_090BEGINNG_7</vt:lpstr>
      <vt:lpstr>GMICNC_22A_SCDPT4!SCDPT4_090BEGINNG_8</vt:lpstr>
      <vt:lpstr>GMICNC_22A_SCDPT4!SCDPT4_090BEGINNG_9</vt:lpstr>
      <vt:lpstr>GMICNC_22A_SCDPT4!SCDPT4_090ENDINGG_10</vt:lpstr>
      <vt:lpstr>GMICNC_22A_SCDPT4!SCDPT4_090ENDINGG_11</vt:lpstr>
      <vt:lpstr>GMICNC_22A_SCDPT4!SCDPT4_090ENDINGG_12</vt:lpstr>
      <vt:lpstr>GMICNC_22A_SCDPT4!SCDPT4_090ENDINGG_13</vt:lpstr>
      <vt:lpstr>GMICNC_22A_SCDPT4!SCDPT4_090ENDINGG_14</vt:lpstr>
      <vt:lpstr>GMICNC_22A_SCDPT4!SCDPT4_090ENDINGG_15</vt:lpstr>
      <vt:lpstr>GMICNC_22A_SCDPT4!SCDPT4_090ENDINGG_16</vt:lpstr>
      <vt:lpstr>GMICNC_22A_SCDPT4!SCDPT4_090ENDINGG_17</vt:lpstr>
      <vt:lpstr>GMICNC_22A_SCDPT4!SCDPT4_090ENDINGG_18</vt:lpstr>
      <vt:lpstr>GMICNC_22A_SCDPT4!SCDPT4_090ENDINGG_19</vt:lpstr>
      <vt:lpstr>GMICNC_22A_SCDPT4!SCDPT4_090ENDINGG_2</vt:lpstr>
      <vt:lpstr>GMICNC_22A_SCDPT4!SCDPT4_090ENDINGG_20</vt:lpstr>
      <vt:lpstr>GMICNC_22A_SCDPT4!SCDPT4_090ENDINGG_21</vt:lpstr>
      <vt:lpstr>GMICNC_22A_SCDPT4!SCDPT4_090ENDINGG_22</vt:lpstr>
      <vt:lpstr>GMICNC_22A_SCDPT4!SCDPT4_090ENDINGG_23</vt:lpstr>
      <vt:lpstr>GMICNC_22A_SCDPT4!SCDPT4_090ENDINGG_24</vt:lpstr>
      <vt:lpstr>GMICNC_22A_SCDPT4!SCDPT4_090ENDINGG_25</vt:lpstr>
      <vt:lpstr>GMICNC_22A_SCDPT4!SCDPT4_090ENDINGG_26</vt:lpstr>
      <vt:lpstr>GMICNC_22A_SCDPT4!SCDPT4_090ENDINGG_27</vt:lpstr>
      <vt:lpstr>GMICNC_22A_SCDPT4!SCDPT4_090ENDINGG_3</vt:lpstr>
      <vt:lpstr>GMICNC_22A_SCDPT4!SCDPT4_090ENDINGG_4</vt:lpstr>
      <vt:lpstr>GMICNC_22A_SCDPT4!SCDPT4_090ENDINGG_5</vt:lpstr>
      <vt:lpstr>GMICNC_22A_SCDPT4!SCDPT4_090ENDINGG_6</vt:lpstr>
      <vt:lpstr>GMICNC_22A_SCDPT4!SCDPT4_090ENDINGG_7</vt:lpstr>
      <vt:lpstr>GMICNC_22A_SCDPT4!SCDPT4_090ENDINGG_8</vt:lpstr>
      <vt:lpstr>GMICNC_22A_SCDPT4!SCDPT4_090ENDINGG_9</vt:lpstr>
      <vt:lpstr>GMICNC_22A_SCDPT4!SCDPT4_1100000000_Range</vt:lpstr>
      <vt:lpstr>GMICNC_22A_SCDPT4!SCDPT4_1100000001_1</vt:lpstr>
      <vt:lpstr>GMICNC_22A_SCDPT4!SCDPT4_1100000001_10</vt:lpstr>
      <vt:lpstr>GMICNC_22A_SCDPT4!SCDPT4_1100000001_11</vt:lpstr>
      <vt:lpstr>GMICNC_22A_SCDPT4!SCDPT4_1100000001_12</vt:lpstr>
      <vt:lpstr>GMICNC_22A_SCDPT4!SCDPT4_1100000001_13</vt:lpstr>
      <vt:lpstr>GMICNC_22A_SCDPT4!SCDPT4_1100000001_14</vt:lpstr>
      <vt:lpstr>GMICNC_22A_SCDPT4!SCDPT4_1100000001_15</vt:lpstr>
      <vt:lpstr>GMICNC_22A_SCDPT4!SCDPT4_1100000001_16</vt:lpstr>
      <vt:lpstr>GMICNC_22A_SCDPT4!SCDPT4_1100000001_17</vt:lpstr>
      <vt:lpstr>GMICNC_22A_SCDPT4!SCDPT4_1100000001_18</vt:lpstr>
      <vt:lpstr>GMICNC_22A_SCDPT4!SCDPT4_1100000001_19</vt:lpstr>
      <vt:lpstr>GMICNC_22A_SCDPT4!SCDPT4_1100000001_2</vt:lpstr>
      <vt:lpstr>GMICNC_22A_SCDPT4!SCDPT4_1100000001_20</vt:lpstr>
      <vt:lpstr>GMICNC_22A_SCDPT4!SCDPT4_1100000001_21</vt:lpstr>
      <vt:lpstr>GMICNC_22A_SCDPT4!SCDPT4_1100000001_23</vt:lpstr>
      <vt:lpstr>GMICNC_22A_SCDPT4!SCDPT4_1100000001_24</vt:lpstr>
      <vt:lpstr>GMICNC_22A_SCDPT4!SCDPT4_1100000001_25</vt:lpstr>
      <vt:lpstr>GMICNC_22A_SCDPT4!SCDPT4_1100000001_26</vt:lpstr>
      <vt:lpstr>GMICNC_22A_SCDPT4!SCDPT4_1100000001_27</vt:lpstr>
      <vt:lpstr>GMICNC_22A_SCDPT4!SCDPT4_1100000001_3</vt:lpstr>
      <vt:lpstr>GMICNC_22A_SCDPT4!SCDPT4_1100000001_4</vt:lpstr>
      <vt:lpstr>GMICNC_22A_SCDPT4!SCDPT4_1100000001_5</vt:lpstr>
      <vt:lpstr>GMICNC_22A_SCDPT4!SCDPT4_1100000001_7</vt:lpstr>
      <vt:lpstr>GMICNC_22A_SCDPT4!SCDPT4_1100000001_8</vt:lpstr>
      <vt:lpstr>GMICNC_22A_SCDPT4!SCDPT4_1100000001_9</vt:lpstr>
      <vt:lpstr>GMICNC_22A_SCDPT4!SCDPT4_1109999999_10</vt:lpstr>
      <vt:lpstr>GMICNC_22A_SCDPT4!SCDPT4_1109999999_11</vt:lpstr>
      <vt:lpstr>GMICNC_22A_SCDPT4!SCDPT4_1109999999_12</vt:lpstr>
      <vt:lpstr>GMICNC_22A_SCDPT4!SCDPT4_1109999999_13</vt:lpstr>
      <vt:lpstr>GMICNC_22A_SCDPT4!SCDPT4_1109999999_14</vt:lpstr>
      <vt:lpstr>GMICNC_22A_SCDPT4!SCDPT4_1109999999_15</vt:lpstr>
      <vt:lpstr>GMICNC_22A_SCDPT4!SCDPT4_1109999999_16</vt:lpstr>
      <vt:lpstr>GMICNC_22A_SCDPT4!SCDPT4_1109999999_17</vt:lpstr>
      <vt:lpstr>GMICNC_22A_SCDPT4!SCDPT4_1109999999_18</vt:lpstr>
      <vt:lpstr>GMICNC_22A_SCDPT4!SCDPT4_1109999999_19</vt:lpstr>
      <vt:lpstr>GMICNC_22A_SCDPT4!SCDPT4_1109999999_20</vt:lpstr>
      <vt:lpstr>GMICNC_22A_SCDPT4!SCDPT4_1109999999_7</vt:lpstr>
      <vt:lpstr>GMICNC_22A_SCDPT4!SCDPT4_1109999999_8</vt:lpstr>
      <vt:lpstr>GMICNC_22A_SCDPT4!SCDPT4_1109999999_9</vt:lpstr>
      <vt:lpstr>GMICNC_22A_SCDPT4!SCDPT4_110BEGINNG_1</vt:lpstr>
      <vt:lpstr>GMICNC_22A_SCDPT4!SCDPT4_110BEGINNG_10</vt:lpstr>
      <vt:lpstr>GMICNC_22A_SCDPT4!SCDPT4_110BEGINNG_11</vt:lpstr>
      <vt:lpstr>GMICNC_22A_SCDPT4!SCDPT4_110BEGINNG_12</vt:lpstr>
      <vt:lpstr>GMICNC_22A_SCDPT4!SCDPT4_110BEGINNG_13</vt:lpstr>
      <vt:lpstr>GMICNC_22A_SCDPT4!SCDPT4_110BEGINNG_14</vt:lpstr>
      <vt:lpstr>GMICNC_22A_SCDPT4!SCDPT4_110BEGINNG_15</vt:lpstr>
      <vt:lpstr>GMICNC_22A_SCDPT4!SCDPT4_110BEGINNG_16</vt:lpstr>
      <vt:lpstr>GMICNC_22A_SCDPT4!SCDPT4_110BEGINNG_17</vt:lpstr>
      <vt:lpstr>GMICNC_22A_SCDPT4!SCDPT4_110BEGINNG_18</vt:lpstr>
      <vt:lpstr>GMICNC_22A_SCDPT4!SCDPT4_110BEGINNG_19</vt:lpstr>
      <vt:lpstr>GMICNC_22A_SCDPT4!SCDPT4_110BEGINNG_2</vt:lpstr>
      <vt:lpstr>GMICNC_22A_SCDPT4!SCDPT4_110BEGINNG_20</vt:lpstr>
      <vt:lpstr>GMICNC_22A_SCDPT4!SCDPT4_110BEGINNG_21</vt:lpstr>
      <vt:lpstr>GMICNC_22A_SCDPT4!SCDPT4_110BEGINNG_22</vt:lpstr>
      <vt:lpstr>GMICNC_22A_SCDPT4!SCDPT4_110BEGINNG_23</vt:lpstr>
      <vt:lpstr>GMICNC_22A_SCDPT4!SCDPT4_110BEGINNG_24</vt:lpstr>
      <vt:lpstr>GMICNC_22A_SCDPT4!SCDPT4_110BEGINNG_25</vt:lpstr>
      <vt:lpstr>GMICNC_22A_SCDPT4!SCDPT4_110BEGINNG_26</vt:lpstr>
      <vt:lpstr>GMICNC_22A_SCDPT4!SCDPT4_110BEGINNG_27</vt:lpstr>
      <vt:lpstr>GMICNC_22A_SCDPT4!SCDPT4_110BEGINNG_3</vt:lpstr>
      <vt:lpstr>GMICNC_22A_SCDPT4!SCDPT4_110BEGINNG_4</vt:lpstr>
      <vt:lpstr>GMICNC_22A_SCDPT4!SCDPT4_110BEGINNG_5</vt:lpstr>
      <vt:lpstr>GMICNC_22A_SCDPT4!SCDPT4_110BEGINNG_6</vt:lpstr>
      <vt:lpstr>GMICNC_22A_SCDPT4!SCDPT4_110BEGINNG_7</vt:lpstr>
      <vt:lpstr>GMICNC_22A_SCDPT4!SCDPT4_110BEGINNG_8</vt:lpstr>
      <vt:lpstr>GMICNC_22A_SCDPT4!SCDPT4_110BEGINNG_9</vt:lpstr>
      <vt:lpstr>GMICNC_22A_SCDPT4!SCDPT4_110ENDINGG_10</vt:lpstr>
      <vt:lpstr>GMICNC_22A_SCDPT4!SCDPT4_110ENDINGG_11</vt:lpstr>
      <vt:lpstr>GMICNC_22A_SCDPT4!SCDPT4_110ENDINGG_12</vt:lpstr>
      <vt:lpstr>GMICNC_22A_SCDPT4!SCDPT4_110ENDINGG_13</vt:lpstr>
      <vt:lpstr>GMICNC_22A_SCDPT4!SCDPT4_110ENDINGG_14</vt:lpstr>
      <vt:lpstr>GMICNC_22A_SCDPT4!SCDPT4_110ENDINGG_15</vt:lpstr>
      <vt:lpstr>GMICNC_22A_SCDPT4!SCDPT4_110ENDINGG_16</vt:lpstr>
      <vt:lpstr>GMICNC_22A_SCDPT4!SCDPT4_110ENDINGG_17</vt:lpstr>
      <vt:lpstr>GMICNC_22A_SCDPT4!SCDPT4_110ENDINGG_18</vt:lpstr>
      <vt:lpstr>GMICNC_22A_SCDPT4!SCDPT4_110ENDINGG_19</vt:lpstr>
      <vt:lpstr>GMICNC_22A_SCDPT4!SCDPT4_110ENDINGG_2</vt:lpstr>
      <vt:lpstr>GMICNC_22A_SCDPT4!SCDPT4_110ENDINGG_20</vt:lpstr>
      <vt:lpstr>GMICNC_22A_SCDPT4!SCDPT4_110ENDINGG_21</vt:lpstr>
      <vt:lpstr>GMICNC_22A_SCDPT4!SCDPT4_110ENDINGG_22</vt:lpstr>
      <vt:lpstr>GMICNC_22A_SCDPT4!SCDPT4_110ENDINGG_23</vt:lpstr>
      <vt:lpstr>GMICNC_22A_SCDPT4!SCDPT4_110ENDINGG_24</vt:lpstr>
      <vt:lpstr>GMICNC_22A_SCDPT4!SCDPT4_110ENDINGG_25</vt:lpstr>
      <vt:lpstr>GMICNC_22A_SCDPT4!SCDPT4_110ENDINGG_26</vt:lpstr>
      <vt:lpstr>GMICNC_22A_SCDPT4!SCDPT4_110ENDINGG_27</vt:lpstr>
      <vt:lpstr>GMICNC_22A_SCDPT4!SCDPT4_110ENDINGG_3</vt:lpstr>
      <vt:lpstr>GMICNC_22A_SCDPT4!SCDPT4_110ENDINGG_4</vt:lpstr>
      <vt:lpstr>GMICNC_22A_SCDPT4!SCDPT4_110ENDINGG_5</vt:lpstr>
      <vt:lpstr>GMICNC_22A_SCDPT4!SCDPT4_110ENDINGG_6</vt:lpstr>
      <vt:lpstr>GMICNC_22A_SCDPT4!SCDPT4_110ENDINGG_7</vt:lpstr>
      <vt:lpstr>GMICNC_22A_SCDPT4!SCDPT4_110ENDINGG_8</vt:lpstr>
      <vt:lpstr>GMICNC_22A_SCDPT4!SCDPT4_110ENDINGG_9</vt:lpstr>
      <vt:lpstr>GMICNC_22A_SCDPT4!SCDPT4_1300000000_Range</vt:lpstr>
      <vt:lpstr>GMICNC_22A_SCDPT4!SCDPT4_1309999999_10</vt:lpstr>
      <vt:lpstr>GMICNC_22A_SCDPT4!SCDPT4_1309999999_11</vt:lpstr>
      <vt:lpstr>GMICNC_22A_SCDPT4!SCDPT4_1309999999_12</vt:lpstr>
      <vt:lpstr>GMICNC_22A_SCDPT4!SCDPT4_1309999999_13</vt:lpstr>
      <vt:lpstr>GMICNC_22A_SCDPT4!SCDPT4_1309999999_14</vt:lpstr>
      <vt:lpstr>GMICNC_22A_SCDPT4!SCDPT4_1309999999_15</vt:lpstr>
      <vt:lpstr>GMICNC_22A_SCDPT4!SCDPT4_1309999999_16</vt:lpstr>
      <vt:lpstr>GMICNC_22A_SCDPT4!SCDPT4_1309999999_17</vt:lpstr>
      <vt:lpstr>GMICNC_22A_SCDPT4!SCDPT4_1309999999_18</vt:lpstr>
      <vt:lpstr>GMICNC_22A_SCDPT4!SCDPT4_1309999999_19</vt:lpstr>
      <vt:lpstr>GMICNC_22A_SCDPT4!SCDPT4_1309999999_20</vt:lpstr>
      <vt:lpstr>GMICNC_22A_SCDPT4!SCDPT4_1309999999_7</vt:lpstr>
      <vt:lpstr>GMICNC_22A_SCDPT4!SCDPT4_1309999999_8</vt:lpstr>
      <vt:lpstr>GMICNC_22A_SCDPT4!SCDPT4_1309999999_9</vt:lpstr>
      <vt:lpstr>GMICNC_22A_SCDPT4!SCDPT4_130BEGINNG_1</vt:lpstr>
      <vt:lpstr>GMICNC_22A_SCDPT4!SCDPT4_130BEGINNG_10</vt:lpstr>
      <vt:lpstr>GMICNC_22A_SCDPT4!SCDPT4_130BEGINNG_11</vt:lpstr>
      <vt:lpstr>GMICNC_22A_SCDPT4!SCDPT4_130BEGINNG_12</vt:lpstr>
      <vt:lpstr>GMICNC_22A_SCDPT4!SCDPT4_130BEGINNG_13</vt:lpstr>
      <vt:lpstr>GMICNC_22A_SCDPT4!SCDPT4_130BEGINNG_14</vt:lpstr>
      <vt:lpstr>GMICNC_22A_SCDPT4!SCDPT4_130BEGINNG_15</vt:lpstr>
      <vt:lpstr>GMICNC_22A_SCDPT4!SCDPT4_130BEGINNG_16</vt:lpstr>
      <vt:lpstr>GMICNC_22A_SCDPT4!SCDPT4_130BEGINNG_17</vt:lpstr>
      <vt:lpstr>GMICNC_22A_SCDPT4!SCDPT4_130BEGINNG_18</vt:lpstr>
      <vt:lpstr>GMICNC_22A_SCDPT4!SCDPT4_130BEGINNG_19</vt:lpstr>
      <vt:lpstr>GMICNC_22A_SCDPT4!SCDPT4_130BEGINNG_2</vt:lpstr>
      <vt:lpstr>GMICNC_22A_SCDPT4!SCDPT4_130BEGINNG_20</vt:lpstr>
      <vt:lpstr>GMICNC_22A_SCDPT4!SCDPT4_130BEGINNG_21</vt:lpstr>
      <vt:lpstr>GMICNC_22A_SCDPT4!SCDPT4_130BEGINNG_22</vt:lpstr>
      <vt:lpstr>GMICNC_22A_SCDPT4!SCDPT4_130BEGINNG_23</vt:lpstr>
      <vt:lpstr>GMICNC_22A_SCDPT4!SCDPT4_130BEGINNG_24</vt:lpstr>
      <vt:lpstr>GMICNC_22A_SCDPT4!SCDPT4_130BEGINNG_25</vt:lpstr>
      <vt:lpstr>GMICNC_22A_SCDPT4!SCDPT4_130BEGINNG_26</vt:lpstr>
      <vt:lpstr>GMICNC_22A_SCDPT4!SCDPT4_130BEGINNG_27</vt:lpstr>
      <vt:lpstr>GMICNC_22A_SCDPT4!SCDPT4_130BEGINNG_3</vt:lpstr>
      <vt:lpstr>GMICNC_22A_SCDPT4!SCDPT4_130BEGINNG_4</vt:lpstr>
      <vt:lpstr>GMICNC_22A_SCDPT4!SCDPT4_130BEGINNG_5</vt:lpstr>
      <vt:lpstr>GMICNC_22A_SCDPT4!SCDPT4_130BEGINNG_6</vt:lpstr>
      <vt:lpstr>GMICNC_22A_SCDPT4!SCDPT4_130BEGINNG_7</vt:lpstr>
      <vt:lpstr>GMICNC_22A_SCDPT4!SCDPT4_130BEGINNG_8</vt:lpstr>
      <vt:lpstr>GMICNC_22A_SCDPT4!SCDPT4_130BEGINNG_9</vt:lpstr>
      <vt:lpstr>GMICNC_22A_SCDPT4!SCDPT4_130ENDINGG_10</vt:lpstr>
      <vt:lpstr>GMICNC_22A_SCDPT4!SCDPT4_130ENDINGG_11</vt:lpstr>
      <vt:lpstr>GMICNC_22A_SCDPT4!SCDPT4_130ENDINGG_12</vt:lpstr>
      <vt:lpstr>GMICNC_22A_SCDPT4!SCDPT4_130ENDINGG_13</vt:lpstr>
      <vt:lpstr>GMICNC_22A_SCDPT4!SCDPT4_130ENDINGG_14</vt:lpstr>
      <vt:lpstr>GMICNC_22A_SCDPT4!SCDPT4_130ENDINGG_15</vt:lpstr>
      <vt:lpstr>GMICNC_22A_SCDPT4!SCDPT4_130ENDINGG_16</vt:lpstr>
      <vt:lpstr>GMICNC_22A_SCDPT4!SCDPT4_130ENDINGG_17</vt:lpstr>
      <vt:lpstr>GMICNC_22A_SCDPT4!SCDPT4_130ENDINGG_18</vt:lpstr>
      <vt:lpstr>GMICNC_22A_SCDPT4!SCDPT4_130ENDINGG_19</vt:lpstr>
      <vt:lpstr>GMICNC_22A_SCDPT4!SCDPT4_130ENDINGG_2</vt:lpstr>
      <vt:lpstr>GMICNC_22A_SCDPT4!SCDPT4_130ENDINGG_20</vt:lpstr>
      <vt:lpstr>GMICNC_22A_SCDPT4!SCDPT4_130ENDINGG_21</vt:lpstr>
      <vt:lpstr>GMICNC_22A_SCDPT4!SCDPT4_130ENDINGG_22</vt:lpstr>
      <vt:lpstr>GMICNC_22A_SCDPT4!SCDPT4_130ENDINGG_23</vt:lpstr>
      <vt:lpstr>GMICNC_22A_SCDPT4!SCDPT4_130ENDINGG_24</vt:lpstr>
      <vt:lpstr>GMICNC_22A_SCDPT4!SCDPT4_130ENDINGG_25</vt:lpstr>
      <vt:lpstr>GMICNC_22A_SCDPT4!SCDPT4_130ENDINGG_26</vt:lpstr>
      <vt:lpstr>GMICNC_22A_SCDPT4!SCDPT4_130ENDINGG_27</vt:lpstr>
      <vt:lpstr>GMICNC_22A_SCDPT4!SCDPT4_130ENDINGG_3</vt:lpstr>
      <vt:lpstr>GMICNC_22A_SCDPT4!SCDPT4_130ENDINGG_4</vt:lpstr>
      <vt:lpstr>GMICNC_22A_SCDPT4!SCDPT4_130ENDINGG_5</vt:lpstr>
      <vt:lpstr>GMICNC_22A_SCDPT4!SCDPT4_130ENDINGG_6</vt:lpstr>
      <vt:lpstr>GMICNC_22A_SCDPT4!SCDPT4_130ENDINGG_7</vt:lpstr>
      <vt:lpstr>GMICNC_22A_SCDPT4!SCDPT4_130ENDINGG_8</vt:lpstr>
      <vt:lpstr>GMICNC_22A_SCDPT4!SCDPT4_130ENDINGG_9</vt:lpstr>
      <vt:lpstr>GMICNC_22A_SCDPT4!SCDPT4_1500000000_Range</vt:lpstr>
      <vt:lpstr>GMICNC_22A_SCDPT4!SCDPT4_1509999999_10</vt:lpstr>
      <vt:lpstr>GMICNC_22A_SCDPT4!SCDPT4_1509999999_11</vt:lpstr>
      <vt:lpstr>GMICNC_22A_SCDPT4!SCDPT4_1509999999_12</vt:lpstr>
      <vt:lpstr>GMICNC_22A_SCDPT4!SCDPT4_1509999999_13</vt:lpstr>
      <vt:lpstr>GMICNC_22A_SCDPT4!SCDPT4_1509999999_14</vt:lpstr>
      <vt:lpstr>GMICNC_22A_SCDPT4!SCDPT4_1509999999_15</vt:lpstr>
      <vt:lpstr>GMICNC_22A_SCDPT4!SCDPT4_1509999999_16</vt:lpstr>
      <vt:lpstr>GMICNC_22A_SCDPT4!SCDPT4_1509999999_17</vt:lpstr>
      <vt:lpstr>GMICNC_22A_SCDPT4!SCDPT4_1509999999_18</vt:lpstr>
      <vt:lpstr>GMICNC_22A_SCDPT4!SCDPT4_1509999999_19</vt:lpstr>
      <vt:lpstr>GMICNC_22A_SCDPT4!SCDPT4_1509999999_20</vt:lpstr>
      <vt:lpstr>GMICNC_22A_SCDPT4!SCDPT4_1509999999_7</vt:lpstr>
      <vt:lpstr>GMICNC_22A_SCDPT4!SCDPT4_1509999999_8</vt:lpstr>
      <vt:lpstr>GMICNC_22A_SCDPT4!SCDPT4_1509999999_9</vt:lpstr>
      <vt:lpstr>GMICNC_22A_SCDPT4!SCDPT4_150BEGINNG_1</vt:lpstr>
      <vt:lpstr>GMICNC_22A_SCDPT4!SCDPT4_150BEGINNG_10</vt:lpstr>
      <vt:lpstr>GMICNC_22A_SCDPT4!SCDPT4_150BEGINNG_11</vt:lpstr>
      <vt:lpstr>GMICNC_22A_SCDPT4!SCDPT4_150BEGINNG_12</vt:lpstr>
      <vt:lpstr>GMICNC_22A_SCDPT4!SCDPT4_150BEGINNG_13</vt:lpstr>
      <vt:lpstr>GMICNC_22A_SCDPT4!SCDPT4_150BEGINNG_14</vt:lpstr>
      <vt:lpstr>GMICNC_22A_SCDPT4!SCDPT4_150BEGINNG_15</vt:lpstr>
      <vt:lpstr>GMICNC_22A_SCDPT4!SCDPT4_150BEGINNG_16</vt:lpstr>
      <vt:lpstr>GMICNC_22A_SCDPT4!SCDPT4_150BEGINNG_17</vt:lpstr>
      <vt:lpstr>GMICNC_22A_SCDPT4!SCDPT4_150BEGINNG_18</vt:lpstr>
      <vt:lpstr>GMICNC_22A_SCDPT4!SCDPT4_150BEGINNG_19</vt:lpstr>
      <vt:lpstr>GMICNC_22A_SCDPT4!SCDPT4_150BEGINNG_2</vt:lpstr>
      <vt:lpstr>GMICNC_22A_SCDPT4!SCDPT4_150BEGINNG_20</vt:lpstr>
      <vt:lpstr>GMICNC_22A_SCDPT4!SCDPT4_150BEGINNG_21</vt:lpstr>
      <vt:lpstr>GMICNC_22A_SCDPT4!SCDPT4_150BEGINNG_22</vt:lpstr>
      <vt:lpstr>GMICNC_22A_SCDPT4!SCDPT4_150BEGINNG_23</vt:lpstr>
      <vt:lpstr>GMICNC_22A_SCDPT4!SCDPT4_150BEGINNG_24</vt:lpstr>
      <vt:lpstr>GMICNC_22A_SCDPT4!SCDPT4_150BEGINNG_25</vt:lpstr>
      <vt:lpstr>GMICNC_22A_SCDPT4!SCDPT4_150BEGINNG_26</vt:lpstr>
      <vt:lpstr>GMICNC_22A_SCDPT4!SCDPT4_150BEGINNG_27</vt:lpstr>
      <vt:lpstr>GMICNC_22A_SCDPT4!SCDPT4_150BEGINNG_3</vt:lpstr>
      <vt:lpstr>GMICNC_22A_SCDPT4!SCDPT4_150BEGINNG_4</vt:lpstr>
      <vt:lpstr>GMICNC_22A_SCDPT4!SCDPT4_150BEGINNG_5</vt:lpstr>
      <vt:lpstr>GMICNC_22A_SCDPT4!SCDPT4_150BEGINNG_6</vt:lpstr>
      <vt:lpstr>GMICNC_22A_SCDPT4!SCDPT4_150BEGINNG_7</vt:lpstr>
      <vt:lpstr>GMICNC_22A_SCDPT4!SCDPT4_150BEGINNG_8</vt:lpstr>
      <vt:lpstr>GMICNC_22A_SCDPT4!SCDPT4_150BEGINNG_9</vt:lpstr>
      <vt:lpstr>GMICNC_22A_SCDPT4!SCDPT4_150ENDINGG_10</vt:lpstr>
      <vt:lpstr>GMICNC_22A_SCDPT4!SCDPT4_150ENDINGG_11</vt:lpstr>
      <vt:lpstr>GMICNC_22A_SCDPT4!SCDPT4_150ENDINGG_12</vt:lpstr>
      <vt:lpstr>GMICNC_22A_SCDPT4!SCDPT4_150ENDINGG_13</vt:lpstr>
      <vt:lpstr>GMICNC_22A_SCDPT4!SCDPT4_150ENDINGG_14</vt:lpstr>
      <vt:lpstr>GMICNC_22A_SCDPT4!SCDPT4_150ENDINGG_15</vt:lpstr>
      <vt:lpstr>GMICNC_22A_SCDPT4!SCDPT4_150ENDINGG_16</vt:lpstr>
      <vt:lpstr>GMICNC_22A_SCDPT4!SCDPT4_150ENDINGG_17</vt:lpstr>
      <vt:lpstr>GMICNC_22A_SCDPT4!SCDPT4_150ENDINGG_18</vt:lpstr>
      <vt:lpstr>GMICNC_22A_SCDPT4!SCDPT4_150ENDINGG_19</vt:lpstr>
      <vt:lpstr>GMICNC_22A_SCDPT4!SCDPT4_150ENDINGG_2</vt:lpstr>
      <vt:lpstr>GMICNC_22A_SCDPT4!SCDPT4_150ENDINGG_20</vt:lpstr>
      <vt:lpstr>GMICNC_22A_SCDPT4!SCDPT4_150ENDINGG_21</vt:lpstr>
      <vt:lpstr>GMICNC_22A_SCDPT4!SCDPT4_150ENDINGG_22</vt:lpstr>
      <vt:lpstr>GMICNC_22A_SCDPT4!SCDPT4_150ENDINGG_23</vt:lpstr>
      <vt:lpstr>GMICNC_22A_SCDPT4!SCDPT4_150ENDINGG_24</vt:lpstr>
      <vt:lpstr>GMICNC_22A_SCDPT4!SCDPT4_150ENDINGG_25</vt:lpstr>
      <vt:lpstr>GMICNC_22A_SCDPT4!SCDPT4_150ENDINGG_26</vt:lpstr>
      <vt:lpstr>GMICNC_22A_SCDPT4!SCDPT4_150ENDINGG_27</vt:lpstr>
      <vt:lpstr>GMICNC_22A_SCDPT4!SCDPT4_150ENDINGG_3</vt:lpstr>
      <vt:lpstr>GMICNC_22A_SCDPT4!SCDPT4_150ENDINGG_4</vt:lpstr>
      <vt:lpstr>GMICNC_22A_SCDPT4!SCDPT4_150ENDINGG_5</vt:lpstr>
      <vt:lpstr>GMICNC_22A_SCDPT4!SCDPT4_150ENDINGG_6</vt:lpstr>
      <vt:lpstr>GMICNC_22A_SCDPT4!SCDPT4_150ENDINGG_7</vt:lpstr>
      <vt:lpstr>GMICNC_22A_SCDPT4!SCDPT4_150ENDINGG_8</vt:lpstr>
      <vt:lpstr>GMICNC_22A_SCDPT4!SCDPT4_150ENDINGG_9</vt:lpstr>
      <vt:lpstr>GMICNC_22A_SCDPT4!SCDPT4_1610000000_Range</vt:lpstr>
      <vt:lpstr>GMICNC_22A_SCDPT4!SCDPT4_1619999999_10</vt:lpstr>
      <vt:lpstr>GMICNC_22A_SCDPT4!SCDPT4_1619999999_11</vt:lpstr>
      <vt:lpstr>GMICNC_22A_SCDPT4!SCDPT4_1619999999_12</vt:lpstr>
      <vt:lpstr>GMICNC_22A_SCDPT4!SCDPT4_1619999999_13</vt:lpstr>
      <vt:lpstr>GMICNC_22A_SCDPT4!SCDPT4_1619999999_14</vt:lpstr>
      <vt:lpstr>GMICNC_22A_SCDPT4!SCDPT4_1619999999_15</vt:lpstr>
      <vt:lpstr>GMICNC_22A_SCDPT4!SCDPT4_1619999999_16</vt:lpstr>
      <vt:lpstr>GMICNC_22A_SCDPT4!SCDPT4_1619999999_17</vt:lpstr>
      <vt:lpstr>GMICNC_22A_SCDPT4!SCDPT4_1619999999_18</vt:lpstr>
      <vt:lpstr>GMICNC_22A_SCDPT4!SCDPT4_1619999999_19</vt:lpstr>
      <vt:lpstr>GMICNC_22A_SCDPT4!SCDPT4_1619999999_20</vt:lpstr>
      <vt:lpstr>GMICNC_22A_SCDPT4!SCDPT4_1619999999_7</vt:lpstr>
      <vt:lpstr>GMICNC_22A_SCDPT4!SCDPT4_1619999999_8</vt:lpstr>
      <vt:lpstr>GMICNC_22A_SCDPT4!SCDPT4_1619999999_9</vt:lpstr>
      <vt:lpstr>GMICNC_22A_SCDPT4!SCDPT4_161BEGINNG_1</vt:lpstr>
      <vt:lpstr>GMICNC_22A_SCDPT4!SCDPT4_161BEGINNG_10</vt:lpstr>
      <vt:lpstr>GMICNC_22A_SCDPT4!SCDPT4_161BEGINNG_11</vt:lpstr>
      <vt:lpstr>GMICNC_22A_SCDPT4!SCDPT4_161BEGINNG_12</vt:lpstr>
      <vt:lpstr>GMICNC_22A_SCDPT4!SCDPT4_161BEGINNG_13</vt:lpstr>
      <vt:lpstr>GMICNC_22A_SCDPT4!SCDPT4_161BEGINNG_14</vt:lpstr>
      <vt:lpstr>GMICNC_22A_SCDPT4!SCDPT4_161BEGINNG_15</vt:lpstr>
      <vt:lpstr>GMICNC_22A_SCDPT4!SCDPT4_161BEGINNG_16</vt:lpstr>
      <vt:lpstr>GMICNC_22A_SCDPT4!SCDPT4_161BEGINNG_17</vt:lpstr>
      <vt:lpstr>GMICNC_22A_SCDPT4!SCDPT4_161BEGINNG_18</vt:lpstr>
      <vt:lpstr>GMICNC_22A_SCDPT4!SCDPT4_161BEGINNG_19</vt:lpstr>
      <vt:lpstr>GMICNC_22A_SCDPT4!SCDPT4_161BEGINNG_2</vt:lpstr>
      <vt:lpstr>GMICNC_22A_SCDPT4!SCDPT4_161BEGINNG_20</vt:lpstr>
      <vt:lpstr>GMICNC_22A_SCDPT4!SCDPT4_161BEGINNG_21</vt:lpstr>
      <vt:lpstr>GMICNC_22A_SCDPT4!SCDPT4_161BEGINNG_22</vt:lpstr>
      <vt:lpstr>GMICNC_22A_SCDPT4!SCDPT4_161BEGINNG_23</vt:lpstr>
      <vt:lpstr>GMICNC_22A_SCDPT4!SCDPT4_161BEGINNG_24</vt:lpstr>
      <vt:lpstr>GMICNC_22A_SCDPT4!SCDPT4_161BEGINNG_25</vt:lpstr>
      <vt:lpstr>GMICNC_22A_SCDPT4!SCDPT4_161BEGINNG_26</vt:lpstr>
      <vt:lpstr>GMICNC_22A_SCDPT4!SCDPT4_161BEGINNG_27</vt:lpstr>
      <vt:lpstr>GMICNC_22A_SCDPT4!SCDPT4_161BEGINNG_3</vt:lpstr>
      <vt:lpstr>GMICNC_22A_SCDPT4!SCDPT4_161BEGINNG_4</vt:lpstr>
      <vt:lpstr>GMICNC_22A_SCDPT4!SCDPT4_161BEGINNG_5</vt:lpstr>
      <vt:lpstr>GMICNC_22A_SCDPT4!SCDPT4_161BEGINNG_6</vt:lpstr>
      <vt:lpstr>GMICNC_22A_SCDPT4!SCDPT4_161BEGINNG_7</vt:lpstr>
      <vt:lpstr>GMICNC_22A_SCDPT4!SCDPT4_161BEGINNG_8</vt:lpstr>
      <vt:lpstr>GMICNC_22A_SCDPT4!SCDPT4_161BEGINNG_9</vt:lpstr>
      <vt:lpstr>GMICNC_22A_SCDPT4!SCDPT4_161ENDINGG_10</vt:lpstr>
      <vt:lpstr>GMICNC_22A_SCDPT4!SCDPT4_161ENDINGG_11</vt:lpstr>
      <vt:lpstr>GMICNC_22A_SCDPT4!SCDPT4_161ENDINGG_12</vt:lpstr>
      <vt:lpstr>GMICNC_22A_SCDPT4!SCDPT4_161ENDINGG_13</vt:lpstr>
      <vt:lpstr>GMICNC_22A_SCDPT4!SCDPT4_161ENDINGG_14</vt:lpstr>
      <vt:lpstr>GMICNC_22A_SCDPT4!SCDPT4_161ENDINGG_15</vt:lpstr>
      <vt:lpstr>GMICNC_22A_SCDPT4!SCDPT4_161ENDINGG_16</vt:lpstr>
      <vt:lpstr>GMICNC_22A_SCDPT4!SCDPT4_161ENDINGG_17</vt:lpstr>
      <vt:lpstr>GMICNC_22A_SCDPT4!SCDPT4_161ENDINGG_18</vt:lpstr>
      <vt:lpstr>GMICNC_22A_SCDPT4!SCDPT4_161ENDINGG_19</vt:lpstr>
      <vt:lpstr>GMICNC_22A_SCDPT4!SCDPT4_161ENDINGG_2</vt:lpstr>
      <vt:lpstr>GMICNC_22A_SCDPT4!SCDPT4_161ENDINGG_20</vt:lpstr>
      <vt:lpstr>GMICNC_22A_SCDPT4!SCDPT4_161ENDINGG_21</vt:lpstr>
      <vt:lpstr>GMICNC_22A_SCDPT4!SCDPT4_161ENDINGG_22</vt:lpstr>
      <vt:lpstr>GMICNC_22A_SCDPT4!SCDPT4_161ENDINGG_23</vt:lpstr>
      <vt:lpstr>GMICNC_22A_SCDPT4!SCDPT4_161ENDINGG_24</vt:lpstr>
      <vt:lpstr>GMICNC_22A_SCDPT4!SCDPT4_161ENDINGG_25</vt:lpstr>
      <vt:lpstr>GMICNC_22A_SCDPT4!SCDPT4_161ENDINGG_26</vt:lpstr>
      <vt:lpstr>GMICNC_22A_SCDPT4!SCDPT4_161ENDINGG_27</vt:lpstr>
      <vt:lpstr>GMICNC_22A_SCDPT4!SCDPT4_161ENDINGG_3</vt:lpstr>
      <vt:lpstr>GMICNC_22A_SCDPT4!SCDPT4_161ENDINGG_4</vt:lpstr>
      <vt:lpstr>GMICNC_22A_SCDPT4!SCDPT4_161ENDINGG_5</vt:lpstr>
      <vt:lpstr>GMICNC_22A_SCDPT4!SCDPT4_161ENDINGG_6</vt:lpstr>
      <vt:lpstr>GMICNC_22A_SCDPT4!SCDPT4_161ENDINGG_7</vt:lpstr>
      <vt:lpstr>GMICNC_22A_SCDPT4!SCDPT4_161ENDINGG_8</vt:lpstr>
      <vt:lpstr>GMICNC_22A_SCDPT4!SCDPT4_161ENDINGG_9</vt:lpstr>
      <vt:lpstr>GMICNC_22A_SCDPT4!SCDPT4_1900000000_Range</vt:lpstr>
      <vt:lpstr>GMICNC_22A_SCDPT4!SCDPT4_1909999999_10</vt:lpstr>
      <vt:lpstr>GMICNC_22A_SCDPT4!SCDPT4_1909999999_11</vt:lpstr>
      <vt:lpstr>GMICNC_22A_SCDPT4!SCDPT4_1909999999_12</vt:lpstr>
      <vt:lpstr>GMICNC_22A_SCDPT4!SCDPT4_1909999999_13</vt:lpstr>
      <vt:lpstr>GMICNC_22A_SCDPT4!SCDPT4_1909999999_14</vt:lpstr>
      <vt:lpstr>GMICNC_22A_SCDPT4!SCDPT4_1909999999_15</vt:lpstr>
      <vt:lpstr>GMICNC_22A_SCDPT4!SCDPT4_1909999999_16</vt:lpstr>
      <vt:lpstr>GMICNC_22A_SCDPT4!SCDPT4_1909999999_17</vt:lpstr>
      <vt:lpstr>GMICNC_22A_SCDPT4!SCDPT4_1909999999_18</vt:lpstr>
      <vt:lpstr>GMICNC_22A_SCDPT4!SCDPT4_1909999999_19</vt:lpstr>
      <vt:lpstr>GMICNC_22A_SCDPT4!SCDPT4_1909999999_20</vt:lpstr>
      <vt:lpstr>GMICNC_22A_SCDPT4!SCDPT4_1909999999_7</vt:lpstr>
      <vt:lpstr>GMICNC_22A_SCDPT4!SCDPT4_1909999999_8</vt:lpstr>
      <vt:lpstr>GMICNC_22A_SCDPT4!SCDPT4_1909999999_9</vt:lpstr>
      <vt:lpstr>GMICNC_22A_SCDPT4!SCDPT4_190BEGINNG_1</vt:lpstr>
      <vt:lpstr>GMICNC_22A_SCDPT4!SCDPT4_190BEGINNG_10</vt:lpstr>
      <vt:lpstr>GMICNC_22A_SCDPT4!SCDPT4_190BEGINNG_11</vt:lpstr>
      <vt:lpstr>GMICNC_22A_SCDPT4!SCDPT4_190BEGINNG_12</vt:lpstr>
      <vt:lpstr>GMICNC_22A_SCDPT4!SCDPT4_190BEGINNG_13</vt:lpstr>
      <vt:lpstr>GMICNC_22A_SCDPT4!SCDPT4_190BEGINNG_14</vt:lpstr>
      <vt:lpstr>GMICNC_22A_SCDPT4!SCDPT4_190BEGINNG_15</vt:lpstr>
      <vt:lpstr>GMICNC_22A_SCDPT4!SCDPT4_190BEGINNG_16</vt:lpstr>
      <vt:lpstr>GMICNC_22A_SCDPT4!SCDPT4_190BEGINNG_17</vt:lpstr>
      <vt:lpstr>GMICNC_22A_SCDPT4!SCDPT4_190BEGINNG_18</vt:lpstr>
      <vt:lpstr>GMICNC_22A_SCDPT4!SCDPT4_190BEGINNG_19</vt:lpstr>
      <vt:lpstr>GMICNC_22A_SCDPT4!SCDPT4_190BEGINNG_2</vt:lpstr>
      <vt:lpstr>GMICNC_22A_SCDPT4!SCDPT4_190BEGINNG_20</vt:lpstr>
      <vt:lpstr>GMICNC_22A_SCDPT4!SCDPT4_190BEGINNG_21</vt:lpstr>
      <vt:lpstr>GMICNC_22A_SCDPT4!SCDPT4_190BEGINNG_22</vt:lpstr>
      <vt:lpstr>GMICNC_22A_SCDPT4!SCDPT4_190BEGINNG_23</vt:lpstr>
      <vt:lpstr>GMICNC_22A_SCDPT4!SCDPT4_190BEGINNG_24</vt:lpstr>
      <vt:lpstr>GMICNC_22A_SCDPT4!SCDPT4_190BEGINNG_25</vt:lpstr>
      <vt:lpstr>GMICNC_22A_SCDPT4!SCDPT4_190BEGINNG_26</vt:lpstr>
      <vt:lpstr>GMICNC_22A_SCDPT4!SCDPT4_190BEGINNG_27</vt:lpstr>
      <vt:lpstr>GMICNC_22A_SCDPT4!SCDPT4_190BEGINNG_3</vt:lpstr>
      <vt:lpstr>GMICNC_22A_SCDPT4!SCDPT4_190BEGINNG_4</vt:lpstr>
      <vt:lpstr>GMICNC_22A_SCDPT4!SCDPT4_190BEGINNG_5</vt:lpstr>
      <vt:lpstr>GMICNC_22A_SCDPT4!SCDPT4_190BEGINNG_6</vt:lpstr>
      <vt:lpstr>GMICNC_22A_SCDPT4!SCDPT4_190BEGINNG_7</vt:lpstr>
      <vt:lpstr>GMICNC_22A_SCDPT4!SCDPT4_190BEGINNG_8</vt:lpstr>
      <vt:lpstr>GMICNC_22A_SCDPT4!SCDPT4_190BEGINNG_9</vt:lpstr>
      <vt:lpstr>GMICNC_22A_SCDPT4!SCDPT4_190ENDINGG_10</vt:lpstr>
      <vt:lpstr>GMICNC_22A_SCDPT4!SCDPT4_190ENDINGG_11</vt:lpstr>
      <vt:lpstr>GMICNC_22A_SCDPT4!SCDPT4_190ENDINGG_12</vt:lpstr>
      <vt:lpstr>GMICNC_22A_SCDPT4!SCDPT4_190ENDINGG_13</vt:lpstr>
      <vt:lpstr>GMICNC_22A_SCDPT4!SCDPT4_190ENDINGG_14</vt:lpstr>
      <vt:lpstr>GMICNC_22A_SCDPT4!SCDPT4_190ENDINGG_15</vt:lpstr>
      <vt:lpstr>GMICNC_22A_SCDPT4!SCDPT4_190ENDINGG_16</vt:lpstr>
      <vt:lpstr>GMICNC_22A_SCDPT4!SCDPT4_190ENDINGG_17</vt:lpstr>
      <vt:lpstr>GMICNC_22A_SCDPT4!SCDPT4_190ENDINGG_18</vt:lpstr>
      <vt:lpstr>GMICNC_22A_SCDPT4!SCDPT4_190ENDINGG_19</vt:lpstr>
      <vt:lpstr>GMICNC_22A_SCDPT4!SCDPT4_190ENDINGG_2</vt:lpstr>
      <vt:lpstr>GMICNC_22A_SCDPT4!SCDPT4_190ENDINGG_20</vt:lpstr>
      <vt:lpstr>GMICNC_22A_SCDPT4!SCDPT4_190ENDINGG_21</vt:lpstr>
      <vt:lpstr>GMICNC_22A_SCDPT4!SCDPT4_190ENDINGG_22</vt:lpstr>
      <vt:lpstr>GMICNC_22A_SCDPT4!SCDPT4_190ENDINGG_23</vt:lpstr>
      <vt:lpstr>GMICNC_22A_SCDPT4!SCDPT4_190ENDINGG_24</vt:lpstr>
      <vt:lpstr>GMICNC_22A_SCDPT4!SCDPT4_190ENDINGG_25</vt:lpstr>
      <vt:lpstr>GMICNC_22A_SCDPT4!SCDPT4_190ENDINGG_26</vt:lpstr>
      <vt:lpstr>GMICNC_22A_SCDPT4!SCDPT4_190ENDINGG_27</vt:lpstr>
      <vt:lpstr>GMICNC_22A_SCDPT4!SCDPT4_190ENDINGG_3</vt:lpstr>
      <vt:lpstr>GMICNC_22A_SCDPT4!SCDPT4_190ENDINGG_4</vt:lpstr>
      <vt:lpstr>GMICNC_22A_SCDPT4!SCDPT4_190ENDINGG_5</vt:lpstr>
      <vt:lpstr>GMICNC_22A_SCDPT4!SCDPT4_190ENDINGG_6</vt:lpstr>
      <vt:lpstr>GMICNC_22A_SCDPT4!SCDPT4_190ENDINGG_7</vt:lpstr>
      <vt:lpstr>GMICNC_22A_SCDPT4!SCDPT4_190ENDINGG_8</vt:lpstr>
      <vt:lpstr>GMICNC_22A_SCDPT4!SCDPT4_190ENDINGG_9</vt:lpstr>
      <vt:lpstr>GMICNC_22A_SCDPT4!SCDPT4_2010000000_Range</vt:lpstr>
      <vt:lpstr>GMICNC_22A_SCDPT4!SCDPT4_2019999999_10</vt:lpstr>
      <vt:lpstr>GMICNC_22A_SCDPT4!SCDPT4_2019999999_11</vt:lpstr>
      <vt:lpstr>GMICNC_22A_SCDPT4!SCDPT4_2019999999_12</vt:lpstr>
      <vt:lpstr>GMICNC_22A_SCDPT4!SCDPT4_2019999999_13</vt:lpstr>
      <vt:lpstr>GMICNC_22A_SCDPT4!SCDPT4_2019999999_14</vt:lpstr>
      <vt:lpstr>GMICNC_22A_SCDPT4!SCDPT4_2019999999_15</vt:lpstr>
      <vt:lpstr>GMICNC_22A_SCDPT4!SCDPT4_2019999999_16</vt:lpstr>
      <vt:lpstr>GMICNC_22A_SCDPT4!SCDPT4_2019999999_17</vt:lpstr>
      <vt:lpstr>GMICNC_22A_SCDPT4!SCDPT4_2019999999_18</vt:lpstr>
      <vt:lpstr>GMICNC_22A_SCDPT4!SCDPT4_2019999999_19</vt:lpstr>
      <vt:lpstr>GMICNC_22A_SCDPT4!SCDPT4_2019999999_20</vt:lpstr>
      <vt:lpstr>GMICNC_22A_SCDPT4!SCDPT4_2019999999_7</vt:lpstr>
      <vt:lpstr>GMICNC_22A_SCDPT4!SCDPT4_2019999999_8</vt:lpstr>
      <vt:lpstr>GMICNC_22A_SCDPT4!SCDPT4_2019999999_9</vt:lpstr>
      <vt:lpstr>GMICNC_22A_SCDPT4!SCDPT4_201BEGINNG_1</vt:lpstr>
      <vt:lpstr>GMICNC_22A_SCDPT4!SCDPT4_201BEGINNG_10</vt:lpstr>
      <vt:lpstr>GMICNC_22A_SCDPT4!SCDPT4_201BEGINNG_11</vt:lpstr>
      <vt:lpstr>GMICNC_22A_SCDPT4!SCDPT4_201BEGINNG_12</vt:lpstr>
      <vt:lpstr>GMICNC_22A_SCDPT4!SCDPT4_201BEGINNG_13</vt:lpstr>
      <vt:lpstr>GMICNC_22A_SCDPT4!SCDPT4_201BEGINNG_14</vt:lpstr>
      <vt:lpstr>GMICNC_22A_SCDPT4!SCDPT4_201BEGINNG_15</vt:lpstr>
      <vt:lpstr>GMICNC_22A_SCDPT4!SCDPT4_201BEGINNG_16</vt:lpstr>
      <vt:lpstr>GMICNC_22A_SCDPT4!SCDPT4_201BEGINNG_17</vt:lpstr>
      <vt:lpstr>GMICNC_22A_SCDPT4!SCDPT4_201BEGINNG_18</vt:lpstr>
      <vt:lpstr>GMICNC_22A_SCDPT4!SCDPT4_201BEGINNG_19</vt:lpstr>
      <vt:lpstr>GMICNC_22A_SCDPT4!SCDPT4_201BEGINNG_2</vt:lpstr>
      <vt:lpstr>GMICNC_22A_SCDPT4!SCDPT4_201BEGINNG_20</vt:lpstr>
      <vt:lpstr>GMICNC_22A_SCDPT4!SCDPT4_201BEGINNG_21</vt:lpstr>
      <vt:lpstr>GMICNC_22A_SCDPT4!SCDPT4_201BEGINNG_22</vt:lpstr>
      <vt:lpstr>GMICNC_22A_SCDPT4!SCDPT4_201BEGINNG_23</vt:lpstr>
      <vt:lpstr>GMICNC_22A_SCDPT4!SCDPT4_201BEGINNG_24</vt:lpstr>
      <vt:lpstr>GMICNC_22A_SCDPT4!SCDPT4_201BEGINNG_25</vt:lpstr>
      <vt:lpstr>GMICNC_22A_SCDPT4!SCDPT4_201BEGINNG_26</vt:lpstr>
      <vt:lpstr>GMICNC_22A_SCDPT4!SCDPT4_201BEGINNG_27</vt:lpstr>
      <vt:lpstr>GMICNC_22A_SCDPT4!SCDPT4_201BEGINNG_3</vt:lpstr>
      <vt:lpstr>GMICNC_22A_SCDPT4!SCDPT4_201BEGINNG_4</vt:lpstr>
      <vt:lpstr>GMICNC_22A_SCDPT4!SCDPT4_201BEGINNG_5</vt:lpstr>
      <vt:lpstr>GMICNC_22A_SCDPT4!SCDPT4_201BEGINNG_6</vt:lpstr>
      <vt:lpstr>GMICNC_22A_SCDPT4!SCDPT4_201BEGINNG_7</vt:lpstr>
      <vt:lpstr>GMICNC_22A_SCDPT4!SCDPT4_201BEGINNG_8</vt:lpstr>
      <vt:lpstr>GMICNC_22A_SCDPT4!SCDPT4_201BEGINNG_9</vt:lpstr>
      <vt:lpstr>GMICNC_22A_SCDPT4!SCDPT4_201ENDINGG_10</vt:lpstr>
      <vt:lpstr>GMICNC_22A_SCDPT4!SCDPT4_201ENDINGG_11</vt:lpstr>
      <vt:lpstr>GMICNC_22A_SCDPT4!SCDPT4_201ENDINGG_12</vt:lpstr>
      <vt:lpstr>GMICNC_22A_SCDPT4!SCDPT4_201ENDINGG_13</vt:lpstr>
      <vt:lpstr>GMICNC_22A_SCDPT4!SCDPT4_201ENDINGG_14</vt:lpstr>
      <vt:lpstr>GMICNC_22A_SCDPT4!SCDPT4_201ENDINGG_15</vt:lpstr>
      <vt:lpstr>GMICNC_22A_SCDPT4!SCDPT4_201ENDINGG_16</vt:lpstr>
      <vt:lpstr>GMICNC_22A_SCDPT4!SCDPT4_201ENDINGG_17</vt:lpstr>
      <vt:lpstr>GMICNC_22A_SCDPT4!SCDPT4_201ENDINGG_18</vt:lpstr>
      <vt:lpstr>GMICNC_22A_SCDPT4!SCDPT4_201ENDINGG_19</vt:lpstr>
      <vt:lpstr>GMICNC_22A_SCDPT4!SCDPT4_201ENDINGG_2</vt:lpstr>
      <vt:lpstr>GMICNC_22A_SCDPT4!SCDPT4_201ENDINGG_20</vt:lpstr>
      <vt:lpstr>GMICNC_22A_SCDPT4!SCDPT4_201ENDINGG_21</vt:lpstr>
      <vt:lpstr>GMICNC_22A_SCDPT4!SCDPT4_201ENDINGG_22</vt:lpstr>
      <vt:lpstr>GMICNC_22A_SCDPT4!SCDPT4_201ENDINGG_23</vt:lpstr>
      <vt:lpstr>GMICNC_22A_SCDPT4!SCDPT4_201ENDINGG_24</vt:lpstr>
      <vt:lpstr>GMICNC_22A_SCDPT4!SCDPT4_201ENDINGG_25</vt:lpstr>
      <vt:lpstr>GMICNC_22A_SCDPT4!SCDPT4_201ENDINGG_26</vt:lpstr>
      <vt:lpstr>GMICNC_22A_SCDPT4!SCDPT4_201ENDINGG_27</vt:lpstr>
      <vt:lpstr>GMICNC_22A_SCDPT4!SCDPT4_201ENDINGG_3</vt:lpstr>
      <vt:lpstr>GMICNC_22A_SCDPT4!SCDPT4_201ENDINGG_4</vt:lpstr>
      <vt:lpstr>GMICNC_22A_SCDPT4!SCDPT4_201ENDINGG_5</vt:lpstr>
      <vt:lpstr>GMICNC_22A_SCDPT4!SCDPT4_201ENDINGG_6</vt:lpstr>
      <vt:lpstr>GMICNC_22A_SCDPT4!SCDPT4_201ENDINGG_7</vt:lpstr>
      <vt:lpstr>GMICNC_22A_SCDPT4!SCDPT4_201ENDINGG_8</vt:lpstr>
      <vt:lpstr>GMICNC_22A_SCDPT4!SCDPT4_201ENDINGG_9</vt:lpstr>
      <vt:lpstr>GMICNC_22A_SCDPT4!SCDPT4_2509999997_10</vt:lpstr>
      <vt:lpstr>GMICNC_22A_SCDPT4!SCDPT4_2509999997_11</vt:lpstr>
      <vt:lpstr>GMICNC_22A_SCDPT4!SCDPT4_2509999997_12</vt:lpstr>
      <vt:lpstr>GMICNC_22A_SCDPT4!SCDPT4_2509999997_13</vt:lpstr>
      <vt:lpstr>GMICNC_22A_SCDPT4!SCDPT4_2509999997_14</vt:lpstr>
      <vt:lpstr>GMICNC_22A_SCDPT4!SCDPT4_2509999997_15</vt:lpstr>
      <vt:lpstr>GMICNC_22A_SCDPT4!SCDPT4_2509999997_16</vt:lpstr>
      <vt:lpstr>GMICNC_22A_SCDPT4!SCDPT4_2509999997_17</vt:lpstr>
      <vt:lpstr>GMICNC_22A_SCDPT4!SCDPT4_2509999997_18</vt:lpstr>
      <vt:lpstr>GMICNC_22A_SCDPT4!SCDPT4_2509999997_19</vt:lpstr>
      <vt:lpstr>GMICNC_22A_SCDPT4!SCDPT4_2509999997_20</vt:lpstr>
      <vt:lpstr>GMICNC_22A_SCDPT4!SCDPT4_2509999997_7</vt:lpstr>
      <vt:lpstr>GMICNC_22A_SCDPT4!SCDPT4_2509999997_8</vt:lpstr>
      <vt:lpstr>GMICNC_22A_SCDPT4!SCDPT4_2509999997_9</vt:lpstr>
      <vt:lpstr>GMICNC_22A_SCDPT4!SCDPT4_2509999998_10</vt:lpstr>
      <vt:lpstr>GMICNC_22A_SCDPT4!SCDPT4_2509999998_11</vt:lpstr>
      <vt:lpstr>GMICNC_22A_SCDPT4!SCDPT4_2509999998_12</vt:lpstr>
      <vt:lpstr>GMICNC_22A_SCDPT4!SCDPT4_2509999998_13</vt:lpstr>
      <vt:lpstr>GMICNC_22A_SCDPT4!SCDPT4_2509999998_14</vt:lpstr>
      <vt:lpstr>GMICNC_22A_SCDPT4!SCDPT4_2509999998_15</vt:lpstr>
      <vt:lpstr>GMICNC_22A_SCDPT4!SCDPT4_2509999998_16</vt:lpstr>
      <vt:lpstr>GMICNC_22A_SCDPT4!SCDPT4_2509999998_17</vt:lpstr>
      <vt:lpstr>GMICNC_22A_SCDPT4!SCDPT4_2509999998_18</vt:lpstr>
      <vt:lpstr>GMICNC_22A_SCDPT4!SCDPT4_2509999998_19</vt:lpstr>
      <vt:lpstr>GMICNC_22A_SCDPT4!SCDPT4_2509999998_20</vt:lpstr>
      <vt:lpstr>GMICNC_22A_SCDPT4!SCDPT4_2509999998_7</vt:lpstr>
      <vt:lpstr>GMICNC_22A_SCDPT4!SCDPT4_2509999998_8</vt:lpstr>
      <vt:lpstr>GMICNC_22A_SCDPT4!SCDPT4_2509999998_9</vt:lpstr>
      <vt:lpstr>GMICNC_22A_SCDPT4!SCDPT4_2509999999_10</vt:lpstr>
      <vt:lpstr>GMICNC_22A_SCDPT4!SCDPT4_2509999999_11</vt:lpstr>
      <vt:lpstr>GMICNC_22A_SCDPT4!SCDPT4_2509999999_12</vt:lpstr>
      <vt:lpstr>GMICNC_22A_SCDPT4!SCDPT4_2509999999_13</vt:lpstr>
      <vt:lpstr>GMICNC_22A_SCDPT4!SCDPT4_2509999999_14</vt:lpstr>
      <vt:lpstr>GMICNC_22A_SCDPT4!SCDPT4_2509999999_15</vt:lpstr>
      <vt:lpstr>GMICNC_22A_SCDPT4!SCDPT4_2509999999_16</vt:lpstr>
      <vt:lpstr>GMICNC_22A_SCDPT4!SCDPT4_2509999999_17</vt:lpstr>
      <vt:lpstr>GMICNC_22A_SCDPT4!SCDPT4_2509999999_18</vt:lpstr>
      <vt:lpstr>GMICNC_22A_SCDPT4!SCDPT4_2509999999_19</vt:lpstr>
      <vt:lpstr>GMICNC_22A_SCDPT4!SCDPT4_2509999999_20</vt:lpstr>
      <vt:lpstr>GMICNC_22A_SCDPT4!SCDPT4_2509999999_7</vt:lpstr>
      <vt:lpstr>GMICNC_22A_SCDPT4!SCDPT4_2509999999_8</vt:lpstr>
      <vt:lpstr>GMICNC_22A_SCDPT4!SCDPT4_2509999999_9</vt:lpstr>
      <vt:lpstr>GMICNC_22A_SCDPT4!SCDPT4_4010000000_Range</vt:lpstr>
      <vt:lpstr>GMICNC_22A_SCDPT4!SCDPT4_4019999999_10</vt:lpstr>
      <vt:lpstr>GMICNC_22A_SCDPT4!SCDPT4_4019999999_11</vt:lpstr>
      <vt:lpstr>GMICNC_22A_SCDPT4!SCDPT4_4019999999_12</vt:lpstr>
      <vt:lpstr>GMICNC_22A_SCDPT4!SCDPT4_4019999999_13</vt:lpstr>
      <vt:lpstr>GMICNC_22A_SCDPT4!SCDPT4_4019999999_14</vt:lpstr>
      <vt:lpstr>GMICNC_22A_SCDPT4!SCDPT4_4019999999_15</vt:lpstr>
      <vt:lpstr>GMICNC_22A_SCDPT4!SCDPT4_4019999999_16</vt:lpstr>
      <vt:lpstr>GMICNC_22A_SCDPT4!SCDPT4_4019999999_17</vt:lpstr>
      <vt:lpstr>GMICNC_22A_SCDPT4!SCDPT4_4019999999_18</vt:lpstr>
      <vt:lpstr>GMICNC_22A_SCDPT4!SCDPT4_4019999999_19</vt:lpstr>
      <vt:lpstr>GMICNC_22A_SCDPT4!SCDPT4_4019999999_20</vt:lpstr>
      <vt:lpstr>GMICNC_22A_SCDPT4!SCDPT4_4019999999_7</vt:lpstr>
      <vt:lpstr>GMICNC_22A_SCDPT4!SCDPT4_4019999999_9</vt:lpstr>
      <vt:lpstr>GMICNC_22A_SCDPT4!SCDPT4_401BEGINNG_1</vt:lpstr>
      <vt:lpstr>GMICNC_22A_SCDPT4!SCDPT4_401BEGINNG_10</vt:lpstr>
      <vt:lpstr>GMICNC_22A_SCDPT4!SCDPT4_401BEGINNG_11</vt:lpstr>
      <vt:lpstr>GMICNC_22A_SCDPT4!SCDPT4_401BEGINNG_12</vt:lpstr>
      <vt:lpstr>GMICNC_22A_SCDPT4!SCDPT4_401BEGINNG_13</vt:lpstr>
      <vt:lpstr>GMICNC_22A_SCDPT4!SCDPT4_401BEGINNG_14</vt:lpstr>
      <vt:lpstr>GMICNC_22A_SCDPT4!SCDPT4_401BEGINNG_15</vt:lpstr>
      <vt:lpstr>GMICNC_22A_SCDPT4!SCDPT4_401BEGINNG_16</vt:lpstr>
      <vt:lpstr>GMICNC_22A_SCDPT4!SCDPT4_401BEGINNG_17</vt:lpstr>
      <vt:lpstr>GMICNC_22A_SCDPT4!SCDPT4_401BEGINNG_18</vt:lpstr>
      <vt:lpstr>GMICNC_22A_SCDPT4!SCDPT4_401BEGINNG_19</vt:lpstr>
      <vt:lpstr>GMICNC_22A_SCDPT4!SCDPT4_401BEGINNG_2</vt:lpstr>
      <vt:lpstr>GMICNC_22A_SCDPT4!SCDPT4_401BEGINNG_20</vt:lpstr>
      <vt:lpstr>GMICNC_22A_SCDPT4!SCDPT4_401BEGINNG_21</vt:lpstr>
      <vt:lpstr>GMICNC_22A_SCDPT4!SCDPT4_401BEGINNG_22</vt:lpstr>
      <vt:lpstr>GMICNC_22A_SCDPT4!SCDPT4_401BEGINNG_23</vt:lpstr>
      <vt:lpstr>GMICNC_22A_SCDPT4!SCDPT4_401BEGINNG_24</vt:lpstr>
      <vt:lpstr>GMICNC_22A_SCDPT4!SCDPT4_401BEGINNG_25</vt:lpstr>
      <vt:lpstr>GMICNC_22A_SCDPT4!SCDPT4_401BEGINNG_26</vt:lpstr>
      <vt:lpstr>GMICNC_22A_SCDPT4!SCDPT4_401BEGINNG_27</vt:lpstr>
      <vt:lpstr>GMICNC_22A_SCDPT4!SCDPT4_401BEGINNG_3</vt:lpstr>
      <vt:lpstr>GMICNC_22A_SCDPT4!SCDPT4_401BEGINNG_4</vt:lpstr>
      <vt:lpstr>GMICNC_22A_SCDPT4!SCDPT4_401BEGINNG_5</vt:lpstr>
      <vt:lpstr>GMICNC_22A_SCDPT4!SCDPT4_401BEGINNG_6</vt:lpstr>
      <vt:lpstr>GMICNC_22A_SCDPT4!SCDPT4_401BEGINNG_7</vt:lpstr>
      <vt:lpstr>GMICNC_22A_SCDPT4!SCDPT4_401BEGINNG_8</vt:lpstr>
      <vt:lpstr>GMICNC_22A_SCDPT4!SCDPT4_401BEGINNG_9</vt:lpstr>
      <vt:lpstr>GMICNC_22A_SCDPT4!SCDPT4_401ENDINGG_10</vt:lpstr>
      <vt:lpstr>GMICNC_22A_SCDPT4!SCDPT4_401ENDINGG_11</vt:lpstr>
      <vt:lpstr>GMICNC_22A_SCDPT4!SCDPT4_401ENDINGG_12</vt:lpstr>
      <vt:lpstr>GMICNC_22A_SCDPT4!SCDPT4_401ENDINGG_13</vt:lpstr>
      <vt:lpstr>GMICNC_22A_SCDPT4!SCDPT4_401ENDINGG_14</vt:lpstr>
      <vt:lpstr>GMICNC_22A_SCDPT4!SCDPT4_401ENDINGG_15</vt:lpstr>
      <vt:lpstr>GMICNC_22A_SCDPT4!SCDPT4_401ENDINGG_16</vt:lpstr>
      <vt:lpstr>GMICNC_22A_SCDPT4!SCDPT4_401ENDINGG_17</vt:lpstr>
      <vt:lpstr>GMICNC_22A_SCDPT4!SCDPT4_401ENDINGG_18</vt:lpstr>
      <vt:lpstr>GMICNC_22A_SCDPT4!SCDPT4_401ENDINGG_19</vt:lpstr>
      <vt:lpstr>GMICNC_22A_SCDPT4!SCDPT4_401ENDINGG_2</vt:lpstr>
      <vt:lpstr>GMICNC_22A_SCDPT4!SCDPT4_401ENDINGG_20</vt:lpstr>
      <vt:lpstr>GMICNC_22A_SCDPT4!SCDPT4_401ENDINGG_21</vt:lpstr>
      <vt:lpstr>GMICNC_22A_SCDPT4!SCDPT4_401ENDINGG_22</vt:lpstr>
      <vt:lpstr>GMICNC_22A_SCDPT4!SCDPT4_401ENDINGG_23</vt:lpstr>
      <vt:lpstr>GMICNC_22A_SCDPT4!SCDPT4_401ENDINGG_24</vt:lpstr>
      <vt:lpstr>GMICNC_22A_SCDPT4!SCDPT4_401ENDINGG_25</vt:lpstr>
      <vt:lpstr>GMICNC_22A_SCDPT4!SCDPT4_401ENDINGG_26</vt:lpstr>
      <vt:lpstr>GMICNC_22A_SCDPT4!SCDPT4_401ENDINGG_27</vt:lpstr>
      <vt:lpstr>GMICNC_22A_SCDPT4!SCDPT4_401ENDINGG_3</vt:lpstr>
      <vt:lpstr>GMICNC_22A_SCDPT4!SCDPT4_401ENDINGG_4</vt:lpstr>
      <vt:lpstr>GMICNC_22A_SCDPT4!SCDPT4_401ENDINGG_5</vt:lpstr>
      <vt:lpstr>GMICNC_22A_SCDPT4!SCDPT4_401ENDINGG_6</vt:lpstr>
      <vt:lpstr>GMICNC_22A_SCDPT4!SCDPT4_401ENDINGG_7</vt:lpstr>
      <vt:lpstr>GMICNC_22A_SCDPT4!SCDPT4_401ENDINGG_8</vt:lpstr>
      <vt:lpstr>GMICNC_22A_SCDPT4!SCDPT4_401ENDINGG_9</vt:lpstr>
      <vt:lpstr>GMICNC_22A_SCDPT4!SCDPT4_4020000000_Range</vt:lpstr>
      <vt:lpstr>GMICNC_22A_SCDPT4!SCDPT4_4029999999_10</vt:lpstr>
      <vt:lpstr>GMICNC_22A_SCDPT4!SCDPT4_4029999999_11</vt:lpstr>
      <vt:lpstr>GMICNC_22A_SCDPT4!SCDPT4_4029999999_12</vt:lpstr>
      <vt:lpstr>GMICNC_22A_SCDPT4!SCDPT4_4029999999_13</vt:lpstr>
      <vt:lpstr>GMICNC_22A_SCDPT4!SCDPT4_4029999999_14</vt:lpstr>
      <vt:lpstr>GMICNC_22A_SCDPT4!SCDPT4_4029999999_15</vt:lpstr>
      <vt:lpstr>GMICNC_22A_SCDPT4!SCDPT4_4029999999_16</vt:lpstr>
      <vt:lpstr>GMICNC_22A_SCDPT4!SCDPT4_4029999999_17</vt:lpstr>
      <vt:lpstr>GMICNC_22A_SCDPT4!SCDPT4_4029999999_18</vt:lpstr>
      <vt:lpstr>GMICNC_22A_SCDPT4!SCDPT4_4029999999_19</vt:lpstr>
      <vt:lpstr>GMICNC_22A_SCDPT4!SCDPT4_4029999999_20</vt:lpstr>
      <vt:lpstr>GMICNC_22A_SCDPT4!SCDPT4_4029999999_7</vt:lpstr>
      <vt:lpstr>GMICNC_22A_SCDPT4!SCDPT4_4029999999_9</vt:lpstr>
      <vt:lpstr>GMICNC_22A_SCDPT4!SCDPT4_402BEGINNG_1</vt:lpstr>
      <vt:lpstr>GMICNC_22A_SCDPT4!SCDPT4_402BEGINNG_10</vt:lpstr>
      <vt:lpstr>GMICNC_22A_SCDPT4!SCDPT4_402BEGINNG_11</vt:lpstr>
      <vt:lpstr>GMICNC_22A_SCDPT4!SCDPT4_402BEGINNG_12</vt:lpstr>
      <vt:lpstr>GMICNC_22A_SCDPT4!SCDPT4_402BEGINNG_13</vt:lpstr>
      <vt:lpstr>GMICNC_22A_SCDPT4!SCDPT4_402BEGINNG_14</vt:lpstr>
      <vt:lpstr>GMICNC_22A_SCDPT4!SCDPT4_402BEGINNG_15</vt:lpstr>
      <vt:lpstr>GMICNC_22A_SCDPT4!SCDPT4_402BEGINNG_16</vt:lpstr>
      <vt:lpstr>GMICNC_22A_SCDPT4!SCDPT4_402BEGINNG_17</vt:lpstr>
      <vt:lpstr>GMICNC_22A_SCDPT4!SCDPT4_402BEGINNG_18</vt:lpstr>
      <vt:lpstr>GMICNC_22A_SCDPT4!SCDPT4_402BEGINNG_19</vt:lpstr>
      <vt:lpstr>GMICNC_22A_SCDPT4!SCDPT4_402BEGINNG_2</vt:lpstr>
      <vt:lpstr>GMICNC_22A_SCDPT4!SCDPT4_402BEGINNG_20</vt:lpstr>
      <vt:lpstr>GMICNC_22A_SCDPT4!SCDPT4_402BEGINNG_21</vt:lpstr>
      <vt:lpstr>GMICNC_22A_SCDPT4!SCDPT4_402BEGINNG_22</vt:lpstr>
      <vt:lpstr>GMICNC_22A_SCDPT4!SCDPT4_402BEGINNG_23</vt:lpstr>
      <vt:lpstr>GMICNC_22A_SCDPT4!SCDPT4_402BEGINNG_24</vt:lpstr>
      <vt:lpstr>GMICNC_22A_SCDPT4!SCDPT4_402BEGINNG_25</vt:lpstr>
      <vt:lpstr>GMICNC_22A_SCDPT4!SCDPT4_402BEGINNG_26</vt:lpstr>
      <vt:lpstr>GMICNC_22A_SCDPT4!SCDPT4_402BEGINNG_27</vt:lpstr>
      <vt:lpstr>GMICNC_22A_SCDPT4!SCDPT4_402BEGINNG_3</vt:lpstr>
      <vt:lpstr>GMICNC_22A_SCDPT4!SCDPT4_402BEGINNG_4</vt:lpstr>
      <vt:lpstr>GMICNC_22A_SCDPT4!SCDPT4_402BEGINNG_5</vt:lpstr>
      <vt:lpstr>GMICNC_22A_SCDPT4!SCDPT4_402BEGINNG_6</vt:lpstr>
      <vt:lpstr>GMICNC_22A_SCDPT4!SCDPT4_402BEGINNG_7</vt:lpstr>
      <vt:lpstr>GMICNC_22A_SCDPT4!SCDPT4_402BEGINNG_8</vt:lpstr>
      <vt:lpstr>GMICNC_22A_SCDPT4!SCDPT4_402BEGINNG_9</vt:lpstr>
      <vt:lpstr>GMICNC_22A_SCDPT4!SCDPT4_402ENDINGG_10</vt:lpstr>
      <vt:lpstr>GMICNC_22A_SCDPT4!SCDPT4_402ENDINGG_11</vt:lpstr>
      <vt:lpstr>GMICNC_22A_SCDPT4!SCDPT4_402ENDINGG_12</vt:lpstr>
      <vt:lpstr>GMICNC_22A_SCDPT4!SCDPT4_402ENDINGG_13</vt:lpstr>
      <vt:lpstr>GMICNC_22A_SCDPT4!SCDPT4_402ENDINGG_14</vt:lpstr>
      <vt:lpstr>GMICNC_22A_SCDPT4!SCDPT4_402ENDINGG_15</vt:lpstr>
      <vt:lpstr>GMICNC_22A_SCDPT4!SCDPT4_402ENDINGG_16</vt:lpstr>
      <vt:lpstr>GMICNC_22A_SCDPT4!SCDPT4_402ENDINGG_17</vt:lpstr>
      <vt:lpstr>GMICNC_22A_SCDPT4!SCDPT4_402ENDINGG_18</vt:lpstr>
      <vt:lpstr>GMICNC_22A_SCDPT4!SCDPT4_402ENDINGG_19</vt:lpstr>
      <vt:lpstr>GMICNC_22A_SCDPT4!SCDPT4_402ENDINGG_2</vt:lpstr>
      <vt:lpstr>GMICNC_22A_SCDPT4!SCDPT4_402ENDINGG_20</vt:lpstr>
      <vt:lpstr>GMICNC_22A_SCDPT4!SCDPT4_402ENDINGG_21</vt:lpstr>
      <vt:lpstr>GMICNC_22A_SCDPT4!SCDPT4_402ENDINGG_22</vt:lpstr>
      <vt:lpstr>GMICNC_22A_SCDPT4!SCDPT4_402ENDINGG_23</vt:lpstr>
      <vt:lpstr>GMICNC_22A_SCDPT4!SCDPT4_402ENDINGG_24</vt:lpstr>
      <vt:lpstr>GMICNC_22A_SCDPT4!SCDPT4_402ENDINGG_25</vt:lpstr>
      <vt:lpstr>GMICNC_22A_SCDPT4!SCDPT4_402ENDINGG_26</vt:lpstr>
      <vt:lpstr>GMICNC_22A_SCDPT4!SCDPT4_402ENDINGG_27</vt:lpstr>
      <vt:lpstr>GMICNC_22A_SCDPT4!SCDPT4_402ENDINGG_3</vt:lpstr>
      <vt:lpstr>GMICNC_22A_SCDPT4!SCDPT4_402ENDINGG_4</vt:lpstr>
      <vt:lpstr>GMICNC_22A_SCDPT4!SCDPT4_402ENDINGG_5</vt:lpstr>
      <vt:lpstr>GMICNC_22A_SCDPT4!SCDPT4_402ENDINGG_6</vt:lpstr>
      <vt:lpstr>GMICNC_22A_SCDPT4!SCDPT4_402ENDINGG_7</vt:lpstr>
      <vt:lpstr>GMICNC_22A_SCDPT4!SCDPT4_402ENDINGG_8</vt:lpstr>
      <vt:lpstr>GMICNC_22A_SCDPT4!SCDPT4_402ENDINGG_9</vt:lpstr>
      <vt:lpstr>GMICNC_22A_SCDPT4!SCDPT4_4310000000_Range</vt:lpstr>
      <vt:lpstr>GMICNC_22A_SCDPT4!SCDPT4_4319999999_10</vt:lpstr>
      <vt:lpstr>GMICNC_22A_SCDPT4!SCDPT4_4319999999_11</vt:lpstr>
      <vt:lpstr>GMICNC_22A_SCDPT4!SCDPT4_4319999999_12</vt:lpstr>
      <vt:lpstr>GMICNC_22A_SCDPT4!SCDPT4_4319999999_13</vt:lpstr>
      <vt:lpstr>GMICNC_22A_SCDPT4!SCDPT4_4319999999_14</vt:lpstr>
      <vt:lpstr>GMICNC_22A_SCDPT4!SCDPT4_4319999999_15</vt:lpstr>
      <vt:lpstr>GMICNC_22A_SCDPT4!SCDPT4_4319999999_16</vt:lpstr>
      <vt:lpstr>GMICNC_22A_SCDPT4!SCDPT4_4319999999_17</vt:lpstr>
      <vt:lpstr>GMICNC_22A_SCDPT4!SCDPT4_4319999999_18</vt:lpstr>
      <vt:lpstr>GMICNC_22A_SCDPT4!SCDPT4_4319999999_19</vt:lpstr>
      <vt:lpstr>GMICNC_22A_SCDPT4!SCDPT4_4319999999_20</vt:lpstr>
      <vt:lpstr>GMICNC_22A_SCDPT4!SCDPT4_4319999999_7</vt:lpstr>
      <vt:lpstr>GMICNC_22A_SCDPT4!SCDPT4_4319999999_9</vt:lpstr>
      <vt:lpstr>GMICNC_22A_SCDPT4!SCDPT4_431BEGINNG_1</vt:lpstr>
      <vt:lpstr>GMICNC_22A_SCDPT4!SCDPT4_431BEGINNG_10</vt:lpstr>
      <vt:lpstr>GMICNC_22A_SCDPT4!SCDPT4_431BEGINNG_11</vt:lpstr>
      <vt:lpstr>GMICNC_22A_SCDPT4!SCDPT4_431BEGINNG_12</vt:lpstr>
      <vt:lpstr>GMICNC_22A_SCDPT4!SCDPT4_431BEGINNG_13</vt:lpstr>
      <vt:lpstr>GMICNC_22A_SCDPT4!SCDPT4_431BEGINNG_14</vt:lpstr>
      <vt:lpstr>GMICNC_22A_SCDPT4!SCDPT4_431BEGINNG_15</vt:lpstr>
      <vt:lpstr>GMICNC_22A_SCDPT4!SCDPT4_431BEGINNG_16</vt:lpstr>
      <vt:lpstr>GMICNC_22A_SCDPT4!SCDPT4_431BEGINNG_17</vt:lpstr>
      <vt:lpstr>GMICNC_22A_SCDPT4!SCDPT4_431BEGINNG_18</vt:lpstr>
      <vt:lpstr>GMICNC_22A_SCDPT4!SCDPT4_431BEGINNG_19</vt:lpstr>
      <vt:lpstr>GMICNC_22A_SCDPT4!SCDPT4_431BEGINNG_2</vt:lpstr>
      <vt:lpstr>GMICNC_22A_SCDPT4!SCDPT4_431BEGINNG_20</vt:lpstr>
      <vt:lpstr>GMICNC_22A_SCDPT4!SCDPT4_431BEGINNG_21</vt:lpstr>
      <vt:lpstr>GMICNC_22A_SCDPT4!SCDPT4_431BEGINNG_22</vt:lpstr>
      <vt:lpstr>GMICNC_22A_SCDPT4!SCDPT4_431BEGINNG_23</vt:lpstr>
      <vt:lpstr>GMICNC_22A_SCDPT4!SCDPT4_431BEGINNG_24</vt:lpstr>
      <vt:lpstr>GMICNC_22A_SCDPT4!SCDPT4_431BEGINNG_25</vt:lpstr>
      <vt:lpstr>GMICNC_22A_SCDPT4!SCDPT4_431BEGINNG_26</vt:lpstr>
      <vt:lpstr>GMICNC_22A_SCDPT4!SCDPT4_431BEGINNG_27</vt:lpstr>
      <vt:lpstr>GMICNC_22A_SCDPT4!SCDPT4_431BEGINNG_3</vt:lpstr>
      <vt:lpstr>GMICNC_22A_SCDPT4!SCDPT4_431BEGINNG_4</vt:lpstr>
      <vt:lpstr>GMICNC_22A_SCDPT4!SCDPT4_431BEGINNG_5</vt:lpstr>
      <vt:lpstr>GMICNC_22A_SCDPT4!SCDPT4_431BEGINNG_6</vt:lpstr>
      <vt:lpstr>GMICNC_22A_SCDPT4!SCDPT4_431BEGINNG_7</vt:lpstr>
      <vt:lpstr>GMICNC_22A_SCDPT4!SCDPT4_431BEGINNG_8</vt:lpstr>
      <vt:lpstr>GMICNC_22A_SCDPT4!SCDPT4_431BEGINNG_9</vt:lpstr>
      <vt:lpstr>GMICNC_22A_SCDPT4!SCDPT4_431ENDINGG_10</vt:lpstr>
      <vt:lpstr>GMICNC_22A_SCDPT4!SCDPT4_431ENDINGG_11</vt:lpstr>
      <vt:lpstr>GMICNC_22A_SCDPT4!SCDPT4_431ENDINGG_12</vt:lpstr>
      <vt:lpstr>GMICNC_22A_SCDPT4!SCDPT4_431ENDINGG_13</vt:lpstr>
      <vt:lpstr>GMICNC_22A_SCDPT4!SCDPT4_431ENDINGG_14</vt:lpstr>
      <vt:lpstr>GMICNC_22A_SCDPT4!SCDPT4_431ENDINGG_15</vt:lpstr>
      <vt:lpstr>GMICNC_22A_SCDPT4!SCDPT4_431ENDINGG_16</vt:lpstr>
      <vt:lpstr>GMICNC_22A_SCDPT4!SCDPT4_431ENDINGG_17</vt:lpstr>
      <vt:lpstr>GMICNC_22A_SCDPT4!SCDPT4_431ENDINGG_18</vt:lpstr>
      <vt:lpstr>GMICNC_22A_SCDPT4!SCDPT4_431ENDINGG_19</vt:lpstr>
      <vt:lpstr>GMICNC_22A_SCDPT4!SCDPT4_431ENDINGG_2</vt:lpstr>
      <vt:lpstr>GMICNC_22A_SCDPT4!SCDPT4_431ENDINGG_20</vt:lpstr>
      <vt:lpstr>GMICNC_22A_SCDPT4!SCDPT4_431ENDINGG_21</vt:lpstr>
      <vt:lpstr>GMICNC_22A_SCDPT4!SCDPT4_431ENDINGG_22</vt:lpstr>
      <vt:lpstr>GMICNC_22A_SCDPT4!SCDPT4_431ENDINGG_23</vt:lpstr>
      <vt:lpstr>GMICNC_22A_SCDPT4!SCDPT4_431ENDINGG_24</vt:lpstr>
      <vt:lpstr>GMICNC_22A_SCDPT4!SCDPT4_431ENDINGG_25</vt:lpstr>
      <vt:lpstr>GMICNC_22A_SCDPT4!SCDPT4_431ENDINGG_26</vt:lpstr>
      <vt:lpstr>GMICNC_22A_SCDPT4!SCDPT4_431ENDINGG_27</vt:lpstr>
      <vt:lpstr>GMICNC_22A_SCDPT4!SCDPT4_431ENDINGG_3</vt:lpstr>
      <vt:lpstr>GMICNC_22A_SCDPT4!SCDPT4_431ENDINGG_4</vt:lpstr>
      <vt:lpstr>GMICNC_22A_SCDPT4!SCDPT4_431ENDINGG_5</vt:lpstr>
      <vt:lpstr>GMICNC_22A_SCDPT4!SCDPT4_431ENDINGG_6</vt:lpstr>
      <vt:lpstr>GMICNC_22A_SCDPT4!SCDPT4_431ENDINGG_7</vt:lpstr>
      <vt:lpstr>GMICNC_22A_SCDPT4!SCDPT4_431ENDINGG_8</vt:lpstr>
      <vt:lpstr>GMICNC_22A_SCDPT4!SCDPT4_431ENDINGG_9</vt:lpstr>
      <vt:lpstr>GMICNC_22A_SCDPT4!SCDPT4_4320000000_Range</vt:lpstr>
      <vt:lpstr>GMICNC_22A_SCDPT4!SCDPT4_4329999999_10</vt:lpstr>
      <vt:lpstr>GMICNC_22A_SCDPT4!SCDPT4_4329999999_11</vt:lpstr>
      <vt:lpstr>GMICNC_22A_SCDPT4!SCDPT4_4329999999_12</vt:lpstr>
      <vt:lpstr>GMICNC_22A_SCDPT4!SCDPT4_4329999999_13</vt:lpstr>
      <vt:lpstr>GMICNC_22A_SCDPT4!SCDPT4_4329999999_14</vt:lpstr>
      <vt:lpstr>GMICNC_22A_SCDPT4!SCDPT4_4329999999_15</vt:lpstr>
      <vt:lpstr>GMICNC_22A_SCDPT4!SCDPT4_4329999999_16</vt:lpstr>
      <vt:lpstr>GMICNC_22A_SCDPT4!SCDPT4_4329999999_17</vt:lpstr>
      <vt:lpstr>GMICNC_22A_SCDPT4!SCDPT4_4329999999_18</vt:lpstr>
      <vt:lpstr>GMICNC_22A_SCDPT4!SCDPT4_4329999999_19</vt:lpstr>
      <vt:lpstr>GMICNC_22A_SCDPT4!SCDPT4_4329999999_20</vt:lpstr>
      <vt:lpstr>GMICNC_22A_SCDPT4!SCDPT4_4329999999_7</vt:lpstr>
      <vt:lpstr>GMICNC_22A_SCDPT4!SCDPT4_4329999999_9</vt:lpstr>
      <vt:lpstr>GMICNC_22A_SCDPT4!SCDPT4_432BEGINNG_1</vt:lpstr>
      <vt:lpstr>GMICNC_22A_SCDPT4!SCDPT4_432BEGINNG_10</vt:lpstr>
      <vt:lpstr>GMICNC_22A_SCDPT4!SCDPT4_432BEGINNG_11</vt:lpstr>
      <vt:lpstr>GMICNC_22A_SCDPT4!SCDPT4_432BEGINNG_12</vt:lpstr>
      <vt:lpstr>GMICNC_22A_SCDPT4!SCDPT4_432BEGINNG_13</vt:lpstr>
      <vt:lpstr>GMICNC_22A_SCDPT4!SCDPT4_432BEGINNG_14</vt:lpstr>
      <vt:lpstr>GMICNC_22A_SCDPT4!SCDPT4_432BEGINNG_15</vt:lpstr>
      <vt:lpstr>GMICNC_22A_SCDPT4!SCDPT4_432BEGINNG_16</vt:lpstr>
      <vt:lpstr>GMICNC_22A_SCDPT4!SCDPT4_432BEGINNG_17</vt:lpstr>
      <vt:lpstr>GMICNC_22A_SCDPT4!SCDPT4_432BEGINNG_18</vt:lpstr>
      <vt:lpstr>GMICNC_22A_SCDPT4!SCDPT4_432BEGINNG_19</vt:lpstr>
      <vt:lpstr>GMICNC_22A_SCDPT4!SCDPT4_432BEGINNG_2</vt:lpstr>
      <vt:lpstr>GMICNC_22A_SCDPT4!SCDPT4_432BEGINNG_20</vt:lpstr>
      <vt:lpstr>GMICNC_22A_SCDPT4!SCDPT4_432BEGINNG_21</vt:lpstr>
      <vt:lpstr>GMICNC_22A_SCDPT4!SCDPT4_432BEGINNG_22</vt:lpstr>
      <vt:lpstr>GMICNC_22A_SCDPT4!SCDPT4_432BEGINNG_23</vt:lpstr>
      <vt:lpstr>GMICNC_22A_SCDPT4!SCDPT4_432BEGINNG_24</vt:lpstr>
      <vt:lpstr>GMICNC_22A_SCDPT4!SCDPT4_432BEGINNG_25</vt:lpstr>
      <vt:lpstr>GMICNC_22A_SCDPT4!SCDPT4_432BEGINNG_26</vt:lpstr>
      <vt:lpstr>GMICNC_22A_SCDPT4!SCDPT4_432BEGINNG_27</vt:lpstr>
      <vt:lpstr>GMICNC_22A_SCDPT4!SCDPT4_432BEGINNG_3</vt:lpstr>
      <vt:lpstr>GMICNC_22A_SCDPT4!SCDPT4_432BEGINNG_4</vt:lpstr>
      <vt:lpstr>GMICNC_22A_SCDPT4!SCDPT4_432BEGINNG_5</vt:lpstr>
      <vt:lpstr>GMICNC_22A_SCDPT4!SCDPT4_432BEGINNG_6</vt:lpstr>
      <vt:lpstr>GMICNC_22A_SCDPT4!SCDPT4_432BEGINNG_7</vt:lpstr>
      <vt:lpstr>GMICNC_22A_SCDPT4!SCDPT4_432BEGINNG_8</vt:lpstr>
      <vt:lpstr>GMICNC_22A_SCDPT4!SCDPT4_432BEGINNG_9</vt:lpstr>
      <vt:lpstr>GMICNC_22A_SCDPT4!SCDPT4_432ENDINGG_10</vt:lpstr>
      <vt:lpstr>GMICNC_22A_SCDPT4!SCDPT4_432ENDINGG_11</vt:lpstr>
      <vt:lpstr>GMICNC_22A_SCDPT4!SCDPT4_432ENDINGG_12</vt:lpstr>
      <vt:lpstr>GMICNC_22A_SCDPT4!SCDPT4_432ENDINGG_13</vt:lpstr>
      <vt:lpstr>GMICNC_22A_SCDPT4!SCDPT4_432ENDINGG_14</vt:lpstr>
      <vt:lpstr>GMICNC_22A_SCDPT4!SCDPT4_432ENDINGG_15</vt:lpstr>
      <vt:lpstr>GMICNC_22A_SCDPT4!SCDPT4_432ENDINGG_16</vt:lpstr>
      <vt:lpstr>GMICNC_22A_SCDPT4!SCDPT4_432ENDINGG_17</vt:lpstr>
      <vt:lpstr>GMICNC_22A_SCDPT4!SCDPT4_432ENDINGG_18</vt:lpstr>
      <vt:lpstr>GMICNC_22A_SCDPT4!SCDPT4_432ENDINGG_19</vt:lpstr>
      <vt:lpstr>GMICNC_22A_SCDPT4!SCDPT4_432ENDINGG_2</vt:lpstr>
      <vt:lpstr>GMICNC_22A_SCDPT4!SCDPT4_432ENDINGG_20</vt:lpstr>
      <vt:lpstr>GMICNC_22A_SCDPT4!SCDPT4_432ENDINGG_21</vt:lpstr>
      <vt:lpstr>GMICNC_22A_SCDPT4!SCDPT4_432ENDINGG_22</vt:lpstr>
      <vt:lpstr>GMICNC_22A_SCDPT4!SCDPT4_432ENDINGG_23</vt:lpstr>
      <vt:lpstr>GMICNC_22A_SCDPT4!SCDPT4_432ENDINGG_24</vt:lpstr>
      <vt:lpstr>GMICNC_22A_SCDPT4!SCDPT4_432ENDINGG_25</vt:lpstr>
      <vt:lpstr>GMICNC_22A_SCDPT4!SCDPT4_432ENDINGG_26</vt:lpstr>
      <vt:lpstr>GMICNC_22A_SCDPT4!SCDPT4_432ENDINGG_27</vt:lpstr>
      <vt:lpstr>GMICNC_22A_SCDPT4!SCDPT4_432ENDINGG_3</vt:lpstr>
      <vt:lpstr>GMICNC_22A_SCDPT4!SCDPT4_432ENDINGG_4</vt:lpstr>
      <vt:lpstr>GMICNC_22A_SCDPT4!SCDPT4_432ENDINGG_5</vt:lpstr>
      <vt:lpstr>GMICNC_22A_SCDPT4!SCDPT4_432ENDINGG_6</vt:lpstr>
      <vt:lpstr>GMICNC_22A_SCDPT4!SCDPT4_432ENDINGG_7</vt:lpstr>
      <vt:lpstr>GMICNC_22A_SCDPT4!SCDPT4_432ENDINGG_8</vt:lpstr>
      <vt:lpstr>GMICNC_22A_SCDPT4!SCDPT4_432ENDINGG_9</vt:lpstr>
      <vt:lpstr>GMICNC_22A_SCDPT4!SCDPT4_4509999997_10</vt:lpstr>
      <vt:lpstr>GMICNC_22A_SCDPT4!SCDPT4_4509999997_11</vt:lpstr>
      <vt:lpstr>GMICNC_22A_SCDPT4!SCDPT4_4509999997_12</vt:lpstr>
      <vt:lpstr>GMICNC_22A_SCDPT4!SCDPT4_4509999997_13</vt:lpstr>
      <vt:lpstr>GMICNC_22A_SCDPT4!SCDPT4_4509999997_14</vt:lpstr>
      <vt:lpstr>GMICNC_22A_SCDPT4!SCDPT4_4509999997_15</vt:lpstr>
      <vt:lpstr>GMICNC_22A_SCDPT4!SCDPT4_4509999997_16</vt:lpstr>
      <vt:lpstr>GMICNC_22A_SCDPT4!SCDPT4_4509999997_17</vt:lpstr>
      <vt:lpstr>GMICNC_22A_SCDPT4!SCDPT4_4509999997_18</vt:lpstr>
      <vt:lpstr>GMICNC_22A_SCDPT4!SCDPT4_4509999997_19</vt:lpstr>
      <vt:lpstr>GMICNC_22A_SCDPT4!SCDPT4_4509999997_20</vt:lpstr>
      <vt:lpstr>GMICNC_22A_SCDPT4!SCDPT4_4509999997_7</vt:lpstr>
      <vt:lpstr>GMICNC_22A_SCDPT4!SCDPT4_4509999997_9</vt:lpstr>
      <vt:lpstr>GMICNC_22A_SCDPT4!SCDPT4_4509999998_10</vt:lpstr>
      <vt:lpstr>GMICNC_22A_SCDPT4!SCDPT4_4509999998_11</vt:lpstr>
      <vt:lpstr>GMICNC_22A_SCDPT4!SCDPT4_4509999998_12</vt:lpstr>
      <vt:lpstr>GMICNC_22A_SCDPT4!SCDPT4_4509999998_13</vt:lpstr>
      <vt:lpstr>GMICNC_22A_SCDPT4!SCDPT4_4509999998_14</vt:lpstr>
      <vt:lpstr>GMICNC_22A_SCDPT4!SCDPT4_4509999998_15</vt:lpstr>
      <vt:lpstr>GMICNC_22A_SCDPT4!SCDPT4_4509999998_16</vt:lpstr>
      <vt:lpstr>GMICNC_22A_SCDPT4!SCDPT4_4509999998_17</vt:lpstr>
      <vt:lpstr>GMICNC_22A_SCDPT4!SCDPT4_4509999998_18</vt:lpstr>
      <vt:lpstr>GMICNC_22A_SCDPT4!SCDPT4_4509999998_19</vt:lpstr>
      <vt:lpstr>GMICNC_22A_SCDPT4!SCDPT4_4509999998_20</vt:lpstr>
      <vt:lpstr>GMICNC_22A_SCDPT4!SCDPT4_4509999998_7</vt:lpstr>
      <vt:lpstr>GMICNC_22A_SCDPT4!SCDPT4_4509999998_9</vt:lpstr>
      <vt:lpstr>GMICNC_22A_SCDPT4!SCDPT4_4509999999_10</vt:lpstr>
      <vt:lpstr>GMICNC_22A_SCDPT4!SCDPT4_4509999999_11</vt:lpstr>
      <vt:lpstr>GMICNC_22A_SCDPT4!SCDPT4_4509999999_12</vt:lpstr>
      <vt:lpstr>GMICNC_22A_SCDPT4!SCDPT4_4509999999_13</vt:lpstr>
      <vt:lpstr>GMICNC_22A_SCDPT4!SCDPT4_4509999999_14</vt:lpstr>
      <vt:lpstr>GMICNC_22A_SCDPT4!SCDPT4_4509999999_15</vt:lpstr>
      <vt:lpstr>GMICNC_22A_SCDPT4!SCDPT4_4509999999_16</vt:lpstr>
      <vt:lpstr>GMICNC_22A_SCDPT4!SCDPT4_4509999999_17</vt:lpstr>
      <vt:lpstr>GMICNC_22A_SCDPT4!SCDPT4_4509999999_18</vt:lpstr>
      <vt:lpstr>GMICNC_22A_SCDPT4!SCDPT4_4509999999_19</vt:lpstr>
      <vt:lpstr>GMICNC_22A_SCDPT4!SCDPT4_4509999999_20</vt:lpstr>
      <vt:lpstr>GMICNC_22A_SCDPT4!SCDPT4_4509999999_7</vt:lpstr>
      <vt:lpstr>GMICNC_22A_SCDPT4!SCDPT4_4509999999_9</vt:lpstr>
      <vt:lpstr>GMICNC_22A_SCDPT4!SCDPT4_5010000000_Range</vt:lpstr>
      <vt:lpstr>GMICNC_22A_SCDPT4!SCDPT4_5019999999_10</vt:lpstr>
      <vt:lpstr>GMICNC_22A_SCDPT4!SCDPT4_5019999999_11</vt:lpstr>
      <vt:lpstr>GMICNC_22A_SCDPT4!SCDPT4_5019999999_12</vt:lpstr>
      <vt:lpstr>GMICNC_22A_SCDPT4!SCDPT4_5019999999_13</vt:lpstr>
      <vt:lpstr>GMICNC_22A_SCDPT4!SCDPT4_5019999999_14</vt:lpstr>
      <vt:lpstr>GMICNC_22A_SCDPT4!SCDPT4_5019999999_15</vt:lpstr>
      <vt:lpstr>GMICNC_22A_SCDPT4!SCDPT4_5019999999_16</vt:lpstr>
      <vt:lpstr>GMICNC_22A_SCDPT4!SCDPT4_5019999999_17</vt:lpstr>
      <vt:lpstr>GMICNC_22A_SCDPT4!SCDPT4_5019999999_18</vt:lpstr>
      <vt:lpstr>GMICNC_22A_SCDPT4!SCDPT4_5019999999_19</vt:lpstr>
      <vt:lpstr>GMICNC_22A_SCDPT4!SCDPT4_5019999999_20</vt:lpstr>
      <vt:lpstr>GMICNC_22A_SCDPT4!SCDPT4_5019999999_7</vt:lpstr>
      <vt:lpstr>GMICNC_22A_SCDPT4!SCDPT4_5019999999_9</vt:lpstr>
      <vt:lpstr>GMICNC_22A_SCDPT4!SCDPT4_501BEGINNG_1</vt:lpstr>
      <vt:lpstr>GMICNC_22A_SCDPT4!SCDPT4_501BEGINNG_10</vt:lpstr>
      <vt:lpstr>GMICNC_22A_SCDPT4!SCDPT4_501BEGINNG_11</vt:lpstr>
      <vt:lpstr>GMICNC_22A_SCDPT4!SCDPT4_501BEGINNG_12</vt:lpstr>
      <vt:lpstr>GMICNC_22A_SCDPT4!SCDPT4_501BEGINNG_13</vt:lpstr>
      <vt:lpstr>GMICNC_22A_SCDPT4!SCDPT4_501BEGINNG_14</vt:lpstr>
      <vt:lpstr>GMICNC_22A_SCDPT4!SCDPT4_501BEGINNG_15</vt:lpstr>
      <vt:lpstr>GMICNC_22A_SCDPT4!SCDPT4_501BEGINNG_16</vt:lpstr>
      <vt:lpstr>GMICNC_22A_SCDPT4!SCDPT4_501BEGINNG_17</vt:lpstr>
      <vt:lpstr>GMICNC_22A_SCDPT4!SCDPT4_501BEGINNG_18</vt:lpstr>
      <vt:lpstr>GMICNC_22A_SCDPT4!SCDPT4_501BEGINNG_19</vt:lpstr>
      <vt:lpstr>GMICNC_22A_SCDPT4!SCDPT4_501BEGINNG_2</vt:lpstr>
      <vt:lpstr>GMICNC_22A_SCDPT4!SCDPT4_501BEGINNG_20</vt:lpstr>
      <vt:lpstr>GMICNC_22A_SCDPT4!SCDPT4_501BEGINNG_21</vt:lpstr>
      <vt:lpstr>GMICNC_22A_SCDPT4!SCDPT4_501BEGINNG_22</vt:lpstr>
      <vt:lpstr>GMICNC_22A_SCDPT4!SCDPT4_501BEGINNG_23</vt:lpstr>
      <vt:lpstr>GMICNC_22A_SCDPT4!SCDPT4_501BEGINNG_24</vt:lpstr>
      <vt:lpstr>GMICNC_22A_SCDPT4!SCDPT4_501BEGINNG_25</vt:lpstr>
      <vt:lpstr>GMICNC_22A_SCDPT4!SCDPT4_501BEGINNG_26</vt:lpstr>
      <vt:lpstr>GMICNC_22A_SCDPT4!SCDPT4_501BEGINNG_27</vt:lpstr>
      <vt:lpstr>GMICNC_22A_SCDPT4!SCDPT4_501BEGINNG_3</vt:lpstr>
      <vt:lpstr>GMICNC_22A_SCDPT4!SCDPT4_501BEGINNG_4</vt:lpstr>
      <vt:lpstr>GMICNC_22A_SCDPT4!SCDPT4_501BEGINNG_5</vt:lpstr>
      <vt:lpstr>GMICNC_22A_SCDPT4!SCDPT4_501BEGINNG_6</vt:lpstr>
      <vt:lpstr>GMICNC_22A_SCDPT4!SCDPT4_501BEGINNG_7</vt:lpstr>
      <vt:lpstr>GMICNC_22A_SCDPT4!SCDPT4_501BEGINNG_8</vt:lpstr>
      <vt:lpstr>GMICNC_22A_SCDPT4!SCDPT4_501BEGINNG_9</vt:lpstr>
      <vt:lpstr>GMICNC_22A_SCDPT4!SCDPT4_501ENDINGG_10</vt:lpstr>
      <vt:lpstr>GMICNC_22A_SCDPT4!SCDPT4_501ENDINGG_11</vt:lpstr>
      <vt:lpstr>GMICNC_22A_SCDPT4!SCDPT4_501ENDINGG_12</vt:lpstr>
      <vt:lpstr>GMICNC_22A_SCDPT4!SCDPT4_501ENDINGG_13</vt:lpstr>
      <vt:lpstr>GMICNC_22A_SCDPT4!SCDPT4_501ENDINGG_14</vt:lpstr>
      <vt:lpstr>GMICNC_22A_SCDPT4!SCDPT4_501ENDINGG_15</vt:lpstr>
      <vt:lpstr>GMICNC_22A_SCDPT4!SCDPT4_501ENDINGG_16</vt:lpstr>
      <vt:lpstr>GMICNC_22A_SCDPT4!SCDPT4_501ENDINGG_17</vt:lpstr>
      <vt:lpstr>GMICNC_22A_SCDPT4!SCDPT4_501ENDINGG_18</vt:lpstr>
      <vt:lpstr>GMICNC_22A_SCDPT4!SCDPT4_501ENDINGG_19</vt:lpstr>
      <vt:lpstr>GMICNC_22A_SCDPT4!SCDPT4_501ENDINGG_2</vt:lpstr>
      <vt:lpstr>GMICNC_22A_SCDPT4!SCDPT4_501ENDINGG_20</vt:lpstr>
      <vt:lpstr>GMICNC_22A_SCDPT4!SCDPT4_501ENDINGG_21</vt:lpstr>
      <vt:lpstr>GMICNC_22A_SCDPT4!SCDPT4_501ENDINGG_22</vt:lpstr>
      <vt:lpstr>GMICNC_22A_SCDPT4!SCDPT4_501ENDINGG_23</vt:lpstr>
      <vt:lpstr>GMICNC_22A_SCDPT4!SCDPT4_501ENDINGG_24</vt:lpstr>
      <vt:lpstr>GMICNC_22A_SCDPT4!SCDPT4_501ENDINGG_25</vt:lpstr>
      <vt:lpstr>GMICNC_22A_SCDPT4!SCDPT4_501ENDINGG_26</vt:lpstr>
      <vt:lpstr>GMICNC_22A_SCDPT4!SCDPT4_501ENDINGG_27</vt:lpstr>
      <vt:lpstr>GMICNC_22A_SCDPT4!SCDPT4_501ENDINGG_3</vt:lpstr>
      <vt:lpstr>GMICNC_22A_SCDPT4!SCDPT4_501ENDINGG_4</vt:lpstr>
      <vt:lpstr>GMICNC_22A_SCDPT4!SCDPT4_501ENDINGG_5</vt:lpstr>
      <vt:lpstr>GMICNC_22A_SCDPT4!SCDPT4_501ENDINGG_6</vt:lpstr>
      <vt:lpstr>GMICNC_22A_SCDPT4!SCDPT4_501ENDINGG_7</vt:lpstr>
      <vt:lpstr>GMICNC_22A_SCDPT4!SCDPT4_501ENDINGG_8</vt:lpstr>
      <vt:lpstr>GMICNC_22A_SCDPT4!SCDPT4_501ENDINGG_9</vt:lpstr>
      <vt:lpstr>GMICNC_22A_SCDPT4!SCDPT4_5020000000_Range</vt:lpstr>
      <vt:lpstr>GMICNC_22A_SCDPT4!SCDPT4_5029999999_10</vt:lpstr>
      <vt:lpstr>GMICNC_22A_SCDPT4!SCDPT4_5029999999_11</vt:lpstr>
      <vt:lpstr>GMICNC_22A_SCDPT4!SCDPT4_5029999999_12</vt:lpstr>
      <vt:lpstr>GMICNC_22A_SCDPT4!SCDPT4_5029999999_13</vt:lpstr>
      <vt:lpstr>GMICNC_22A_SCDPT4!SCDPT4_5029999999_14</vt:lpstr>
      <vt:lpstr>GMICNC_22A_SCDPT4!SCDPT4_5029999999_15</vt:lpstr>
      <vt:lpstr>GMICNC_22A_SCDPT4!SCDPT4_5029999999_16</vt:lpstr>
      <vt:lpstr>GMICNC_22A_SCDPT4!SCDPT4_5029999999_17</vt:lpstr>
      <vt:lpstr>GMICNC_22A_SCDPT4!SCDPT4_5029999999_18</vt:lpstr>
      <vt:lpstr>GMICNC_22A_SCDPT4!SCDPT4_5029999999_19</vt:lpstr>
      <vt:lpstr>GMICNC_22A_SCDPT4!SCDPT4_5029999999_20</vt:lpstr>
      <vt:lpstr>GMICNC_22A_SCDPT4!SCDPT4_5029999999_7</vt:lpstr>
      <vt:lpstr>GMICNC_22A_SCDPT4!SCDPT4_5029999999_9</vt:lpstr>
      <vt:lpstr>GMICNC_22A_SCDPT4!SCDPT4_502BEGINNG_1</vt:lpstr>
      <vt:lpstr>GMICNC_22A_SCDPT4!SCDPT4_502BEGINNG_10</vt:lpstr>
      <vt:lpstr>GMICNC_22A_SCDPT4!SCDPT4_502BEGINNG_11</vt:lpstr>
      <vt:lpstr>GMICNC_22A_SCDPT4!SCDPT4_502BEGINNG_12</vt:lpstr>
      <vt:lpstr>GMICNC_22A_SCDPT4!SCDPT4_502BEGINNG_13</vt:lpstr>
      <vt:lpstr>GMICNC_22A_SCDPT4!SCDPT4_502BEGINNG_14</vt:lpstr>
      <vt:lpstr>GMICNC_22A_SCDPT4!SCDPT4_502BEGINNG_15</vt:lpstr>
      <vt:lpstr>GMICNC_22A_SCDPT4!SCDPT4_502BEGINNG_16</vt:lpstr>
      <vt:lpstr>GMICNC_22A_SCDPT4!SCDPT4_502BEGINNG_17</vt:lpstr>
      <vt:lpstr>GMICNC_22A_SCDPT4!SCDPT4_502BEGINNG_18</vt:lpstr>
      <vt:lpstr>GMICNC_22A_SCDPT4!SCDPT4_502BEGINNG_19</vt:lpstr>
      <vt:lpstr>GMICNC_22A_SCDPT4!SCDPT4_502BEGINNG_2</vt:lpstr>
      <vt:lpstr>GMICNC_22A_SCDPT4!SCDPT4_502BEGINNG_20</vt:lpstr>
      <vt:lpstr>GMICNC_22A_SCDPT4!SCDPT4_502BEGINNG_21</vt:lpstr>
      <vt:lpstr>GMICNC_22A_SCDPT4!SCDPT4_502BEGINNG_22</vt:lpstr>
      <vt:lpstr>GMICNC_22A_SCDPT4!SCDPT4_502BEGINNG_23</vt:lpstr>
      <vt:lpstr>GMICNC_22A_SCDPT4!SCDPT4_502BEGINNG_24</vt:lpstr>
      <vt:lpstr>GMICNC_22A_SCDPT4!SCDPT4_502BEGINNG_25</vt:lpstr>
      <vt:lpstr>GMICNC_22A_SCDPT4!SCDPT4_502BEGINNG_26</vt:lpstr>
      <vt:lpstr>GMICNC_22A_SCDPT4!SCDPT4_502BEGINNG_27</vt:lpstr>
      <vt:lpstr>GMICNC_22A_SCDPT4!SCDPT4_502BEGINNG_3</vt:lpstr>
      <vt:lpstr>GMICNC_22A_SCDPT4!SCDPT4_502BEGINNG_4</vt:lpstr>
      <vt:lpstr>GMICNC_22A_SCDPT4!SCDPT4_502BEGINNG_5</vt:lpstr>
      <vt:lpstr>GMICNC_22A_SCDPT4!SCDPT4_502BEGINNG_6</vt:lpstr>
      <vt:lpstr>GMICNC_22A_SCDPT4!SCDPT4_502BEGINNG_7</vt:lpstr>
      <vt:lpstr>GMICNC_22A_SCDPT4!SCDPT4_502BEGINNG_8</vt:lpstr>
      <vt:lpstr>GMICNC_22A_SCDPT4!SCDPT4_502BEGINNG_9</vt:lpstr>
      <vt:lpstr>GMICNC_22A_SCDPT4!SCDPT4_502ENDINGG_10</vt:lpstr>
      <vt:lpstr>GMICNC_22A_SCDPT4!SCDPT4_502ENDINGG_11</vt:lpstr>
      <vt:lpstr>GMICNC_22A_SCDPT4!SCDPT4_502ENDINGG_12</vt:lpstr>
      <vt:lpstr>GMICNC_22A_SCDPT4!SCDPT4_502ENDINGG_13</vt:lpstr>
      <vt:lpstr>GMICNC_22A_SCDPT4!SCDPT4_502ENDINGG_14</vt:lpstr>
      <vt:lpstr>GMICNC_22A_SCDPT4!SCDPT4_502ENDINGG_15</vt:lpstr>
      <vt:lpstr>GMICNC_22A_SCDPT4!SCDPT4_502ENDINGG_16</vt:lpstr>
      <vt:lpstr>GMICNC_22A_SCDPT4!SCDPT4_502ENDINGG_17</vt:lpstr>
      <vt:lpstr>GMICNC_22A_SCDPT4!SCDPT4_502ENDINGG_18</vt:lpstr>
      <vt:lpstr>GMICNC_22A_SCDPT4!SCDPT4_502ENDINGG_19</vt:lpstr>
      <vt:lpstr>GMICNC_22A_SCDPT4!SCDPT4_502ENDINGG_2</vt:lpstr>
      <vt:lpstr>GMICNC_22A_SCDPT4!SCDPT4_502ENDINGG_20</vt:lpstr>
      <vt:lpstr>GMICNC_22A_SCDPT4!SCDPT4_502ENDINGG_21</vt:lpstr>
      <vt:lpstr>GMICNC_22A_SCDPT4!SCDPT4_502ENDINGG_22</vt:lpstr>
      <vt:lpstr>GMICNC_22A_SCDPT4!SCDPT4_502ENDINGG_23</vt:lpstr>
      <vt:lpstr>GMICNC_22A_SCDPT4!SCDPT4_502ENDINGG_24</vt:lpstr>
      <vt:lpstr>GMICNC_22A_SCDPT4!SCDPT4_502ENDINGG_25</vt:lpstr>
      <vt:lpstr>GMICNC_22A_SCDPT4!SCDPT4_502ENDINGG_26</vt:lpstr>
      <vt:lpstr>GMICNC_22A_SCDPT4!SCDPT4_502ENDINGG_27</vt:lpstr>
      <vt:lpstr>GMICNC_22A_SCDPT4!SCDPT4_502ENDINGG_3</vt:lpstr>
      <vt:lpstr>GMICNC_22A_SCDPT4!SCDPT4_502ENDINGG_4</vt:lpstr>
      <vt:lpstr>GMICNC_22A_SCDPT4!SCDPT4_502ENDINGG_5</vt:lpstr>
      <vt:lpstr>GMICNC_22A_SCDPT4!SCDPT4_502ENDINGG_6</vt:lpstr>
      <vt:lpstr>GMICNC_22A_SCDPT4!SCDPT4_502ENDINGG_7</vt:lpstr>
      <vt:lpstr>GMICNC_22A_SCDPT4!SCDPT4_502ENDINGG_8</vt:lpstr>
      <vt:lpstr>GMICNC_22A_SCDPT4!SCDPT4_502ENDINGG_9</vt:lpstr>
      <vt:lpstr>GMICNC_22A_SCDPT4!SCDPT4_5310000000_Range</vt:lpstr>
      <vt:lpstr>GMICNC_22A_SCDPT4!SCDPT4_5319999999_10</vt:lpstr>
      <vt:lpstr>GMICNC_22A_SCDPT4!SCDPT4_5319999999_11</vt:lpstr>
      <vt:lpstr>GMICNC_22A_SCDPT4!SCDPT4_5319999999_12</vt:lpstr>
      <vt:lpstr>GMICNC_22A_SCDPT4!SCDPT4_5319999999_13</vt:lpstr>
      <vt:lpstr>GMICNC_22A_SCDPT4!SCDPT4_5319999999_14</vt:lpstr>
      <vt:lpstr>GMICNC_22A_SCDPT4!SCDPT4_5319999999_15</vt:lpstr>
      <vt:lpstr>GMICNC_22A_SCDPT4!SCDPT4_5319999999_16</vt:lpstr>
      <vt:lpstr>GMICNC_22A_SCDPT4!SCDPT4_5319999999_17</vt:lpstr>
      <vt:lpstr>GMICNC_22A_SCDPT4!SCDPT4_5319999999_18</vt:lpstr>
      <vt:lpstr>GMICNC_22A_SCDPT4!SCDPT4_5319999999_19</vt:lpstr>
      <vt:lpstr>GMICNC_22A_SCDPT4!SCDPT4_5319999999_20</vt:lpstr>
      <vt:lpstr>GMICNC_22A_SCDPT4!SCDPT4_5319999999_7</vt:lpstr>
      <vt:lpstr>GMICNC_22A_SCDPT4!SCDPT4_5319999999_9</vt:lpstr>
      <vt:lpstr>GMICNC_22A_SCDPT4!SCDPT4_531BEGINNG_1</vt:lpstr>
      <vt:lpstr>GMICNC_22A_SCDPT4!SCDPT4_531BEGINNG_10</vt:lpstr>
      <vt:lpstr>GMICNC_22A_SCDPT4!SCDPT4_531BEGINNG_11</vt:lpstr>
      <vt:lpstr>GMICNC_22A_SCDPT4!SCDPT4_531BEGINNG_12</vt:lpstr>
      <vt:lpstr>GMICNC_22A_SCDPT4!SCDPT4_531BEGINNG_13</vt:lpstr>
      <vt:lpstr>GMICNC_22A_SCDPT4!SCDPT4_531BEGINNG_14</vt:lpstr>
      <vt:lpstr>GMICNC_22A_SCDPT4!SCDPT4_531BEGINNG_15</vt:lpstr>
      <vt:lpstr>GMICNC_22A_SCDPT4!SCDPT4_531BEGINNG_16</vt:lpstr>
      <vt:lpstr>GMICNC_22A_SCDPT4!SCDPT4_531BEGINNG_17</vt:lpstr>
      <vt:lpstr>GMICNC_22A_SCDPT4!SCDPT4_531BEGINNG_18</vt:lpstr>
      <vt:lpstr>GMICNC_22A_SCDPT4!SCDPT4_531BEGINNG_19</vt:lpstr>
      <vt:lpstr>GMICNC_22A_SCDPT4!SCDPT4_531BEGINNG_2</vt:lpstr>
      <vt:lpstr>GMICNC_22A_SCDPT4!SCDPT4_531BEGINNG_20</vt:lpstr>
      <vt:lpstr>GMICNC_22A_SCDPT4!SCDPT4_531BEGINNG_21</vt:lpstr>
      <vt:lpstr>GMICNC_22A_SCDPT4!SCDPT4_531BEGINNG_22</vt:lpstr>
      <vt:lpstr>GMICNC_22A_SCDPT4!SCDPT4_531BEGINNG_23</vt:lpstr>
      <vt:lpstr>GMICNC_22A_SCDPT4!SCDPT4_531BEGINNG_24</vt:lpstr>
      <vt:lpstr>GMICNC_22A_SCDPT4!SCDPT4_531BEGINNG_25</vt:lpstr>
      <vt:lpstr>GMICNC_22A_SCDPT4!SCDPT4_531BEGINNG_26</vt:lpstr>
      <vt:lpstr>GMICNC_22A_SCDPT4!SCDPT4_531BEGINNG_27</vt:lpstr>
      <vt:lpstr>GMICNC_22A_SCDPT4!SCDPT4_531BEGINNG_3</vt:lpstr>
      <vt:lpstr>GMICNC_22A_SCDPT4!SCDPT4_531BEGINNG_4</vt:lpstr>
      <vt:lpstr>GMICNC_22A_SCDPT4!SCDPT4_531BEGINNG_5</vt:lpstr>
      <vt:lpstr>GMICNC_22A_SCDPT4!SCDPT4_531BEGINNG_6</vt:lpstr>
      <vt:lpstr>GMICNC_22A_SCDPT4!SCDPT4_531BEGINNG_7</vt:lpstr>
      <vt:lpstr>GMICNC_22A_SCDPT4!SCDPT4_531BEGINNG_8</vt:lpstr>
      <vt:lpstr>GMICNC_22A_SCDPT4!SCDPT4_531BEGINNG_9</vt:lpstr>
      <vt:lpstr>GMICNC_22A_SCDPT4!SCDPT4_531ENDINGG_10</vt:lpstr>
      <vt:lpstr>GMICNC_22A_SCDPT4!SCDPT4_531ENDINGG_11</vt:lpstr>
      <vt:lpstr>GMICNC_22A_SCDPT4!SCDPT4_531ENDINGG_12</vt:lpstr>
      <vt:lpstr>GMICNC_22A_SCDPT4!SCDPT4_531ENDINGG_13</vt:lpstr>
      <vt:lpstr>GMICNC_22A_SCDPT4!SCDPT4_531ENDINGG_14</vt:lpstr>
      <vt:lpstr>GMICNC_22A_SCDPT4!SCDPT4_531ENDINGG_15</vt:lpstr>
      <vt:lpstr>GMICNC_22A_SCDPT4!SCDPT4_531ENDINGG_16</vt:lpstr>
      <vt:lpstr>GMICNC_22A_SCDPT4!SCDPT4_531ENDINGG_17</vt:lpstr>
      <vt:lpstr>GMICNC_22A_SCDPT4!SCDPT4_531ENDINGG_18</vt:lpstr>
      <vt:lpstr>GMICNC_22A_SCDPT4!SCDPT4_531ENDINGG_19</vt:lpstr>
      <vt:lpstr>GMICNC_22A_SCDPT4!SCDPT4_531ENDINGG_2</vt:lpstr>
      <vt:lpstr>GMICNC_22A_SCDPT4!SCDPT4_531ENDINGG_20</vt:lpstr>
      <vt:lpstr>GMICNC_22A_SCDPT4!SCDPT4_531ENDINGG_21</vt:lpstr>
      <vt:lpstr>GMICNC_22A_SCDPT4!SCDPT4_531ENDINGG_22</vt:lpstr>
      <vt:lpstr>GMICNC_22A_SCDPT4!SCDPT4_531ENDINGG_23</vt:lpstr>
      <vt:lpstr>GMICNC_22A_SCDPT4!SCDPT4_531ENDINGG_24</vt:lpstr>
      <vt:lpstr>GMICNC_22A_SCDPT4!SCDPT4_531ENDINGG_25</vt:lpstr>
      <vt:lpstr>GMICNC_22A_SCDPT4!SCDPT4_531ENDINGG_26</vt:lpstr>
      <vt:lpstr>GMICNC_22A_SCDPT4!SCDPT4_531ENDINGG_27</vt:lpstr>
      <vt:lpstr>GMICNC_22A_SCDPT4!SCDPT4_531ENDINGG_3</vt:lpstr>
      <vt:lpstr>GMICNC_22A_SCDPT4!SCDPT4_531ENDINGG_4</vt:lpstr>
      <vt:lpstr>GMICNC_22A_SCDPT4!SCDPT4_531ENDINGG_5</vt:lpstr>
      <vt:lpstr>GMICNC_22A_SCDPT4!SCDPT4_531ENDINGG_6</vt:lpstr>
      <vt:lpstr>GMICNC_22A_SCDPT4!SCDPT4_531ENDINGG_7</vt:lpstr>
      <vt:lpstr>GMICNC_22A_SCDPT4!SCDPT4_531ENDINGG_8</vt:lpstr>
      <vt:lpstr>GMICNC_22A_SCDPT4!SCDPT4_531ENDINGG_9</vt:lpstr>
      <vt:lpstr>GMICNC_22A_SCDPT4!SCDPT4_5320000000_Range</vt:lpstr>
      <vt:lpstr>GMICNC_22A_SCDPT4!SCDPT4_5329999999_10</vt:lpstr>
      <vt:lpstr>GMICNC_22A_SCDPT4!SCDPT4_5329999999_11</vt:lpstr>
      <vt:lpstr>GMICNC_22A_SCDPT4!SCDPT4_5329999999_12</vt:lpstr>
      <vt:lpstr>GMICNC_22A_SCDPT4!SCDPT4_5329999999_13</vt:lpstr>
      <vt:lpstr>GMICNC_22A_SCDPT4!SCDPT4_5329999999_14</vt:lpstr>
      <vt:lpstr>GMICNC_22A_SCDPT4!SCDPT4_5329999999_15</vt:lpstr>
      <vt:lpstr>GMICNC_22A_SCDPT4!SCDPT4_5329999999_16</vt:lpstr>
      <vt:lpstr>GMICNC_22A_SCDPT4!SCDPT4_5329999999_17</vt:lpstr>
      <vt:lpstr>GMICNC_22A_SCDPT4!SCDPT4_5329999999_18</vt:lpstr>
      <vt:lpstr>GMICNC_22A_SCDPT4!SCDPT4_5329999999_19</vt:lpstr>
      <vt:lpstr>GMICNC_22A_SCDPT4!SCDPT4_5329999999_20</vt:lpstr>
      <vt:lpstr>GMICNC_22A_SCDPT4!SCDPT4_5329999999_7</vt:lpstr>
      <vt:lpstr>GMICNC_22A_SCDPT4!SCDPT4_5329999999_9</vt:lpstr>
      <vt:lpstr>GMICNC_22A_SCDPT4!SCDPT4_532BEGINNG_1</vt:lpstr>
      <vt:lpstr>GMICNC_22A_SCDPT4!SCDPT4_532BEGINNG_10</vt:lpstr>
      <vt:lpstr>GMICNC_22A_SCDPT4!SCDPT4_532BEGINNG_11</vt:lpstr>
      <vt:lpstr>GMICNC_22A_SCDPT4!SCDPT4_532BEGINNG_12</vt:lpstr>
      <vt:lpstr>GMICNC_22A_SCDPT4!SCDPT4_532BEGINNG_13</vt:lpstr>
      <vt:lpstr>GMICNC_22A_SCDPT4!SCDPT4_532BEGINNG_14</vt:lpstr>
      <vt:lpstr>GMICNC_22A_SCDPT4!SCDPT4_532BEGINNG_15</vt:lpstr>
      <vt:lpstr>GMICNC_22A_SCDPT4!SCDPT4_532BEGINNG_16</vt:lpstr>
      <vt:lpstr>GMICNC_22A_SCDPT4!SCDPT4_532BEGINNG_17</vt:lpstr>
      <vt:lpstr>GMICNC_22A_SCDPT4!SCDPT4_532BEGINNG_18</vt:lpstr>
      <vt:lpstr>GMICNC_22A_SCDPT4!SCDPT4_532BEGINNG_19</vt:lpstr>
      <vt:lpstr>GMICNC_22A_SCDPT4!SCDPT4_532BEGINNG_2</vt:lpstr>
      <vt:lpstr>GMICNC_22A_SCDPT4!SCDPT4_532BEGINNG_20</vt:lpstr>
      <vt:lpstr>GMICNC_22A_SCDPT4!SCDPT4_532BEGINNG_21</vt:lpstr>
      <vt:lpstr>GMICNC_22A_SCDPT4!SCDPT4_532BEGINNG_22</vt:lpstr>
      <vt:lpstr>GMICNC_22A_SCDPT4!SCDPT4_532BEGINNG_23</vt:lpstr>
      <vt:lpstr>GMICNC_22A_SCDPT4!SCDPT4_532BEGINNG_24</vt:lpstr>
      <vt:lpstr>GMICNC_22A_SCDPT4!SCDPT4_532BEGINNG_25</vt:lpstr>
      <vt:lpstr>GMICNC_22A_SCDPT4!SCDPT4_532BEGINNG_26</vt:lpstr>
      <vt:lpstr>GMICNC_22A_SCDPT4!SCDPT4_532BEGINNG_27</vt:lpstr>
      <vt:lpstr>GMICNC_22A_SCDPT4!SCDPT4_532BEGINNG_3</vt:lpstr>
      <vt:lpstr>GMICNC_22A_SCDPT4!SCDPT4_532BEGINNG_4</vt:lpstr>
      <vt:lpstr>GMICNC_22A_SCDPT4!SCDPT4_532BEGINNG_5</vt:lpstr>
      <vt:lpstr>GMICNC_22A_SCDPT4!SCDPT4_532BEGINNG_6</vt:lpstr>
      <vt:lpstr>GMICNC_22A_SCDPT4!SCDPT4_532BEGINNG_7</vt:lpstr>
      <vt:lpstr>GMICNC_22A_SCDPT4!SCDPT4_532BEGINNG_8</vt:lpstr>
      <vt:lpstr>GMICNC_22A_SCDPT4!SCDPT4_532BEGINNG_9</vt:lpstr>
      <vt:lpstr>GMICNC_22A_SCDPT4!SCDPT4_532ENDINGG_10</vt:lpstr>
      <vt:lpstr>GMICNC_22A_SCDPT4!SCDPT4_532ENDINGG_11</vt:lpstr>
      <vt:lpstr>GMICNC_22A_SCDPT4!SCDPT4_532ENDINGG_12</vt:lpstr>
      <vt:lpstr>GMICNC_22A_SCDPT4!SCDPT4_532ENDINGG_13</vt:lpstr>
      <vt:lpstr>GMICNC_22A_SCDPT4!SCDPT4_532ENDINGG_14</vt:lpstr>
      <vt:lpstr>GMICNC_22A_SCDPT4!SCDPT4_532ENDINGG_15</vt:lpstr>
      <vt:lpstr>GMICNC_22A_SCDPT4!SCDPT4_532ENDINGG_16</vt:lpstr>
      <vt:lpstr>GMICNC_22A_SCDPT4!SCDPT4_532ENDINGG_17</vt:lpstr>
      <vt:lpstr>GMICNC_22A_SCDPT4!SCDPT4_532ENDINGG_18</vt:lpstr>
      <vt:lpstr>GMICNC_22A_SCDPT4!SCDPT4_532ENDINGG_19</vt:lpstr>
      <vt:lpstr>GMICNC_22A_SCDPT4!SCDPT4_532ENDINGG_2</vt:lpstr>
      <vt:lpstr>GMICNC_22A_SCDPT4!SCDPT4_532ENDINGG_20</vt:lpstr>
      <vt:lpstr>GMICNC_22A_SCDPT4!SCDPT4_532ENDINGG_21</vt:lpstr>
      <vt:lpstr>GMICNC_22A_SCDPT4!SCDPT4_532ENDINGG_22</vt:lpstr>
      <vt:lpstr>GMICNC_22A_SCDPT4!SCDPT4_532ENDINGG_23</vt:lpstr>
      <vt:lpstr>GMICNC_22A_SCDPT4!SCDPT4_532ENDINGG_24</vt:lpstr>
      <vt:lpstr>GMICNC_22A_SCDPT4!SCDPT4_532ENDINGG_25</vt:lpstr>
      <vt:lpstr>GMICNC_22A_SCDPT4!SCDPT4_532ENDINGG_26</vt:lpstr>
      <vt:lpstr>GMICNC_22A_SCDPT4!SCDPT4_532ENDINGG_27</vt:lpstr>
      <vt:lpstr>GMICNC_22A_SCDPT4!SCDPT4_532ENDINGG_3</vt:lpstr>
      <vt:lpstr>GMICNC_22A_SCDPT4!SCDPT4_532ENDINGG_4</vt:lpstr>
      <vt:lpstr>GMICNC_22A_SCDPT4!SCDPT4_532ENDINGG_5</vt:lpstr>
      <vt:lpstr>GMICNC_22A_SCDPT4!SCDPT4_532ENDINGG_6</vt:lpstr>
      <vt:lpstr>GMICNC_22A_SCDPT4!SCDPT4_532ENDINGG_7</vt:lpstr>
      <vt:lpstr>GMICNC_22A_SCDPT4!SCDPT4_532ENDINGG_8</vt:lpstr>
      <vt:lpstr>GMICNC_22A_SCDPT4!SCDPT4_532ENDINGG_9</vt:lpstr>
      <vt:lpstr>GMICNC_22A_SCDPT4!SCDPT4_5510000000_Range</vt:lpstr>
      <vt:lpstr>GMICNC_22A_SCDPT4!SCDPT4_5519999999_10</vt:lpstr>
      <vt:lpstr>GMICNC_22A_SCDPT4!SCDPT4_5519999999_11</vt:lpstr>
      <vt:lpstr>GMICNC_22A_SCDPT4!SCDPT4_5519999999_12</vt:lpstr>
      <vt:lpstr>GMICNC_22A_SCDPT4!SCDPT4_5519999999_13</vt:lpstr>
      <vt:lpstr>GMICNC_22A_SCDPT4!SCDPT4_5519999999_14</vt:lpstr>
      <vt:lpstr>GMICNC_22A_SCDPT4!SCDPT4_5519999999_15</vt:lpstr>
      <vt:lpstr>GMICNC_22A_SCDPT4!SCDPT4_5519999999_16</vt:lpstr>
      <vt:lpstr>GMICNC_22A_SCDPT4!SCDPT4_5519999999_17</vt:lpstr>
      <vt:lpstr>GMICNC_22A_SCDPT4!SCDPT4_5519999999_18</vt:lpstr>
      <vt:lpstr>GMICNC_22A_SCDPT4!SCDPT4_5519999999_19</vt:lpstr>
      <vt:lpstr>GMICNC_22A_SCDPT4!SCDPT4_5519999999_20</vt:lpstr>
      <vt:lpstr>GMICNC_22A_SCDPT4!SCDPT4_5519999999_7</vt:lpstr>
      <vt:lpstr>GMICNC_22A_SCDPT4!SCDPT4_5519999999_9</vt:lpstr>
      <vt:lpstr>GMICNC_22A_SCDPT4!SCDPT4_551BEGINNG_1</vt:lpstr>
      <vt:lpstr>GMICNC_22A_SCDPT4!SCDPT4_551BEGINNG_10</vt:lpstr>
      <vt:lpstr>GMICNC_22A_SCDPT4!SCDPT4_551BEGINNG_11</vt:lpstr>
      <vt:lpstr>GMICNC_22A_SCDPT4!SCDPT4_551BEGINNG_12</vt:lpstr>
      <vt:lpstr>GMICNC_22A_SCDPT4!SCDPT4_551BEGINNG_13</vt:lpstr>
      <vt:lpstr>GMICNC_22A_SCDPT4!SCDPT4_551BEGINNG_14</vt:lpstr>
      <vt:lpstr>GMICNC_22A_SCDPT4!SCDPT4_551BEGINNG_15</vt:lpstr>
      <vt:lpstr>GMICNC_22A_SCDPT4!SCDPT4_551BEGINNG_16</vt:lpstr>
      <vt:lpstr>GMICNC_22A_SCDPT4!SCDPT4_551BEGINNG_17</vt:lpstr>
      <vt:lpstr>GMICNC_22A_SCDPT4!SCDPT4_551BEGINNG_18</vt:lpstr>
      <vt:lpstr>GMICNC_22A_SCDPT4!SCDPT4_551BEGINNG_19</vt:lpstr>
      <vt:lpstr>GMICNC_22A_SCDPT4!SCDPT4_551BEGINNG_2</vt:lpstr>
      <vt:lpstr>GMICNC_22A_SCDPT4!SCDPT4_551BEGINNG_20</vt:lpstr>
      <vt:lpstr>GMICNC_22A_SCDPT4!SCDPT4_551BEGINNG_21</vt:lpstr>
      <vt:lpstr>GMICNC_22A_SCDPT4!SCDPT4_551BEGINNG_22</vt:lpstr>
      <vt:lpstr>GMICNC_22A_SCDPT4!SCDPT4_551BEGINNG_23</vt:lpstr>
      <vt:lpstr>GMICNC_22A_SCDPT4!SCDPT4_551BEGINNG_24</vt:lpstr>
      <vt:lpstr>GMICNC_22A_SCDPT4!SCDPT4_551BEGINNG_25</vt:lpstr>
      <vt:lpstr>GMICNC_22A_SCDPT4!SCDPT4_551BEGINNG_26</vt:lpstr>
      <vt:lpstr>GMICNC_22A_SCDPT4!SCDPT4_551BEGINNG_27</vt:lpstr>
      <vt:lpstr>GMICNC_22A_SCDPT4!SCDPT4_551BEGINNG_3</vt:lpstr>
      <vt:lpstr>GMICNC_22A_SCDPT4!SCDPT4_551BEGINNG_4</vt:lpstr>
      <vt:lpstr>GMICNC_22A_SCDPT4!SCDPT4_551BEGINNG_5</vt:lpstr>
      <vt:lpstr>GMICNC_22A_SCDPT4!SCDPT4_551BEGINNG_6</vt:lpstr>
      <vt:lpstr>GMICNC_22A_SCDPT4!SCDPT4_551BEGINNG_7</vt:lpstr>
      <vt:lpstr>GMICNC_22A_SCDPT4!SCDPT4_551BEGINNG_8</vt:lpstr>
      <vt:lpstr>GMICNC_22A_SCDPT4!SCDPT4_551BEGINNG_9</vt:lpstr>
      <vt:lpstr>GMICNC_22A_SCDPT4!SCDPT4_551ENDINGG_10</vt:lpstr>
      <vt:lpstr>GMICNC_22A_SCDPT4!SCDPT4_551ENDINGG_11</vt:lpstr>
      <vt:lpstr>GMICNC_22A_SCDPT4!SCDPT4_551ENDINGG_12</vt:lpstr>
      <vt:lpstr>GMICNC_22A_SCDPT4!SCDPT4_551ENDINGG_13</vt:lpstr>
      <vt:lpstr>GMICNC_22A_SCDPT4!SCDPT4_551ENDINGG_14</vt:lpstr>
      <vt:lpstr>GMICNC_22A_SCDPT4!SCDPT4_551ENDINGG_15</vt:lpstr>
      <vt:lpstr>GMICNC_22A_SCDPT4!SCDPT4_551ENDINGG_16</vt:lpstr>
      <vt:lpstr>GMICNC_22A_SCDPT4!SCDPT4_551ENDINGG_17</vt:lpstr>
      <vt:lpstr>GMICNC_22A_SCDPT4!SCDPT4_551ENDINGG_18</vt:lpstr>
      <vt:lpstr>GMICNC_22A_SCDPT4!SCDPT4_551ENDINGG_19</vt:lpstr>
      <vt:lpstr>GMICNC_22A_SCDPT4!SCDPT4_551ENDINGG_2</vt:lpstr>
      <vt:lpstr>GMICNC_22A_SCDPT4!SCDPT4_551ENDINGG_20</vt:lpstr>
      <vt:lpstr>GMICNC_22A_SCDPT4!SCDPT4_551ENDINGG_21</vt:lpstr>
      <vt:lpstr>GMICNC_22A_SCDPT4!SCDPT4_551ENDINGG_22</vt:lpstr>
      <vt:lpstr>GMICNC_22A_SCDPT4!SCDPT4_551ENDINGG_23</vt:lpstr>
      <vt:lpstr>GMICNC_22A_SCDPT4!SCDPT4_551ENDINGG_24</vt:lpstr>
      <vt:lpstr>GMICNC_22A_SCDPT4!SCDPT4_551ENDINGG_25</vt:lpstr>
      <vt:lpstr>GMICNC_22A_SCDPT4!SCDPT4_551ENDINGG_26</vt:lpstr>
      <vt:lpstr>GMICNC_22A_SCDPT4!SCDPT4_551ENDINGG_27</vt:lpstr>
      <vt:lpstr>GMICNC_22A_SCDPT4!SCDPT4_551ENDINGG_3</vt:lpstr>
      <vt:lpstr>GMICNC_22A_SCDPT4!SCDPT4_551ENDINGG_4</vt:lpstr>
      <vt:lpstr>GMICNC_22A_SCDPT4!SCDPT4_551ENDINGG_5</vt:lpstr>
      <vt:lpstr>GMICNC_22A_SCDPT4!SCDPT4_551ENDINGG_6</vt:lpstr>
      <vt:lpstr>GMICNC_22A_SCDPT4!SCDPT4_551ENDINGG_7</vt:lpstr>
      <vt:lpstr>GMICNC_22A_SCDPT4!SCDPT4_551ENDINGG_8</vt:lpstr>
      <vt:lpstr>GMICNC_22A_SCDPT4!SCDPT4_551ENDINGG_9</vt:lpstr>
      <vt:lpstr>GMICNC_22A_SCDPT4!SCDPT4_5520000000_Range</vt:lpstr>
      <vt:lpstr>GMICNC_22A_SCDPT4!SCDPT4_5529999999_10</vt:lpstr>
      <vt:lpstr>GMICNC_22A_SCDPT4!SCDPT4_5529999999_11</vt:lpstr>
      <vt:lpstr>GMICNC_22A_SCDPT4!SCDPT4_5529999999_12</vt:lpstr>
      <vt:lpstr>GMICNC_22A_SCDPT4!SCDPT4_5529999999_13</vt:lpstr>
      <vt:lpstr>GMICNC_22A_SCDPT4!SCDPT4_5529999999_14</vt:lpstr>
      <vt:lpstr>GMICNC_22A_SCDPT4!SCDPT4_5529999999_15</vt:lpstr>
      <vt:lpstr>GMICNC_22A_SCDPT4!SCDPT4_5529999999_16</vt:lpstr>
      <vt:lpstr>GMICNC_22A_SCDPT4!SCDPT4_5529999999_17</vt:lpstr>
      <vt:lpstr>GMICNC_22A_SCDPT4!SCDPT4_5529999999_18</vt:lpstr>
      <vt:lpstr>GMICNC_22A_SCDPT4!SCDPT4_5529999999_19</vt:lpstr>
      <vt:lpstr>GMICNC_22A_SCDPT4!SCDPT4_5529999999_20</vt:lpstr>
      <vt:lpstr>GMICNC_22A_SCDPT4!SCDPT4_5529999999_7</vt:lpstr>
      <vt:lpstr>GMICNC_22A_SCDPT4!SCDPT4_5529999999_9</vt:lpstr>
      <vt:lpstr>GMICNC_22A_SCDPT4!SCDPT4_552BEGINNG_1</vt:lpstr>
      <vt:lpstr>GMICNC_22A_SCDPT4!SCDPT4_552BEGINNG_10</vt:lpstr>
      <vt:lpstr>GMICNC_22A_SCDPT4!SCDPT4_552BEGINNG_11</vt:lpstr>
      <vt:lpstr>GMICNC_22A_SCDPT4!SCDPT4_552BEGINNG_12</vt:lpstr>
      <vt:lpstr>GMICNC_22A_SCDPT4!SCDPT4_552BEGINNG_13</vt:lpstr>
      <vt:lpstr>GMICNC_22A_SCDPT4!SCDPT4_552BEGINNG_14</vt:lpstr>
      <vt:lpstr>GMICNC_22A_SCDPT4!SCDPT4_552BEGINNG_15</vt:lpstr>
      <vt:lpstr>GMICNC_22A_SCDPT4!SCDPT4_552BEGINNG_16</vt:lpstr>
      <vt:lpstr>GMICNC_22A_SCDPT4!SCDPT4_552BEGINNG_17</vt:lpstr>
      <vt:lpstr>GMICNC_22A_SCDPT4!SCDPT4_552BEGINNG_18</vt:lpstr>
      <vt:lpstr>GMICNC_22A_SCDPT4!SCDPT4_552BEGINNG_19</vt:lpstr>
      <vt:lpstr>GMICNC_22A_SCDPT4!SCDPT4_552BEGINNG_2</vt:lpstr>
      <vt:lpstr>GMICNC_22A_SCDPT4!SCDPT4_552BEGINNG_20</vt:lpstr>
      <vt:lpstr>GMICNC_22A_SCDPT4!SCDPT4_552BEGINNG_21</vt:lpstr>
      <vt:lpstr>GMICNC_22A_SCDPT4!SCDPT4_552BEGINNG_22</vt:lpstr>
      <vt:lpstr>GMICNC_22A_SCDPT4!SCDPT4_552BEGINNG_23</vt:lpstr>
      <vt:lpstr>GMICNC_22A_SCDPT4!SCDPT4_552BEGINNG_24</vt:lpstr>
      <vt:lpstr>GMICNC_22A_SCDPT4!SCDPT4_552BEGINNG_25</vt:lpstr>
      <vt:lpstr>GMICNC_22A_SCDPT4!SCDPT4_552BEGINNG_26</vt:lpstr>
      <vt:lpstr>GMICNC_22A_SCDPT4!SCDPT4_552BEGINNG_27</vt:lpstr>
      <vt:lpstr>GMICNC_22A_SCDPT4!SCDPT4_552BEGINNG_3</vt:lpstr>
      <vt:lpstr>GMICNC_22A_SCDPT4!SCDPT4_552BEGINNG_4</vt:lpstr>
      <vt:lpstr>GMICNC_22A_SCDPT4!SCDPT4_552BEGINNG_5</vt:lpstr>
      <vt:lpstr>GMICNC_22A_SCDPT4!SCDPT4_552BEGINNG_6</vt:lpstr>
      <vt:lpstr>GMICNC_22A_SCDPT4!SCDPT4_552BEGINNG_7</vt:lpstr>
      <vt:lpstr>GMICNC_22A_SCDPT4!SCDPT4_552BEGINNG_8</vt:lpstr>
      <vt:lpstr>GMICNC_22A_SCDPT4!SCDPT4_552BEGINNG_9</vt:lpstr>
      <vt:lpstr>GMICNC_22A_SCDPT4!SCDPT4_552ENDINGG_10</vt:lpstr>
      <vt:lpstr>GMICNC_22A_SCDPT4!SCDPT4_552ENDINGG_11</vt:lpstr>
      <vt:lpstr>GMICNC_22A_SCDPT4!SCDPT4_552ENDINGG_12</vt:lpstr>
      <vt:lpstr>GMICNC_22A_SCDPT4!SCDPT4_552ENDINGG_13</vt:lpstr>
      <vt:lpstr>GMICNC_22A_SCDPT4!SCDPT4_552ENDINGG_14</vt:lpstr>
      <vt:lpstr>GMICNC_22A_SCDPT4!SCDPT4_552ENDINGG_15</vt:lpstr>
      <vt:lpstr>GMICNC_22A_SCDPT4!SCDPT4_552ENDINGG_16</vt:lpstr>
      <vt:lpstr>GMICNC_22A_SCDPT4!SCDPT4_552ENDINGG_17</vt:lpstr>
      <vt:lpstr>GMICNC_22A_SCDPT4!SCDPT4_552ENDINGG_18</vt:lpstr>
      <vt:lpstr>GMICNC_22A_SCDPT4!SCDPT4_552ENDINGG_19</vt:lpstr>
      <vt:lpstr>GMICNC_22A_SCDPT4!SCDPT4_552ENDINGG_2</vt:lpstr>
      <vt:lpstr>GMICNC_22A_SCDPT4!SCDPT4_552ENDINGG_20</vt:lpstr>
      <vt:lpstr>GMICNC_22A_SCDPT4!SCDPT4_552ENDINGG_21</vt:lpstr>
      <vt:lpstr>GMICNC_22A_SCDPT4!SCDPT4_552ENDINGG_22</vt:lpstr>
      <vt:lpstr>GMICNC_22A_SCDPT4!SCDPT4_552ENDINGG_23</vt:lpstr>
      <vt:lpstr>GMICNC_22A_SCDPT4!SCDPT4_552ENDINGG_24</vt:lpstr>
      <vt:lpstr>GMICNC_22A_SCDPT4!SCDPT4_552ENDINGG_25</vt:lpstr>
      <vt:lpstr>GMICNC_22A_SCDPT4!SCDPT4_552ENDINGG_26</vt:lpstr>
      <vt:lpstr>GMICNC_22A_SCDPT4!SCDPT4_552ENDINGG_27</vt:lpstr>
      <vt:lpstr>GMICNC_22A_SCDPT4!SCDPT4_552ENDINGG_3</vt:lpstr>
      <vt:lpstr>GMICNC_22A_SCDPT4!SCDPT4_552ENDINGG_4</vt:lpstr>
      <vt:lpstr>GMICNC_22A_SCDPT4!SCDPT4_552ENDINGG_5</vt:lpstr>
      <vt:lpstr>GMICNC_22A_SCDPT4!SCDPT4_552ENDINGG_6</vt:lpstr>
      <vt:lpstr>GMICNC_22A_SCDPT4!SCDPT4_552ENDINGG_7</vt:lpstr>
      <vt:lpstr>GMICNC_22A_SCDPT4!SCDPT4_552ENDINGG_8</vt:lpstr>
      <vt:lpstr>GMICNC_22A_SCDPT4!SCDPT4_552ENDINGG_9</vt:lpstr>
      <vt:lpstr>GMICNC_22A_SCDPT4!SCDPT4_5710000000_Range</vt:lpstr>
      <vt:lpstr>GMICNC_22A_SCDPT4!SCDPT4_5719999999_10</vt:lpstr>
      <vt:lpstr>GMICNC_22A_SCDPT4!SCDPT4_5719999999_11</vt:lpstr>
      <vt:lpstr>GMICNC_22A_SCDPT4!SCDPT4_5719999999_12</vt:lpstr>
      <vt:lpstr>GMICNC_22A_SCDPT4!SCDPT4_5719999999_13</vt:lpstr>
      <vt:lpstr>GMICNC_22A_SCDPT4!SCDPT4_5719999999_14</vt:lpstr>
      <vt:lpstr>GMICNC_22A_SCDPT4!SCDPT4_5719999999_15</vt:lpstr>
      <vt:lpstr>GMICNC_22A_SCDPT4!SCDPT4_5719999999_16</vt:lpstr>
      <vt:lpstr>GMICNC_22A_SCDPT4!SCDPT4_5719999999_17</vt:lpstr>
      <vt:lpstr>GMICNC_22A_SCDPT4!SCDPT4_5719999999_18</vt:lpstr>
      <vt:lpstr>GMICNC_22A_SCDPT4!SCDPT4_5719999999_19</vt:lpstr>
      <vt:lpstr>GMICNC_22A_SCDPT4!SCDPT4_5719999999_20</vt:lpstr>
      <vt:lpstr>GMICNC_22A_SCDPT4!SCDPT4_5719999999_7</vt:lpstr>
      <vt:lpstr>GMICNC_22A_SCDPT4!SCDPT4_5719999999_9</vt:lpstr>
      <vt:lpstr>GMICNC_22A_SCDPT4!SCDPT4_571BEGINNG_1</vt:lpstr>
      <vt:lpstr>GMICNC_22A_SCDPT4!SCDPT4_571BEGINNG_10</vt:lpstr>
      <vt:lpstr>GMICNC_22A_SCDPT4!SCDPT4_571BEGINNG_11</vt:lpstr>
      <vt:lpstr>GMICNC_22A_SCDPT4!SCDPT4_571BEGINNG_12</vt:lpstr>
      <vt:lpstr>GMICNC_22A_SCDPT4!SCDPT4_571BEGINNG_13</vt:lpstr>
      <vt:lpstr>GMICNC_22A_SCDPT4!SCDPT4_571BEGINNG_14</vt:lpstr>
      <vt:lpstr>GMICNC_22A_SCDPT4!SCDPT4_571BEGINNG_15</vt:lpstr>
      <vt:lpstr>GMICNC_22A_SCDPT4!SCDPT4_571BEGINNG_16</vt:lpstr>
      <vt:lpstr>GMICNC_22A_SCDPT4!SCDPT4_571BEGINNG_17</vt:lpstr>
      <vt:lpstr>GMICNC_22A_SCDPT4!SCDPT4_571BEGINNG_18</vt:lpstr>
      <vt:lpstr>GMICNC_22A_SCDPT4!SCDPT4_571BEGINNG_19</vt:lpstr>
      <vt:lpstr>GMICNC_22A_SCDPT4!SCDPT4_571BEGINNG_2</vt:lpstr>
      <vt:lpstr>GMICNC_22A_SCDPT4!SCDPT4_571BEGINNG_20</vt:lpstr>
      <vt:lpstr>GMICNC_22A_SCDPT4!SCDPT4_571BEGINNG_21</vt:lpstr>
      <vt:lpstr>GMICNC_22A_SCDPT4!SCDPT4_571BEGINNG_22</vt:lpstr>
      <vt:lpstr>GMICNC_22A_SCDPT4!SCDPT4_571BEGINNG_23</vt:lpstr>
      <vt:lpstr>GMICNC_22A_SCDPT4!SCDPT4_571BEGINNG_24</vt:lpstr>
      <vt:lpstr>GMICNC_22A_SCDPT4!SCDPT4_571BEGINNG_25</vt:lpstr>
      <vt:lpstr>GMICNC_22A_SCDPT4!SCDPT4_571BEGINNG_26</vt:lpstr>
      <vt:lpstr>GMICNC_22A_SCDPT4!SCDPT4_571BEGINNG_27</vt:lpstr>
      <vt:lpstr>GMICNC_22A_SCDPT4!SCDPT4_571BEGINNG_3</vt:lpstr>
      <vt:lpstr>GMICNC_22A_SCDPT4!SCDPT4_571BEGINNG_4</vt:lpstr>
      <vt:lpstr>GMICNC_22A_SCDPT4!SCDPT4_571BEGINNG_5</vt:lpstr>
      <vt:lpstr>GMICNC_22A_SCDPT4!SCDPT4_571BEGINNG_6</vt:lpstr>
      <vt:lpstr>GMICNC_22A_SCDPT4!SCDPT4_571BEGINNG_7</vt:lpstr>
      <vt:lpstr>GMICNC_22A_SCDPT4!SCDPT4_571BEGINNG_8</vt:lpstr>
      <vt:lpstr>GMICNC_22A_SCDPT4!SCDPT4_571BEGINNG_9</vt:lpstr>
      <vt:lpstr>GMICNC_22A_SCDPT4!SCDPT4_571ENDINGG_10</vt:lpstr>
      <vt:lpstr>GMICNC_22A_SCDPT4!SCDPT4_571ENDINGG_11</vt:lpstr>
      <vt:lpstr>GMICNC_22A_SCDPT4!SCDPT4_571ENDINGG_12</vt:lpstr>
      <vt:lpstr>GMICNC_22A_SCDPT4!SCDPT4_571ENDINGG_13</vt:lpstr>
      <vt:lpstr>GMICNC_22A_SCDPT4!SCDPT4_571ENDINGG_14</vt:lpstr>
      <vt:lpstr>GMICNC_22A_SCDPT4!SCDPT4_571ENDINGG_15</vt:lpstr>
      <vt:lpstr>GMICNC_22A_SCDPT4!SCDPT4_571ENDINGG_16</vt:lpstr>
      <vt:lpstr>GMICNC_22A_SCDPT4!SCDPT4_571ENDINGG_17</vt:lpstr>
      <vt:lpstr>GMICNC_22A_SCDPT4!SCDPT4_571ENDINGG_18</vt:lpstr>
      <vt:lpstr>GMICNC_22A_SCDPT4!SCDPT4_571ENDINGG_19</vt:lpstr>
      <vt:lpstr>GMICNC_22A_SCDPT4!SCDPT4_571ENDINGG_2</vt:lpstr>
      <vt:lpstr>GMICNC_22A_SCDPT4!SCDPT4_571ENDINGG_20</vt:lpstr>
      <vt:lpstr>GMICNC_22A_SCDPT4!SCDPT4_571ENDINGG_21</vt:lpstr>
      <vt:lpstr>GMICNC_22A_SCDPT4!SCDPT4_571ENDINGG_22</vt:lpstr>
      <vt:lpstr>GMICNC_22A_SCDPT4!SCDPT4_571ENDINGG_23</vt:lpstr>
      <vt:lpstr>GMICNC_22A_SCDPT4!SCDPT4_571ENDINGG_24</vt:lpstr>
      <vt:lpstr>GMICNC_22A_SCDPT4!SCDPT4_571ENDINGG_25</vt:lpstr>
      <vt:lpstr>GMICNC_22A_SCDPT4!SCDPT4_571ENDINGG_26</vt:lpstr>
      <vt:lpstr>GMICNC_22A_SCDPT4!SCDPT4_571ENDINGG_27</vt:lpstr>
      <vt:lpstr>GMICNC_22A_SCDPT4!SCDPT4_571ENDINGG_3</vt:lpstr>
      <vt:lpstr>GMICNC_22A_SCDPT4!SCDPT4_571ENDINGG_4</vt:lpstr>
      <vt:lpstr>GMICNC_22A_SCDPT4!SCDPT4_571ENDINGG_5</vt:lpstr>
      <vt:lpstr>GMICNC_22A_SCDPT4!SCDPT4_571ENDINGG_6</vt:lpstr>
      <vt:lpstr>GMICNC_22A_SCDPT4!SCDPT4_571ENDINGG_7</vt:lpstr>
      <vt:lpstr>GMICNC_22A_SCDPT4!SCDPT4_571ENDINGG_8</vt:lpstr>
      <vt:lpstr>GMICNC_22A_SCDPT4!SCDPT4_571ENDINGG_9</vt:lpstr>
      <vt:lpstr>GMICNC_22A_SCDPT4!SCDPT4_5720000000_Range</vt:lpstr>
      <vt:lpstr>GMICNC_22A_SCDPT4!SCDPT4_5729999999_10</vt:lpstr>
      <vt:lpstr>GMICNC_22A_SCDPT4!SCDPT4_5729999999_11</vt:lpstr>
      <vt:lpstr>GMICNC_22A_SCDPT4!SCDPT4_5729999999_12</vt:lpstr>
      <vt:lpstr>GMICNC_22A_SCDPT4!SCDPT4_5729999999_13</vt:lpstr>
      <vt:lpstr>GMICNC_22A_SCDPT4!SCDPT4_5729999999_14</vt:lpstr>
      <vt:lpstr>GMICNC_22A_SCDPT4!SCDPT4_5729999999_15</vt:lpstr>
      <vt:lpstr>GMICNC_22A_SCDPT4!SCDPT4_5729999999_16</vt:lpstr>
      <vt:lpstr>GMICNC_22A_SCDPT4!SCDPT4_5729999999_17</vt:lpstr>
      <vt:lpstr>GMICNC_22A_SCDPT4!SCDPT4_5729999999_18</vt:lpstr>
      <vt:lpstr>GMICNC_22A_SCDPT4!SCDPT4_5729999999_19</vt:lpstr>
      <vt:lpstr>GMICNC_22A_SCDPT4!SCDPT4_5729999999_20</vt:lpstr>
      <vt:lpstr>GMICNC_22A_SCDPT4!SCDPT4_5729999999_7</vt:lpstr>
      <vt:lpstr>GMICNC_22A_SCDPT4!SCDPT4_5729999999_9</vt:lpstr>
      <vt:lpstr>GMICNC_22A_SCDPT4!SCDPT4_572BEGINNG_1</vt:lpstr>
      <vt:lpstr>GMICNC_22A_SCDPT4!SCDPT4_572BEGINNG_10</vt:lpstr>
      <vt:lpstr>GMICNC_22A_SCDPT4!SCDPT4_572BEGINNG_11</vt:lpstr>
      <vt:lpstr>GMICNC_22A_SCDPT4!SCDPT4_572BEGINNG_12</vt:lpstr>
      <vt:lpstr>GMICNC_22A_SCDPT4!SCDPT4_572BEGINNG_13</vt:lpstr>
      <vt:lpstr>GMICNC_22A_SCDPT4!SCDPT4_572BEGINNG_14</vt:lpstr>
      <vt:lpstr>GMICNC_22A_SCDPT4!SCDPT4_572BEGINNG_15</vt:lpstr>
      <vt:lpstr>GMICNC_22A_SCDPT4!SCDPT4_572BEGINNG_16</vt:lpstr>
      <vt:lpstr>GMICNC_22A_SCDPT4!SCDPT4_572BEGINNG_17</vt:lpstr>
      <vt:lpstr>GMICNC_22A_SCDPT4!SCDPT4_572BEGINNG_18</vt:lpstr>
      <vt:lpstr>GMICNC_22A_SCDPT4!SCDPT4_572BEGINNG_19</vt:lpstr>
      <vt:lpstr>GMICNC_22A_SCDPT4!SCDPT4_572BEGINNG_2</vt:lpstr>
      <vt:lpstr>GMICNC_22A_SCDPT4!SCDPT4_572BEGINNG_20</vt:lpstr>
      <vt:lpstr>GMICNC_22A_SCDPT4!SCDPT4_572BEGINNG_21</vt:lpstr>
      <vt:lpstr>GMICNC_22A_SCDPT4!SCDPT4_572BEGINNG_22</vt:lpstr>
      <vt:lpstr>GMICNC_22A_SCDPT4!SCDPT4_572BEGINNG_23</vt:lpstr>
      <vt:lpstr>GMICNC_22A_SCDPT4!SCDPT4_572BEGINNG_24</vt:lpstr>
      <vt:lpstr>GMICNC_22A_SCDPT4!SCDPT4_572BEGINNG_25</vt:lpstr>
      <vt:lpstr>GMICNC_22A_SCDPT4!SCDPT4_572BEGINNG_26</vt:lpstr>
      <vt:lpstr>GMICNC_22A_SCDPT4!SCDPT4_572BEGINNG_27</vt:lpstr>
      <vt:lpstr>GMICNC_22A_SCDPT4!SCDPT4_572BEGINNG_3</vt:lpstr>
      <vt:lpstr>GMICNC_22A_SCDPT4!SCDPT4_572BEGINNG_4</vt:lpstr>
      <vt:lpstr>GMICNC_22A_SCDPT4!SCDPT4_572BEGINNG_5</vt:lpstr>
      <vt:lpstr>GMICNC_22A_SCDPT4!SCDPT4_572BEGINNG_6</vt:lpstr>
      <vt:lpstr>GMICNC_22A_SCDPT4!SCDPT4_572BEGINNG_7</vt:lpstr>
      <vt:lpstr>GMICNC_22A_SCDPT4!SCDPT4_572BEGINNG_8</vt:lpstr>
      <vt:lpstr>GMICNC_22A_SCDPT4!SCDPT4_572BEGINNG_9</vt:lpstr>
      <vt:lpstr>GMICNC_22A_SCDPT4!SCDPT4_572ENDINGG_10</vt:lpstr>
      <vt:lpstr>GMICNC_22A_SCDPT4!SCDPT4_572ENDINGG_11</vt:lpstr>
      <vt:lpstr>GMICNC_22A_SCDPT4!SCDPT4_572ENDINGG_12</vt:lpstr>
      <vt:lpstr>GMICNC_22A_SCDPT4!SCDPT4_572ENDINGG_13</vt:lpstr>
      <vt:lpstr>GMICNC_22A_SCDPT4!SCDPT4_572ENDINGG_14</vt:lpstr>
      <vt:lpstr>GMICNC_22A_SCDPT4!SCDPT4_572ENDINGG_15</vt:lpstr>
      <vt:lpstr>GMICNC_22A_SCDPT4!SCDPT4_572ENDINGG_16</vt:lpstr>
      <vt:lpstr>GMICNC_22A_SCDPT4!SCDPT4_572ENDINGG_17</vt:lpstr>
      <vt:lpstr>GMICNC_22A_SCDPT4!SCDPT4_572ENDINGG_18</vt:lpstr>
      <vt:lpstr>GMICNC_22A_SCDPT4!SCDPT4_572ENDINGG_19</vt:lpstr>
      <vt:lpstr>GMICNC_22A_SCDPT4!SCDPT4_572ENDINGG_2</vt:lpstr>
      <vt:lpstr>GMICNC_22A_SCDPT4!SCDPT4_572ENDINGG_20</vt:lpstr>
      <vt:lpstr>GMICNC_22A_SCDPT4!SCDPT4_572ENDINGG_21</vt:lpstr>
      <vt:lpstr>GMICNC_22A_SCDPT4!SCDPT4_572ENDINGG_22</vt:lpstr>
      <vt:lpstr>GMICNC_22A_SCDPT4!SCDPT4_572ENDINGG_23</vt:lpstr>
      <vt:lpstr>GMICNC_22A_SCDPT4!SCDPT4_572ENDINGG_24</vt:lpstr>
      <vt:lpstr>GMICNC_22A_SCDPT4!SCDPT4_572ENDINGG_25</vt:lpstr>
      <vt:lpstr>GMICNC_22A_SCDPT4!SCDPT4_572ENDINGG_26</vt:lpstr>
      <vt:lpstr>GMICNC_22A_SCDPT4!SCDPT4_572ENDINGG_27</vt:lpstr>
      <vt:lpstr>GMICNC_22A_SCDPT4!SCDPT4_572ENDINGG_3</vt:lpstr>
      <vt:lpstr>GMICNC_22A_SCDPT4!SCDPT4_572ENDINGG_4</vt:lpstr>
      <vt:lpstr>GMICNC_22A_SCDPT4!SCDPT4_572ENDINGG_5</vt:lpstr>
      <vt:lpstr>GMICNC_22A_SCDPT4!SCDPT4_572ENDINGG_6</vt:lpstr>
      <vt:lpstr>GMICNC_22A_SCDPT4!SCDPT4_572ENDINGG_7</vt:lpstr>
      <vt:lpstr>GMICNC_22A_SCDPT4!SCDPT4_572ENDINGG_8</vt:lpstr>
      <vt:lpstr>GMICNC_22A_SCDPT4!SCDPT4_572ENDINGG_9</vt:lpstr>
      <vt:lpstr>GMICNC_22A_SCDPT4!SCDPT4_5810000000_Range</vt:lpstr>
      <vt:lpstr>GMICNC_22A_SCDPT4!SCDPT4_5819999999_10</vt:lpstr>
      <vt:lpstr>GMICNC_22A_SCDPT4!SCDPT4_5819999999_11</vt:lpstr>
      <vt:lpstr>GMICNC_22A_SCDPT4!SCDPT4_5819999999_12</vt:lpstr>
      <vt:lpstr>GMICNC_22A_SCDPT4!SCDPT4_5819999999_13</vt:lpstr>
      <vt:lpstr>GMICNC_22A_SCDPT4!SCDPT4_5819999999_14</vt:lpstr>
      <vt:lpstr>GMICNC_22A_SCDPT4!SCDPT4_5819999999_15</vt:lpstr>
      <vt:lpstr>GMICNC_22A_SCDPT4!SCDPT4_5819999999_16</vt:lpstr>
      <vt:lpstr>GMICNC_22A_SCDPT4!SCDPT4_5819999999_17</vt:lpstr>
      <vt:lpstr>GMICNC_22A_SCDPT4!SCDPT4_5819999999_18</vt:lpstr>
      <vt:lpstr>GMICNC_22A_SCDPT4!SCDPT4_5819999999_19</vt:lpstr>
      <vt:lpstr>GMICNC_22A_SCDPT4!SCDPT4_5819999999_20</vt:lpstr>
      <vt:lpstr>GMICNC_22A_SCDPT4!SCDPT4_5819999999_7</vt:lpstr>
      <vt:lpstr>GMICNC_22A_SCDPT4!SCDPT4_5819999999_9</vt:lpstr>
      <vt:lpstr>GMICNC_22A_SCDPT4!SCDPT4_581BEGINNG_1</vt:lpstr>
      <vt:lpstr>GMICNC_22A_SCDPT4!SCDPT4_581BEGINNG_10</vt:lpstr>
      <vt:lpstr>GMICNC_22A_SCDPT4!SCDPT4_581BEGINNG_11</vt:lpstr>
      <vt:lpstr>GMICNC_22A_SCDPT4!SCDPT4_581BEGINNG_12</vt:lpstr>
      <vt:lpstr>GMICNC_22A_SCDPT4!SCDPT4_581BEGINNG_13</vt:lpstr>
      <vt:lpstr>GMICNC_22A_SCDPT4!SCDPT4_581BEGINNG_14</vt:lpstr>
      <vt:lpstr>GMICNC_22A_SCDPT4!SCDPT4_581BEGINNG_15</vt:lpstr>
      <vt:lpstr>GMICNC_22A_SCDPT4!SCDPT4_581BEGINNG_16</vt:lpstr>
      <vt:lpstr>GMICNC_22A_SCDPT4!SCDPT4_581BEGINNG_17</vt:lpstr>
      <vt:lpstr>GMICNC_22A_SCDPT4!SCDPT4_581BEGINNG_18</vt:lpstr>
      <vt:lpstr>GMICNC_22A_SCDPT4!SCDPT4_581BEGINNG_19</vt:lpstr>
      <vt:lpstr>GMICNC_22A_SCDPT4!SCDPT4_581BEGINNG_2</vt:lpstr>
      <vt:lpstr>GMICNC_22A_SCDPT4!SCDPT4_581BEGINNG_20</vt:lpstr>
      <vt:lpstr>GMICNC_22A_SCDPT4!SCDPT4_581BEGINNG_21</vt:lpstr>
      <vt:lpstr>GMICNC_22A_SCDPT4!SCDPT4_581BEGINNG_22</vt:lpstr>
      <vt:lpstr>GMICNC_22A_SCDPT4!SCDPT4_581BEGINNG_23</vt:lpstr>
      <vt:lpstr>GMICNC_22A_SCDPT4!SCDPT4_581BEGINNG_24</vt:lpstr>
      <vt:lpstr>GMICNC_22A_SCDPT4!SCDPT4_581BEGINNG_25</vt:lpstr>
      <vt:lpstr>GMICNC_22A_SCDPT4!SCDPT4_581BEGINNG_26</vt:lpstr>
      <vt:lpstr>GMICNC_22A_SCDPT4!SCDPT4_581BEGINNG_27</vt:lpstr>
      <vt:lpstr>GMICNC_22A_SCDPT4!SCDPT4_581BEGINNG_3</vt:lpstr>
      <vt:lpstr>GMICNC_22A_SCDPT4!SCDPT4_581BEGINNG_4</vt:lpstr>
      <vt:lpstr>GMICNC_22A_SCDPT4!SCDPT4_581BEGINNG_5</vt:lpstr>
      <vt:lpstr>GMICNC_22A_SCDPT4!SCDPT4_581BEGINNG_6</vt:lpstr>
      <vt:lpstr>GMICNC_22A_SCDPT4!SCDPT4_581BEGINNG_7</vt:lpstr>
      <vt:lpstr>GMICNC_22A_SCDPT4!SCDPT4_581BEGINNG_8</vt:lpstr>
      <vt:lpstr>GMICNC_22A_SCDPT4!SCDPT4_581BEGINNG_9</vt:lpstr>
      <vt:lpstr>GMICNC_22A_SCDPT4!SCDPT4_581ENDINGG_10</vt:lpstr>
      <vt:lpstr>GMICNC_22A_SCDPT4!SCDPT4_581ENDINGG_11</vt:lpstr>
      <vt:lpstr>GMICNC_22A_SCDPT4!SCDPT4_581ENDINGG_12</vt:lpstr>
      <vt:lpstr>GMICNC_22A_SCDPT4!SCDPT4_581ENDINGG_13</vt:lpstr>
      <vt:lpstr>GMICNC_22A_SCDPT4!SCDPT4_581ENDINGG_14</vt:lpstr>
      <vt:lpstr>GMICNC_22A_SCDPT4!SCDPT4_581ENDINGG_15</vt:lpstr>
      <vt:lpstr>GMICNC_22A_SCDPT4!SCDPT4_581ENDINGG_16</vt:lpstr>
      <vt:lpstr>GMICNC_22A_SCDPT4!SCDPT4_581ENDINGG_17</vt:lpstr>
      <vt:lpstr>GMICNC_22A_SCDPT4!SCDPT4_581ENDINGG_18</vt:lpstr>
      <vt:lpstr>GMICNC_22A_SCDPT4!SCDPT4_581ENDINGG_19</vt:lpstr>
      <vt:lpstr>GMICNC_22A_SCDPT4!SCDPT4_581ENDINGG_2</vt:lpstr>
      <vt:lpstr>GMICNC_22A_SCDPT4!SCDPT4_581ENDINGG_20</vt:lpstr>
      <vt:lpstr>GMICNC_22A_SCDPT4!SCDPT4_581ENDINGG_21</vt:lpstr>
      <vt:lpstr>GMICNC_22A_SCDPT4!SCDPT4_581ENDINGG_22</vt:lpstr>
      <vt:lpstr>GMICNC_22A_SCDPT4!SCDPT4_581ENDINGG_23</vt:lpstr>
      <vt:lpstr>GMICNC_22A_SCDPT4!SCDPT4_581ENDINGG_24</vt:lpstr>
      <vt:lpstr>GMICNC_22A_SCDPT4!SCDPT4_581ENDINGG_25</vt:lpstr>
      <vt:lpstr>GMICNC_22A_SCDPT4!SCDPT4_581ENDINGG_26</vt:lpstr>
      <vt:lpstr>GMICNC_22A_SCDPT4!SCDPT4_581ENDINGG_27</vt:lpstr>
      <vt:lpstr>GMICNC_22A_SCDPT4!SCDPT4_581ENDINGG_3</vt:lpstr>
      <vt:lpstr>GMICNC_22A_SCDPT4!SCDPT4_581ENDINGG_4</vt:lpstr>
      <vt:lpstr>GMICNC_22A_SCDPT4!SCDPT4_581ENDINGG_5</vt:lpstr>
      <vt:lpstr>GMICNC_22A_SCDPT4!SCDPT4_581ENDINGG_6</vt:lpstr>
      <vt:lpstr>GMICNC_22A_SCDPT4!SCDPT4_581ENDINGG_7</vt:lpstr>
      <vt:lpstr>GMICNC_22A_SCDPT4!SCDPT4_581ENDINGG_8</vt:lpstr>
      <vt:lpstr>GMICNC_22A_SCDPT4!SCDPT4_581ENDINGG_9</vt:lpstr>
      <vt:lpstr>GMICNC_22A_SCDPT4!SCDPT4_5910000000_Range</vt:lpstr>
      <vt:lpstr>GMICNC_22A_SCDPT4!SCDPT4_5919999999_10</vt:lpstr>
      <vt:lpstr>GMICNC_22A_SCDPT4!SCDPT4_5919999999_11</vt:lpstr>
      <vt:lpstr>GMICNC_22A_SCDPT4!SCDPT4_5919999999_12</vt:lpstr>
      <vt:lpstr>GMICNC_22A_SCDPT4!SCDPT4_5919999999_13</vt:lpstr>
      <vt:lpstr>GMICNC_22A_SCDPT4!SCDPT4_5919999999_14</vt:lpstr>
      <vt:lpstr>GMICNC_22A_SCDPT4!SCDPT4_5919999999_15</vt:lpstr>
      <vt:lpstr>GMICNC_22A_SCDPT4!SCDPT4_5919999999_16</vt:lpstr>
      <vt:lpstr>GMICNC_22A_SCDPT4!SCDPT4_5919999999_17</vt:lpstr>
      <vt:lpstr>GMICNC_22A_SCDPT4!SCDPT4_5919999999_18</vt:lpstr>
      <vt:lpstr>GMICNC_22A_SCDPT4!SCDPT4_5919999999_19</vt:lpstr>
      <vt:lpstr>GMICNC_22A_SCDPT4!SCDPT4_5919999999_20</vt:lpstr>
      <vt:lpstr>GMICNC_22A_SCDPT4!SCDPT4_5919999999_7</vt:lpstr>
      <vt:lpstr>GMICNC_22A_SCDPT4!SCDPT4_5919999999_9</vt:lpstr>
      <vt:lpstr>GMICNC_22A_SCDPT4!SCDPT4_591BEGINNG_1</vt:lpstr>
      <vt:lpstr>GMICNC_22A_SCDPT4!SCDPT4_591BEGINNG_10</vt:lpstr>
      <vt:lpstr>GMICNC_22A_SCDPT4!SCDPT4_591BEGINNG_11</vt:lpstr>
      <vt:lpstr>GMICNC_22A_SCDPT4!SCDPT4_591BEGINNG_12</vt:lpstr>
      <vt:lpstr>GMICNC_22A_SCDPT4!SCDPT4_591BEGINNG_13</vt:lpstr>
      <vt:lpstr>GMICNC_22A_SCDPT4!SCDPT4_591BEGINNG_14</vt:lpstr>
      <vt:lpstr>GMICNC_22A_SCDPT4!SCDPT4_591BEGINNG_15</vt:lpstr>
      <vt:lpstr>GMICNC_22A_SCDPT4!SCDPT4_591BEGINNG_16</vt:lpstr>
      <vt:lpstr>GMICNC_22A_SCDPT4!SCDPT4_591BEGINNG_17</vt:lpstr>
      <vt:lpstr>GMICNC_22A_SCDPT4!SCDPT4_591BEGINNG_18</vt:lpstr>
      <vt:lpstr>GMICNC_22A_SCDPT4!SCDPT4_591BEGINNG_19</vt:lpstr>
      <vt:lpstr>GMICNC_22A_SCDPT4!SCDPT4_591BEGINNG_2</vt:lpstr>
      <vt:lpstr>GMICNC_22A_SCDPT4!SCDPT4_591BEGINNG_20</vt:lpstr>
      <vt:lpstr>GMICNC_22A_SCDPT4!SCDPT4_591BEGINNG_21</vt:lpstr>
      <vt:lpstr>GMICNC_22A_SCDPT4!SCDPT4_591BEGINNG_22</vt:lpstr>
      <vt:lpstr>GMICNC_22A_SCDPT4!SCDPT4_591BEGINNG_23</vt:lpstr>
      <vt:lpstr>GMICNC_22A_SCDPT4!SCDPT4_591BEGINNG_24</vt:lpstr>
      <vt:lpstr>GMICNC_22A_SCDPT4!SCDPT4_591BEGINNG_25</vt:lpstr>
      <vt:lpstr>GMICNC_22A_SCDPT4!SCDPT4_591BEGINNG_26</vt:lpstr>
      <vt:lpstr>GMICNC_22A_SCDPT4!SCDPT4_591BEGINNG_27</vt:lpstr>
      <vt:lpstr>GMICNC_22A_SCDPT4!SCDPT4_591BEGINNG_3</vt:lpstr>
      <vt:lpstr>GMICNC_22A_SCDPT4!SCDPT4_591BEGINNG_4</vt:lpstr>
      <vt:lpstr>GMICNC_22A_SCDPT4!SCDPT4_591BEGINNG_5</vt:lpstr>
      <vt:lpstr>GMICNC_22A_SCDPT4!SCDPT4_591BEGINNG_6</vt:lpstr>
      <vt:lpstr>GMICNC_22A_SCDPT4!SCDPT4_591BEGINNG_7</vt:lpstr>
      <vt:lpstr>GMICNC_22A_SCDPT4!SCDPT4_591BEGINNG_8</vt:lpstr>
      <vt:lpstr>GMICNC_22A_SCDPT4!SCDPT4_591BEGINNG_9</vt:lpstr>
      <vt:lpstr>GMICNC_22A_SCDPT4!SCDPT4_591ENDINGG_10</vt:lpstr>
      <vt:lpstr>GMICNC_22A_SCDPT4!SCDPT4_591ENDINGG_11</vt:lpstr>
      <vt:lpstr>GMICNC_22A_SCDPT4!SCDPT4_591ENDINGG_12</vt:lpstr>
      <vt:lpstr>GMICNC_22A_SCDPT4!SCDPT4_591ENDINGG_13</vt:lpstr>
      <vt:lpstr>GMICNC_22A_SCDPT4!SCDPT4_591ENDINGG_14</vt:lpstr>
      <vt:lpstr>GMICNC_22A_SCDPT4!SCDPT4_591ENDINGG_15</vt:lpstr>
      <vt:lpstr>GMICNC_22A_SCDPT4!SCDPT4_591ENDINGG_16</vt:lpstr>
      <vt:lpstr>GMICNC_22A_SCDPT4!SCDPT4_591ENDINGG_17</vt:lpstr>
      <vt:lpstr>GMICNC_22A_SCDPT4!SCDPT4_591ENDINGG_18</vt:lpstr>
      <vt:lpstr>GMICNC_22A_SCDPT4!SCDPT4_591ENDINGG_19</vt:lpstr>
      <vt:lpstr>GMICNC_22A_SCDPT4!SCDPT4_591ENDINGG_2</vt:lpstr>
      <vt:lpstr>GMICNC_22A_SCDPT4!SCDPT4_591ENDINGG_20</vt:lpstr>
      <vt:lpstr>GMICNC_22A_SCDPT4!SCDPT4_591ENDINGG_21</vt:lpstr>
      <vt:lpstr>GMICNC_22A_SCDPT4!SCDPT4_591ENDINGG_22</vt:lpstr>
      <vt:lpstr>GMICNC_22A_SCDPT4!SCDPT4_591ENDINGG_23</vt:lpstr>
      <vt:lpstr>GMICNC_22A_SCDPT4!SCDPT4_591ENDINGG_24</vt:lpstr>
      <vt:lpstr>GMICNC_22A_SCDPT4!SCDPT4_591ENDINGG_25</vt:lpstr>
      <vt:lpstr>GMICNC_22A_SCDPT4!SCDPT4_591ENDINGG_26</vt:lpstr>
      <vt:lpstr>GMICNC_22A_SCDPT4!SCDPT4_591ENDINGG_27</vt:lpstr>
      <vt:lpstr>GMICNC_22A_SCDPT4!SCDPT4_591ENDINGG_3</vt:lpstr>
      <vt:lpstr>GMICNC_22A_SCDPT4!SCDPT4_591ENDINGG_4</vt:lpstr>
      <vt:lpstr>GMICNC_22A_SCDPT4!SCDPT4_591ENDINGG_5</vt:lpstr>
      <vt:lpstr>GMICNC_22A_SCDPT4!SCDPT4_591ENDINGG_6</vt:lpstr>
      <vt:lpstr>GMICNC_22A_SCDPT4!SCDPT4_591ENDINGG_7</vt:lpstr>
      <vt:lpstr>GMICNC_22A_SCDPT4!SCDPT4_591ENDINGG_8</vt:lpstr>
      <vt:lpstr>GMICNC_22A_SCDPT4!SCDPT4_591ENDINGG_9</vt:lpstr>
      <vt:lpstr>GMICNC_22A_SCDPT4!SCDPT4_5920000000_Range</vt:lpstr>
      <vt:lpstr>GMICNC_22A_SCDPT4!SCDPT4_5929999999_10</vt:lpstr>
      <vt:lpstr>GMICNC_22A_SCDPT4!SCDPT4_5929999999_11</vt:lpstr>
      <vt:lpstr>GMICNC_22A_SCDPT4!SCDPT4_5929999999_12</vt:lpstr>
      <vt:lpstr>GMICNC_22A_SCDPT4!SCDPT4_5929999999_13</vt:lpstr>
      <vt:lpstr>GMICNC_22A_SCDPT4!SCDPT4_5929999999_14</vt:lpstr>
      <vt:lpstr>GMICNC_22A_SCDPT4!SCDPT4_5929999999_15</vt:lpstr>
      <vt:lpstr>GMICNC_22A_SCDPT4!SCDPT4_5929999999_16</vt:lpstr>
      <vt:lpstr>GMICNC_22A_SCDPT4!SCDPT4_5929999999_17</vt:lpstr>
      <vt:lpstr>GMICNC_22A_SCDPT4!SCDPT4_5929999999_18</vt:lpstr>
      <vt:lpstr>GMICNC_22A_SCDPT4!SCDPT4_5929999999_19</vt:lpstr>
      <vt:lpstr>GMICNC_22A_SCDPT4!SCDPT4_5929999999_20</vt:lpstr>
      <vt:lpstr>GMICNC_22A_SCDPT4!SCDPT4_5929999999_7</vt:lpstr>
      <vt:lpstr>GMICNC_22A_SCDPT4!SCDPT4_5929999999_9</vt:lpstr>
      <vt:lpstr>GMICNC_22A_SCDPT4!SCDPT4_592BEGINNG_1</vt:lpstr>
      <vt:lpstr>GMICNC_22A_SCDPT4!SCDPT4_592BEGINNG_10</vt:lpstr>
      <vt:lpstr>GMICNC_22A_SCDPT4!SCDPT4_592BEGINNG_11</vt:lpstr>
      <vt:lpstr>GMICNC_22A_SCDPT4!SCDPT4_592BEGINNG_12</vt:lpstr>
      <vt:lpstr>GMICNC_22A_SCDPT4!SCDPT4_592BEGINNG_13</vt:lpstr>
      <vt:lpstr>GMICNC_22A_SCDPT4!SCDPT4_592BEGINNG_14</vt:lpstr>
      <vt:lpstr>GMICNC_22A_SCDPT4!SCDPT4_592BEGINNG_15</vt:lpstr>
      <vt:lpstr>GMICNC_22A_SCDPT4!SCDPT4_592BEGINNG_16</vt:lpstr>
      <vt:lpstr>GMICNC_22A_SCDPT4!SCDPT4_592BEGINNG_17</vt:lpstr>
      <vt:lpstr>GMICNC_22A_SCDPT4!SCDPT4_592BEGINNG_18</vt:lpstr>
      <vt:lpstr>GMICNC_22A_SCDPT4!SCDPT4_592BEGINNG_19</vt:lpstr>
      <vt:lpstr>GMICNC_22A_SCDPT4!SCDPT4_592BEGINNG_2</vt:lpstr>
      <vt:lpstr>GMICNC_22A_SCDPT4!SCDPT4_592BEGINNG_20</vt:lpstr>
      <vt:lpstr>GMICNC_22A_SCDPT4!SCDPT4_592BEGINNG_21</vt:lpstr>
      <vt:lpstr>GMICNC_22A_SCDPT4!SCDPT4_592BEGINNG_22</vt:lpstr>
      <vt:lpstr>GMICNC_22A_SCDPT4!SCDPT4_592BEGINNG_23</vt:lpstr>
      <vt:lpstr>GMICNC_22A_SCDPT4!SCDPT4_592BEGINNG_24</vt:lpstr>
      <vt:lpstr>GMICNC_22A_SCDPT4!SCDPT4_592BEGINNG_25</vt:lpstr>
      <vt:lpstr>GMICNC_22A_SCDPT4!SCDPT4_592BEGINNG_26</vt:lpstr>
      <vt:lpstr>GMICNC_22A_SCDPT4!SCDPT4_592BEGINNG_27</vt:lpstr>
      <vt:lpstr>GMICNC_22A_SCDPT4!SCDPT4_592BEGINNG_3</vt:lpstr>
      <vt:lpstr>GMICNC_22A_SCDPT4!SCDPT4_592BEGINNG_4</vt:lpstr>
      <vt:lpstr>GMICNC_22A_SCDPT4!SCDPT4_592BEGINNG_5</vt:lpstr>
      <vt:lpstr>GMICNC_22A_SCDPT4!SCDPT4_592BEGINNG_6</vt:lpstr>
      <vt:lpstr>GMICNC_22A_SCDPT4!SCDPT4_592BEGINNG_7</vt:lpstr>
      <vt:lpstr>GMICNC_22A_SCDPT4!SCDPT4_592BEGINNG_8</vt:lpstr>
      <vt:lpstr>GMICNC_22A_SCDPT4!SCDPT4_592BEGINNG_9</vt:lpstr>
      <vt:lpstr>GMICNC_22A_SCDPT4!SCDPT4_592ENDINGG_10</vt:lpstr>
      <vt:lpstr>GMICNC_22A_SCDPT4!SCDPT4_592ENDINGG_11</vt:lpstr>
      <vt:lpstr>GMICNC_22A_SCDPT4!SCDPT4_592ENDINGG_12</vt:lpstr>
      <vt:lpstr>GMICNC_22A_SCDPT4!SCDPT4_592ENDINGG_13</vt:lpstr>
      <vt:lpstr>GMICNC_22A_SCDPT4!SCDPT4_592ENDINGG_14</vt:lpstr>
      <vt:lpstr>GMICNC_22A_SCDPT4!SCDPT4_592ENDINGG_15</vt:lpstr>
      <vt:lpstr>GMICNC_22A_SCDPT4!SCDPT4_592ENDINGG_16</vt:lpstr>
      <vt:lpstr>GMICNC_22A_SCDPT4!SCDPT4_592ENDINGG_17</vt:lpstr>
      <vt:lpstr>GMICNC_22A_SCDPT4!SCDPT4_592ENDINGG_18</vt:lpstr>
      <vt:lpstr>GMICNC_22A_SCDPT4!SCDPT4_592ENDINGG_19</vt:lpstr>
      <vt:lpstr>GMICNC_22A_SCDPT4!SCDPT4_592ENDINGG_2</vt:lpstr>
      <vt:lpstr>GMICNC_22A_SCDPT4!SCDPT4_592ENDINGG_20</vt:lpstr>
      <vt:lpstr>GMICNC_22A_SCDPT4!SCDPT4_592ENDINGG_21</vt:lpstr>
      <vt:lpstr>GMICNC_22A_SCDPT4!SCDPT4_592ENDINGG_22</vt:lpstr>
      <vt:lpstr>GMICNC_22A_SCDPT4!SCDPT4_592ENDINGG_23</vt:lpstr>
      <vt:lpstr>GMICNC_22A_SCDPT4!SCDPT4_592ENDINGG_24</vt:lpstr>
      <vt:lpstr>GMICNC_22A_SCDPT4!SCDPT4_592ENDINGG_25</vt:lpstr>
      <vt:lpstr>GMICNC_22A_SCDPT4!SCDPT4_592ENDINGG_26</vt:lpstr>
      <vt:lpstr>GMICNC_22A_SCDPT4!SCDPT4_592ENDINGG_27</vt:lpstr>
      <vt:lpstr>GMICNC_22A_SCDPT4!SCDPT4_592ENDINGG_3</vt:lpstr>
      <vt:lpstr>GMICNC_22A_SCDPT4!SCDPT4_592ENDINGG_4</vt:lpstr>
      <vt:lpstr>GMICNC_22A_SCDPT4!SCDPT4_592ENDINGG_5</vt:lpstr>
      <vt:lpstr>GMICNC_22A_SCDPT4!SCDPT4_592ENDINGG_6</vt:lpstr>
      <vt:lpstr>GMICNC_22A_SCDPT4!SCDPT4_592ENDINGG_7</vt:lpstr>
      <vt:lpstr>GMICNC_22A_SCDPT4!SCDPT4_592ENDINGG_8</vt:lpstr>
      <vt:lpstr>GMICNC_22A_SCDPT4!SCDPT4_592ENDINGG_9</vt:lpstr>
      <vt:lpstr>GMICNC_22A_SCDPT4!SCDPT4_5989999997_10</vt:lpstr>
      <vt:lpstr>GMICNC_22A_SCDPT4!SCDPT4_5989999997_11</vt:lpstr>
      <vt:lpstr>GMICNC_22A_SCDPT4!SCDPT4_5989999997_12</vt:lpstr>
      <vt:lpstr>GMICNC_22A_SCDPT4!SCDPT4_5989999997_13</vt:lpstr>
      <vt:lpstr>GMICNC_22A_SCDPT4!SCDPT4_5989999997_14</vt:lpstr>
      <vt:lpstr>GMICNC_22A_SCDPT4!SCDPT4_5989999997_15</vt:lpstr>
      <vt:lpstr>GMICNC_22A_SCDPT4!SCDPT4_5989999997_16</vt:lpstr>
      <vt:lpstr>GMICNC_22A_SCDPT4!SCDPT4_5989999997_17</vt:lpstr>
      <vt:lpstr>GMICNC_22A_SCDPT4!SCDPT4_5989999997_18</vt:lpstr>
      <vt:lpstr>GMICNC_22A_SCDPT4!SCDPT4_5989999997_19</vt:lpstr>
      <vt:lpstr>GMICNC_22A_SCDPT4!SCDPT4_5989999997_20</vt:lpstr>
      <vt:lpstr>GMICNC_22A_SCDPT4!SCDPT4_5989999997_7</vt:lpstr>
      <vt:lpstr>GMICNC_22A_SCDPT4!SCDPT4_5989999997_9</vt:lpstr>
      <vt:lpstr>GMICNC_22A_SCDPT4!SCDPT4_5989999998_10</vt:lpstr>
      <vt:lpstr>GMICNC_22A_SCDPT4!SCDPT4_5989999998_11</vt:lpstr>
      <vt:lpstr>GMICNC_22A_SCDPT4!SCDPT4_5989999998_12</vt:lpstr>
      <vt:lpstr>GMICNC_22A_SCDPT4!SCDPT4_5989999998_13</vt:lpstr>
      <vt:lpstr>GMICNC_22A_SCDPT4!SCDPT4_5989999998_14</vt:lpstr>
      <vt:lpstr>GMICNC_22A_SCDPT4!SCDPT4_5989999998_15</vt:lpstr>
      <vt:lpstr>GMICNC_22A_SCDPT4!SCDPT4_5989999998_16</vt:lpstr>
      <vt:lpstr>GMICNC_22A_SCDPT4!SCDPT4_5989999998_17</vt:lpstr>
      <vt:lpstr>GMICNC_22A_SCDPT4!SCDPT4_5989999998_18</vt:lpstr>
      <vt:lpstr>GMICNC_22A_SCDPT4!SCDPT4_5989999998_19</vt:lpstr>
      <vt:lpstr>GMICNC_22A_SCDPT4!SCDPT4_5989999998_20</vt:lpstr>
      <vt:lpstr>GMICNC_22A_SCDPT4!SCDPT4_5989999998_7</vt:lpstr>
      <vt:lpstr>GMICNC_22A_SCDPT4!SCDPT4_5989999998_9</vt:lpstr>
      <vt:lpstr>GMICNC_22A_SCDPT4!SCDPT4_5989999999_10</vt:lpstr>
      <vt:lpstr>GMICNC_22A_SCDPT4!SCDPT4_5989999999_11</vt:lpstr>
      <vt:lpstr>GMICNC_22A_SCDPT4!SCDPT4_5989999999_12</vt:lpstr>
      <vt:lpstr>GMICNC_22A_SCDPT4!SCDPT4_5989999999_13</vt:lpstr>
      <vt:lpstr>GMICNC_22A_SCDPT4!SCDPT4_5989999999_14</vt:lpstr>
      <vt:lpstr>GMICNC_22A_SCDPT4!SCDPT4_5989999999_15</vt:lpstr>
      <vt:lpstr>GMICNC_22A_SCDPT4!SCDPT4_5989999999_16</vt:lpstr>
      <vt:lpstr>GMICNC_22A_SCDPT4!SCDPT4_5989999999_17</vt:lpstr>
      <vt:lpstr>GMICNC_22A_SCDPT4!SCDPT4_5989999999_18</vt:lpstr>
      <vt:lpstr>GMICNC_22A_SCDPT4!SCDPT4_5989999999_19</vt:lpstr>
      <vt:lpstr>GMICNC_22A_SCDPT4!SCDPT4_5989999999_20</vt:lpstr>
      <vt:lpstr>GMICNC_22A_SCDPT4!SCDPT4_5989999999_7</vt:lpstr>
      <vt:lpstr>GMICNC_22A_SCDPT4!SCDPT4_5989999999_9</vt:lpstr>
      <vt:lpstr>GMICNC_22A_SCDPT4!SCDPT4_5999999999_10</vt:lpstr>
      <vt:lpstr>GMICNC_22A_SCDPT4!SCDPT4_5999999999_11</vt:lpstr>
      <vt:lpstr>GMICNC_22A_SCDPT4!SCDPT4_5999999999_12</vt:lpstr>
      <vt:lpstr>GMICNC_22A_SCDPT4!SCDPT4_5999999999_13</vt:lpstr>
      <vt:lpstr>GMICNC_22A_SCDPT4!SCDPT4_5999999999_14</vt:lpstr>
      <vt:lpstr>GMICNC_22A_SCDPT4!SCDPT4_5999999999_15</vt:lpstr>
      <vt:lpstr>GMICNC_22A_SCDPT4!SCDPT4_5999999999_16</vt:lpstr>
      <vt:lpstr>GMICNC_22A_SCDPT4!SCDPT4_5999999999_17</vt:lpstr>
      <vt:lpstr>GMICNC_22A_SCDPT4!SCDPT4_5999999999_18</vt:lpstr>
      <vt:lpstr>GMICNC_22A_SCDPT4!SCDPT4_5999999999_19</vt:lpstr>
      <vt:lpstr>GMICNC_22A_SCDPT4!SCDPT4_5999999999_20</vt:lpstr>
      <vt:lpstr>GMICNC_22A_SCDPT4!SCDPT4_5999999999_7</vt:lpstr>
      <vt:lpstr>GMICNC_22A_SCDPT4!SCDPT4_5999999999_9</vt:lpstr>
      <vt:lpstr>GMICNC_22A_SCDPT4!SCDPT4_6009999999_10</vt:lpstr>
      <vt:lpstr>GMICNC_22A_SCDPT4!SCDPT4_6009999999_11</vt:lpstr>
      <vt:lpstr>GMICNC_22A_SCDPT4!SCDPT4_6009999999_12</vt:lpstr>
      <vt:lpstr>GMICNC_22A_SCDPT4!SCDPT4_6009999999_13</vt:lpstr>
      <vt:lpstr>GMICNC_22A_SCDPT4!SCDPT4_6009999999_14</vt:lpstr>
      <vt:lpstr>GMICNC_22A_SCDPT4!SCDPT4_6009999999_15</vt:lpstr>
      <vt:lpstr>GMICNC_22A_SCDPT4!SCDPT4_6009999999_16</vt:lpstr>
      <vt:lpstr>GMICNC_22A_SCDPT4!SCDPT4_6009999999_17</vt:lpstr>
      <vt:lpstr>GMICNC_22A_SCDPT4!SCDPT4_6009999999_18</vt:lpstr>
      <vt:lpstr>GMICNC_22A_SCDPT4!SCDPT4_6009999999_19</vt:lpstr>
      <vt:lpstr>GMICNC_22A_SCDPT4!SCDPT4_6009999999_20</vt:lpstr>
      <vt:lpstr>GMICNC_22A_SCDPT4!SCDPT4_6009999999_7</vt:lpstr>
      <vt:lpstr>GMICNC_22A_SCDPT4!SCDPT4_6009999999_9</vt:lpstr>
      <vt:lpstr>GMICNC_22A_SCDPT5!SCDPT5_0100000000_Range</vt:lpstr>
      <vt:lpstr>GMICNC_22A_SCDPT5!SCDPT5_0109999999_10</vt:lpstr>
      <vt:lpstr>GMICNC_22A_SCDPT5!SCDPT5_0109999999_11</vt:lpstr>
      <vt:lpstr>GMICNC_22A_SCDPT5!SCDPT5_0109999999_12</vt:lpstr>
      <vt:lpstr>GMICNC_22A_SCDPT5!SCDPT5_0109999999_13</vt:lpstr>
      <vt:lpstr>GMICNC_22A_SCDPT5!SCDPT5_0109999999_14</vt:lpstr>
      <vt:lpstr>GMICNC_22A_SCDPT5!SCDPT5_0109999999_15</vt:lpstr>
      <vt:lpstr>GMICNC_22A_SCDPT5!SCDPT5_0109999999_16</vt:lpstr>
      <vt:lpstr>GMICNC_22A_SCDPT5!SCDPT5_0109999999_17</vt:lpstr>
      <vt:lpstr>GMICNC_22A_SCDPT5!SCDPT5_0109999999_18</vt:lpstr>
      <vt:lpstr>GMICNC_22A_SCDPT5!SCDPT5_0109999999_19</vt:lpstr>
      <vt:lpstr>GMICNC_22A_SCDPT5!SCDPT5_0109999999_20</vt:lpstr>
      <vt:lpstr>GMICNC_22A_SCDPT5!SCDPT5_0109999999_21</vt:lpstr>
      <vt:lpstr>GMICNC_22A_SCDPT5!SCDPT5_0109999999_8</vt:lpstr>
      <vt:lpstr>GMICNC_22A_SCDPT5!SCDPT5_0109999999_9</vt:lpstr>
      <vt:lpstr>GMICNC_22A_SCDPT5!SCDPT5_010BEGINNG_1</vt:lpstr>
      <vt:lpstr>GMICNC_22A_SCDPT5!SCDPT5_010BEGINNG_10</vt:lpstr>
      <vt:lpstr>GMICNC_22A_SCDPT5!SCDPT5_010BEGINNG_11</vt:lpstr>
      <vt:lpstr>GMICNC_22A_SCDPT5!SCDPT5_010BEGINNG_12</vt:lpstr>
      <vt:lpstr>GMICNC_22A_SCDPT5!SCDPT5_010BEGINNG_13</vt:lpstr>
      <vt:lpstr>GMICNC_22A_SCDPT5!SCDPT5_010BEGINNG_14</vt:lpstr>
      <vt:lpstr>GMICNC_22A_SCDPT5!SCDPT5_010BEGINNG_15</vt:lpstr>
      <vt:lpstr>GMICNC_22A_SCDPT5!SCDPT5_010BEGINNG_16</vt:lpstr>
      <vt:lpstr>GMICNC_22A_SCDPT5!SCDPT5_010BEGINNG_17</vt:lpstr>
      <vt:lpstr>GMICNC_22A_SCDPT5!SCDPT5_010BEGINNG_18</vt:lpstr>
      <vt:lpstr>GMICNC_22A_SCDPT5!SCDPT5_010BEGINNG_19</vt:lpstr>
      <vt:lpstr>GMICNC_22A_SCDPT5!SCDPT5_010BEGINNG_2</vt:lpstr>
      <vt:lpstr>GMICNC_22A_SCDPT5!SCDPT5_010BEGINNG_20</vt:lpstr>
      <vt:lpstr>GMICNC_22A_SCDPT5!SCDPT5_010BEGINNG_21</vt:lpstr>
      <vt:lpstr>GMICNC_22A_SCDPT5!SCDPT5_010BEGINNG_22</vt:lpstr>
      <vt:lpstr>GMICNC_22A_SCDPT5!SCDPT5_010BEGINNG_23</vt:lpstr>
      <vt:lpstr>GMICNC_22A_SCDPT5!SCDPT5_010BEGINNG_24</vt:lpstr>
      <vt:lpstr>GMICNC_22A_SCDPT5!SCDPT5_010BEGINNG_25</vt:lpstr>
      <vt:lpstr>GMICNC_22A_SCDPT5!SCDPT5_010BEGINNG_26</vt:lpstr>
      <vt:lpstr>GMICNC_22A_SCDPT5!SCDPT5_010BEGINNG_27</vt:lpstr>
      <vt:lpstr>GMICNC_22A_SCDPT5!SCDPT5_010BEGINNG_3</vt:lpstr>
      <vt:lpstr>GMICNC_22A_SCDPT5!SCDPT5_010BEGINNG_4</vt:lpstr>
      <vt:lpstr>GMICNC_22A_SCDPT5!SCDPT5_010BEGINNG_5</vt:lpstr>
      <vt:lpstr>GMICNC_22A_SCDPT5!SCDPT5_010BEGINNG_6</vt:lpstr>
      <vt:lpstr>GMICNC_22A_SCDPT5!SCDPT5_010BEGINNG_7</vt:lpstr>
      <vt:lpstr>GMICNC_22A_SCDPT5!SCDPT5_010BEGINNG_8</vt:lpstr>
      <vt:lpstr>GMICNC_22A_SCDPT5!SCDPT5_010BEGINNG_9</vt:lpstr>
      <vt:lpstr>GMICNC_22A_SCDPT5!SCDPT5_010ENDINGG_10</vt:lpstr>
      <vt:lpstr>GMICNC_22A_SCDPT5!SCDPT5_010ENDINGG_11</vt:lpstr>
      <vt:lpstr>GMICNC_22A_SCDPT5!SCDPT5_010ENDINGG_12</vt:lpstr>
      <vt:lpstr>GMICNC_22A_SCDPT5!SCDPT5_010ENDINGG_13</vt:lpstr>
      <vt:lpstr>GMICNC_22A_SCDPT5!SCDPT5_010ENDINGG_14</vt:lpstr>
      <vt:lpstr>GMICNC_22A_SCDPT5!SCDPT5_010ENDINGG_15</vt:lpstr>
      <vt:lpstr>GMICNC_22A_SCDPT5!SCDPT5_010ENDINGG_16</vt:lpstr>
      <vt:lpstr>GMICNC_22A_SCDPT5!SCDPT5_010ENDINGG_17</vt:lpstr>
      <vt:lpstr>GMICNC_22A_SCDPT5!SCDPT5_010ENDINGG_18</vt:lpstr>
      <vt:lpstr>GMICNC_22A_SCDPT5!SCDPT5_010ENDINGG_19</vt:lpstr>
      <vt:lpstr>GMICNC_22A_SCDPT5!SCDPT5_010ENDINGG_2</vt:lpstr>
      <vt:lpstr>GMICNC_22A_SCDPT5!SCDPT5_010ENDINGG_20</vt:lpstr>
      <vt:lpstr>GMICNC_22A_SCDPT5!SCDPT5_010ENDINGG_21</vt:lpstr>
      <vt:lpstr>GMICNC_22A_SCDPT5!SCDPT5_010ENDINGG_22</vt:lpstr>
      <vt:lpstr>GMICNC_22A_SCDPT5!SCDPT5_010ENDINGG_23</vt:lpstr>
      <vt:lpstr>GMICNC_22A_SCDPT5!SCDPT5_010ENDINGG_24</vt:lpstr>
      <vt:lpstr>GMICNC_22A_SCDPT5!SCDPT5_010ENDINGG_25</vt:lpstr>
      <vt:lpstr>GMICNC_22A_SCDPT5!SCDPT5_010ENDINGG_26</vt:lpstr>
      <vt:lpstr>GMICNC_22A_SCDPT5!SCDPT5_010ENDINGG_27</vt:lpstr>
      <vt:lpstr>GMICNC_22A_SCDPT5!SCDPT5_010ENDINGG_3</vt:lpstr>
      <vt:lpstr>GMICNC_22A_SCDPT5!SCDPT5_010ENDINGG_4</vt:lpstr>
      <vt:lpstr>GMICNC_22A_SCDPT5!SCDPT5_010ENDINGG_5</vt:lpstr>
      <vt:lpstr>GMICNC_22A_SCDPT5!SCDPT5_010ENDINGG_6</vt:lpstr>
      <vt:lpstr>GMICNC_22A_SCDPT5!SCDPT5_010ENDINGG_7</vt:lpstr>
      <vt:lpstr>GMICNC_22A_SCDPT5!SCDPT5_010ENDINGG_8</vt:lpstr>
      <vt:lpstr>GMICNC_22A_SCDPT5!SCDPT5_010ENDINGG_9</vt:lpstr>
      <vt:lpstr>GMICNC_22A_SCDPT5!SCDPT5_0300000000_Range</vt:lpstr>
      <vt:lpstr>GMICNC_22A_SCDPT5!SCDPT5_0309999999_10</vt:lpstr>
      <vt:lpstr>GMICNC_22A_SCDPT5!SCDPT5_0309999999_11</vt:lpstr>
      <vt:lpstr>GMICNC_22A_SCDPT5!SCDPT5_0309999999_12</vt:lpstr>
      <vt:lpstr>GMICNC_22A_SCDPT5!SCDPT5_0309999999_13</vt:lpstr>
      <vt:lpstr>GMICNC_22A_SCDPT5!SCDPT5_0309999999_14</vt:lpstr>
      <vt:lpstr>GMICNC_22A_SCDPT5!SCDPT5_0309999999_15</vt:lpstr>
      <vt:lpstr>GMICNC_22A_SCDPT5!SCDPT5_0309999999_16</vt:lpstr>
      <vt:lpstr>GMICNC_22A_SCDPT5!SCDPT5_0309999999_17</vt:lpstr>
      <vt:lpstr>GMICNC_22A_SCDPT5!SCDPT5_0309999999_18</vt:lpstr>
      <vt:lpstr>GMICNC_22A_SCDPT5!SCDPT5_0309999999_19</vt:lpstr>
      <vt:lpstr>GMICNC_22A_SCDPT5!SCDPT5_0309999999_20</vt:lpstr>
      <vt:lpstr>GMICNC_22A_SCDPT5!SCDPT5_0309999999_21</vt:lpstr>
      <vt:lpstr>GMICNC_22A_SCDPT5!SCDPT5_0309999999_8</vt:lpstr>
      <vt:lpstr>GMICNC_22A_SCDPT5!SCDPT5_0309999999_9</vt:lpstr>
      <vt:lpstr>GMICNC_22A_SCDPT5!SCDPT5_030BEGINNG_1</vt:lpstr>
      <vt:lpstr>GMICNC_22A_SCDPT5!SCDPT5_030BEGINNG_10</vt:lpstr>
      <vt:lpstr>GMICNC_22A_SCDPT5!SCDPT5_030BEGINNG_11</vt:lpstr>
      <vt:lpstr>GMICNC_22A_SCDPT5!SCDPT5_030BEGINNG_12</vt:lpstr>
      <vt:lpstr>GMICNC_22A_SCDPT5!SCDPT5_030BEGINNG_13</vt:lpstr>
      <vt:lpstr>GMICNC_22A_SCDPT5!SCDPT5_030BEGINNG_14</vt:lpstr>
      <vt:lpstr>GMICNC_22A_SCDPT5!SCDPT5_030BEGINNG_15</vt:lpstr>
      <vt:lpstr>GMICNC_22A_SCDPT5!SCDPT5_030BEGINNG_16</vt:lpstr>
      <vt:lpstr>GMICNC_22A_SCDPT5!SCDPT5_030BEGINNG_17</vt:lpstr>
      <vt:lpstr>GMICNC_22A_SCDPT5!SCDPT5_030BEGINNG_18</vt:lpstr>
      <vt:lpstr>GMICNC_22A_SCDPT5!SCDPT5_030BEGINNG_19</vt:lpstr>
      <vt:lpstr>GMICNC_22A_SCDPT5!SCDPT5_030BEGINNG_2</vt:lpstr>
      <vt:lpstr>GMICNC_22A_SCDPT5!SCDPT5_030BEGINNG_20</vt:lpstr>
      <vt:lpstr>GMICNC_22A_SCDPT5!SCDPT5_030BEGINNG_21</vt:lpstr>
      <vt:lpstr>GMICNC_22A_SCDPT5!SCDPT5_030BEGINNG_22</vt:lpstr>
      <vt:lpstr>GMICNC_22A_SCDPT5!SCDPT5_030BEGINNG_23</vt:lpstr>
      <vt:lpstr>GMICNC_22A_SCDPT5!SCDPT5_030BEGINNG_24</vt:lpstr>
      <vt:lpstr>GMICNC_22A_SCDPT5!SCDPT5_030BEGINNG_25</vt:lpstr>
      <vt:lpstr>GMICNC_22A_SCDPT5!SCDPT5_030BEGINNG_26</vt:lpstr>
      <vt:lpstr>GMICNC_22A_SCDPT5!SCDPT5_030BEGINNG_27</vt:lpstr>
      <vt:lpstr>GMICNC_22A_SCDPT5!SCDPT5_030BEGINNG_3</vt:lpstr>
      <vt:lpstr>GMICNC_22A_SCDPT5!SCDPT5_030BEGINNG_4</vt:lpstr>
      <vt:lpstr>GMICNC_22A_SCDPT5!SCDPT5_030BEGINNG_5</vt:lpstr>
      <vt:lpstr>GMICNC_22A_SCDPT5!SCDPT5_030BEGINNG_6</vt:lpstr>
      <vt:lpstr>GMICNC_22A_SCDPT5!SCDPT5_030BEGINNG_7</vt:lpstr>
      <vt:lpstr>GMICNC_22A_SCDPT5!SCDPT5_030BEGINNG_8</vt:lpstr>
      <vt:lpstr>GMICNC_22A_SCDPT5!SCDPT5_030BEGINNG_9</vt:lpstr>
      <vt:lpstr>GMICNC_22A_SCDPT5!SCDPT5_030ENDINGG_10</vt:lpstr>
      <vt:lpstr>GMICNC_22A_SCDPT5!SCDPT5_030ENDINGG_11</vt:lpstr>
      <vt:lpstr>GMICNC_22A_SCDPT5!SCDPT5_030ENDINGG_12</vt:lpstr>
      <vt:lpstr>GMICNC_22A_SCDPT5!SCDPT5_030ENDINGG_13</vt:lpstr>
      <vt:lpstr>GMICNC_22A_SCDPT5!SCDPT5_030ENDINGG_14</vt:lpstr>
      <vt:lpstr>GMICNC_22A_SCDPT5!SCDPT5_030ENDINGG_15</vt:lpstr>
      <vt:lpstr>GMICNC_22A_SCDPT5!SCDPT5_030ENDINGG_16</vt:lpstr>
      <vt:lpstr>GMICNC_22A_SCDPT5!SCDPT5_030ENDINGG_17</vt:lpstr>
      <vt:lpstr>GMICNC_22A_SCDPT5!SCDPT5_030ENDINGG_18</vt:lpstr>
      <vt:lpstr>GMICNC_22A_SCDPT5!SCDPT5_030ENDINGG_19</vt:lpstr>
      <vt:lpstr>GMICNC_22A_SCDPT5!SCDPT5_030ENDINGG_2</vt:lpstr>
      <vt:lpstr>GMICNC_22A_SCDPT5!SCDPT5_030ENDINGG_20</vt:lpstr>
      <vt:lpstr>GMICNC_22A_SCDPT5!SCDPT5_030ENDINGG_21</vt:lpstr>
      <vt:lpstr>GMICNC_22A_SCDPT5!SCDPT5_030ENDINGG_22</vt:lpstr>
      <vt:lpstr>GMICNC_22A_SCDPT5!SCDPT5_030ENDINGG_23</vt:lpstr>
      <vt:lpstr>GMICNC_22A_SCDPT5!SCDPT5_030ENDINGG_24</vt:lpstr>
      <vt:lpstr>GMICNC_22A_SCDPT5!SCDPT5_030ENDINGG_25</vt:lpstr>
      <vt:lpstr>GMICNC_22A_SCDPT5!SCDPT5_030ENDINGG_26</vt:lpstr>
      <vt:lpstr>GMICNC_22A_SCDPT5!SCDPT5_030ENDINGG_27</vt:lpstr>
      <vt:lpstr>GMICNC_22A_SCDPT5!SCDPT5_030ENDINGG_3</vt:lpstr>
      <vt:lpstr>GMICNC_22A_SCDPT5!SCDPT5_030ENDINGG_4</vt:lpstr>
      <vt:lpstr>GMICNC_22A_SCDPT5!SCDPT5_030ENDINGG_5</vt:lpstr>
      <vt:lpstr>GMICNC_22A_SCDPT5!SCDPT5_030ENDINGG_6</vt:lpstr>
      <vt:lpstr>GMICNC_22A_SCDPT5!SCDPT5_030ENDINGG_7</vt:lpstr>
      <vt:lpstr>GMICNC_22A_SCDPT5!SCDPT5_030ENDINGG_8</vt:lpstr>
      <vt:lpstr>GMICNC_22A_SCDPT5!SCDPT5_030ENDINGG_9</vt:lpstr>
      <vt:lpstr>GMICNC_22A_SCDPT5!SCDPT5_0500000000_Range</vt:lpstr>
      <vt:lpstr>GMICNC_22A_SCDPT5!SCDPT5_0509999999_10</vt:lpstr>
      <vt:lpstr>GMICNC_22A_SCDPT5!SCDPT5_0509999999_11</vt:lpstr>
      <vt:lpstr>GMICNC_22A_SCDPT5!SCDPT5_0509999999_12</vt:lpstr>
      <vt:lpstr>GMICNC_22A_SCDPT5!SCDPT5_0509999999_13</vt:lpstr>
      <vt:lpstr>GMICNC_22A_SCDPT5!SCDPT5_0509999999_14</vt:lpstr>
      <vt:lpstr>GMICNC_22A_SCDPT5!SCDPT5_0509999999_15</vt:lpstr>
      <vt:lpstr>GMICNC_22A_SCDPT5!SCDPT5_0509999999_16</vt:lpstr>
      <vt:lpstr>GMICNC_22A_SCDPT5!SCDPT5_0509999999_17</vt:lpstr>
      <vt:lpstr>GMICNC_22A_SCDPT5!SCDPT5_0509999999_18</vt:lpstr>
      <vt:lpstr>GMICNC_22A_SCDPT5!SCDPT5_0509999999_19</vt:lpstr>
      <vt:lpstr>GMICNC_22A_SCDPT5!SCDPT5_0509999999_20</vt:lpstr>
      <vt:lpstr>GMICNC_22A_SCDPT5!SCDPT5_0509999999_21</vt:lpstr>
      <vt:lpstr>GMICNC_22A_SCDPT5!SCDPT5_0509999999_8</vt:lpstr>
      <vt:lpstr>GMICNC_22A_SCDPT5!SCDPT5_0509999999_9</vt:lpstr>
      <vt:lpstr>GMICNC_22A_SCDPT5!SCDPT5_050BEGINNG_1</vt:lpstr>
      <vt:lpstr>GMICNC_22A_SCDPT5!SCDPT5_050BEGINNG_10</vt:lpstr>
      <vt:lpstr>GMICNC_22A_SCDPT5!SCDPT5_050BEGINNG_11</vt:lpstr>
      <vt:lpstr>GMICNC_22A_SCDPT5!SCDPT5_050BEGINNG_12</vt:lpstr>
      <vt:lpstr>GMICNC_22A_SCDPT5!SCDPT5_050BEGINNG_13</vt:lpstr>
      <vt:lpstr>GMICNC_22A_SCDPT5!SCDPT5_050BEGINNG_14</vt:lpstr>
      <vt:lpstr>GMICNC_22A_SCDPT5!SCDPT5_050BEGINNG_15</vt:lpstr>
      <vt:lpstr>GMICNC_22A_SCDPT5!SCDPT5_050BEGINNG_16</vt:lpstr>
      <vt:lpstr>GMICNC_22A_SCDPT5!SCDPT5_050BEGINNG_17</vt:lpstr>
      <vt:lpstr>GMICNC_22A_SCDPT5!SCDPT5_050BEGINNG_18</vt:lpstr>
      <vt:lpstr>GMICNC_22A_SCDPT5!SCDPT5_050BEGINNG_19</vt:lpstr>
      <vt:lpstr>GMICNC_22A_SCDPT5!SCDPT5_050BEGINNG_2</vt:lpstr>
      <vt:lpstr>GMICNC_22A_SCDPT5!SCDPT5_050BEGINNG_20</vt:lpstr>
      <vt:lpstr>GMICNC_22A_SCDPT5!SCDPT5_050BEGINNG_21</vt:lpstr>
      <vt:lpstr>GMICNC_22A_SCDPT5!SCDPT5_050BEGINNG_22</vt:lpstr>
      <vt:lpstr>GMICNC_22A_SCDPT5!SCDPT5_050BEGINNG_23</vt:lpstr>
      <vt:lpstr>GMICNC_22A_SCDPT5!SCDPT5_050BEGINNG_24</vt:lpstr>
      <vt:lpstr>GMICNC_22A_SCDPT5!SCDPT5_050BEGINNG_25</vt:lpstr>
      <vt:lpstr>GMICNC_22A_SCDPT5!SCDPT5_050BEGINNG_26</vt:lpstr>
      <vt:lpstr>GMICNC_22A_SCDPT5!SCDPT5_050BEGINNG_27</vt:lpstr>
      <vt:lpstr>GMICNC_22A_SCDPT5!SCDPT5_050BEGINNG_3</vt:lpstr>
      <vt:lpstr>GMICNC_22A_SCDPT5!SCDPT5_050BEGINNG_4</vt:lpstr>
      <vt:lpstr>GMICNC_22A_SCDPT5!SCDPT5_050BEGINNG_5</vt:lpstr>
      <vt:lpstr>GMICNC_22A_SCDPT5!SCDPT5_050BEGINNG_6</vt:lpstr>
      <vt:lpstr>GMICNC_22A_SCDPT5!SCDPT5_050BEGINNG_7</vt:lpstr>
      <vt:lpstr>GMICNC_22A_SCDPT5!SCDPT5_050BEGINNG_8</vt:lpstr>
      <vt:lpstr>GMICNC_22A_SCDPT5!SCDPT5_050BEGINNG_9</vt:lpstr>
      <vt:lpstr>GMICNC_22A_SCDPT5!SCDPT5_050ENDINGG_10</vt:lpstr>
      <vt:lpstr>GMICNC_22A_SCDPT5!SCDPT5_050ENDINGG_11</vt:lpstr>
      <vt:lpstr>GMICNC_22A_SCDPT5!SCDPT5_050ENDINGG_12</vt:lpstr>
      <vt:lpstr>GMICNC_22A_SCDPT5!SCDPT5_050ENDINGG_13</vt:lpstr>
      <vt:lpstr>GMICNC_22A_SCDPT5!SCDPT5_050ENDINGG_14</vt:lpstr>
      <vt:lpstr>GMICNC_22A_SCDPT5!SCDPT5_050ENDINGG_15</vt:lpstr>
      <vt:lpstr>GMICNC_22A_SCDPT5!SCDPT5_050ENDINGG_16</vt:lpstr>
      <vt:lpstr>GMICNC_22A_SCDPT5!SCDPT5_050ENDINGG_17</vt:lpstr>
      <vt:lpstr>GMICNC_22A_SCDPT5!SCDPT5_050ENDINGG_18</vt:lpstr>
      <vt:lpstr>GMICNC_22A_SCDPT5!SCDPT5_050ENDINGG_19</vt:lpstr>
      <vt:lpstr>GMICNC_22A_SCDPT5!SCDPT5_050ENDINGG_2</vt:lpstr>
      <vt:lpstr>GMICNC_22A_SCDPT5!SCDPT5_050ENDINGG_20</vt:lpstr>
      <vt:lpstr>GMICNC_22A_SCDPT5!SCDPT5_050ENDINGG_21</vt:lpstr>
      <vt:lpstr>GMICNC_22A_SCDPT5!SCDPT5_050ENDINGG_22</vt:lpstr>
      <vt:lpstr>GMICNC_22A_SCDPT5!SCDPT5_050ENDINGG_23</vt:lpstr>
      <vt:lpstr>GMICNC_22A_SCDPT5!SCDPT5_050ENDINGG_24</vt:lpstr>
      <vt:lpstr>GMICNC_22A_SCDPT5!SCDPT5_050ENDINGG_25</vt:lpstr>
      <vt:lpstr>GMICNC_22A_SCDPT5!SCDPT5_050ENDINGG_26</vt:lpstr>
      <vt:lpstr>GMICNC_22A_SCDPT5!SCDPT5_050ENDINGG_27</vt:lpstr>
      <vt:lpstr>GMICNC_22A_SCDPT5!SCDPT5_050ENDINGG_3</vt:lpstr>
      <vt:lpstr>GMICNC_22A_SCDPT5!SCDPT5_050ENDINGG_4</vt:lpstr>
      <vt:lpstr>GMICNC_22A_SCDPT5!SCDPT5_050ENDINGG_5</vt:lpstr>
      <vt:lpstr>GMICNC_22A_SCDPT5!SCDPT5_050ENDINGG_6</vt:lpstr>
      <vt:lpstr>GMICNC_22A_SCDPT5!SCDPT5_050ENDINGG_7</vt:lpstr>
      <vt:lpstr>GMICNC_22A_SCDPT5!SCDPT5_050ENDINGG_8</vt:lpstr>
      <vt:lpstr>GMICNC_22A_SCDPT5!SCDPT5_050ENDINGG_9</vt:lpstr>
      <vt:lpstr>GMICNC_22A_SCDPT5!SCDPT5_0700000000_Range</vt:lpstr>
      <vt:lpstr>GMICNC_22A_SCDPT5!SCDPT5_0709999999_10</vt:lpstr>
      <vt:lpstr>GMICNC_22A_SCDPT5!SCDPT5_0709999999_11</vt:lpstr>
      <vt:lpstr>GMICNC_22A_SCDPT5!SCDPT5_0709999999_12</vt:lpstr>
      <vt:lpstr>GMICNC_22A_SCDPT5!SCDPT5_0709999999_13</vt:lpstr>
      <vt:lpstr>GMICNC_22A_SCDPT5!SCDPT5_0709999999_14</vt:lpstr>
      <vt:lpstr>GMICNC_22A_SCDPT5!SCDPT5_0709999999_15</vt:lpstr>
      <vt:lpstr>GMICNC_22A_SCDPT5!SCDPT5_0709999999_16</vt:lpstr>
      <vt:lpstr>GMICNC_22A_SCDPT5!SCDPT5_0709999999_17</vt:lpstr>
      <vt:lpstr>GMICNC_22A_SCDPT5!SCDPT5_0709999999_18</vt:lpstr>
      <vt:lpstr>GMICNC_22A_SCDPT5!SCDPT5_0709999999_19</vt:lpstr>
      <vt:lpstr>GMICNC_22A_SCDPT5!SCDPT5_0709999999_20</vt:lpstr>
      <vt:lpstr>GMICNC_22A_SCDPT5!SCDPT5_0709999999_21</vt:lpstr>
      <vt:lpstr>GMICNC_22A_SCDPT5!SCDPT5_0709999999_8</vt:lpstr>
      <vt:lpstr>GMICNC_22A_SCDPT5!SCDPT5_0709999999_9</vt:lpstr>
      <vt:lpstr>GMICNC_22A_SCDPT5!SCDPT5_070BEGINNG_1</vt:lpstr>
      <vt:lpstr>GMICNC_22A_SCDPT5!SCDPT5_070BEGINNG_10</vt:lpstr>
      <vt:lpstr>GMICNC_22A_SCDPT5!SCDPT5_070BEGINNG_11</vt:lpstr>
      <vt:lpstr>GMICNC_22A_SCDPT5!SCDPT5_070BEGINNG_12</vt:lpstr>
      <vt:lpstr>GMICNC_22A_SCDPT5!SCDPT5_070BEGINNG_13</vt:lpstr>
      <vt:lpstr>GMICNC_22A_SCDPT5!SCDPT5_070BEGINNG_14</vt:lpstr>
      <vt:lpstr>GMICNC_22A_SCDPT5!SCDPT5_070BEGINNG_15</vt:lpstr>
      <vt:lpstr>GMICNC_22A_SCDPT5!SCDPT5_070BEGINNG_16</vt:lpstr>
      <vt:lpstr>GMICNC_22A_SCDPT5!SCDPT5_070BEGINNG_17</vt:lpstr>
      <vt:lpstr>GMICNC_22A_SCDPT5!SCDPT5_070BEGINNG_18</vt:lpstr>
      <vt:lpstr>GMICNC_22A_SCDPT5!SCDPT5_070BEGINNG_19</vt:lpstr>
      <vt:lpstr>GMICNC_22A_SCDPT5!SCDPT5_070BEGINNG_2</vt:lpstr>
      <vt:lpstr>GMICNC_22A_SCDPT5!SCDPT5_070BEGINNG_20</vt:lpstr>
      <vt:lpstr>GMICNC_22A_SCDPT5!SCDPT5_070BEGINNG_21</vt:lpstr>
      <vt:lpstr>GMICNC_22A_SCDPT5!SCDPT5_070BEGINNG_22</vt:lpstr>
      <vt:lpstr>GMICNC_22A_SCDPT5!SCDPT5_070BEGINNG_23</vt:lpstr>
      <vt:lpstr>GMICNC_22A_SCDPT5!SCDPT5_070BEGINNG_24</vt:lpstr>
      <vt:lpstr>GMICNC_22A_SCDPT5!SCDPT5_070BEGINNG_25</vt:lpstr>
      <vt:lpstr>GMICNC_22A_SCDPT5!SCDPT5_070BEGINNG_26</vt:lpstr>
      <vt:lpstr>GMICNC_22A_SCDPT5!SCDPT5_070BEGINNG_27</vt:lpstr>
      <vt:lpstr>GMICNC_22A_SCDPT5!SCDPT5_070BEGINNG_3</vt:lpstr>
      <vt:lpstr>GMICNC_22A_SCDPT5!SCDPT5_070BEGINNG_4</vt:lpstr>
      <vt:lpstr>GMICNC_22A_SCDPT5!SCDPT5_070BEGINNG_5</vt:lpstr>
      <vt:lpstr>GMICNC_22A_SCDPT5!SCDPT5_070BEGINNG_6</vt:lpstr>
      <vt:lpstr>GMICNC_22A_SCDPT5!SCDPT5_070BEGINNG_7</vt:lpstr>
      <vt:lpstr>GMICNC_22A_SCDPT5!SCDPT5_070BEGINNG_8</vt:lpstr>
      <vt:lpstr>GMICNC_22A_SCDPT5!SCDPT5_070BEGINNG_9</vt:lpstr>
      <vt:lpstr>GMICNC_22A_SCDPT5!SCDPT5_070ENDINGG_10</vt:lpstr>
      <vt:lpstr>GMICNC_22A_SCDPT5!SCDPT5_070ENDINGG_11</vt:lpstr>
      <vt:lpstr>GMICNC_22A_SCDPT5!SCDPT5_070ENDINGG_12</vt:lpstr>
      <vt:lpstr>GMICNC_22A_SCDPT5!SCDPT5_070ENDINGG_13</vt:lpstr>
      <vt:lpstr>GMICNC_22A_SCDPT5!SCDPT5_070ENDINGG_14</vt:lpstr>
      <vt:lpstr>GMICNC_22A_SCDPT5!SCDPT5_070ENDINGG_15</vt:lpstr>
      <vt:lpstr>GMICNC_22A_SCDPT5!SCDPT5_070ENDINGG_16</vt:lpstr>
      <vt:lpstr>GMICNC_22A_SCDPT5!SCDPT5_070ENDINGG_17</vt:lpstr>
      <vt:lpstr>GMICNC_22A_SCDPT5!SCDPT5_070ENDINGG_18</vt:lpstr>
      <vt:lpstr>GMICNC_22A_SCDPT5!SCDPT5_070ENDINGG_19</vt:lpstr>
      <vt:lpstr>GMICNC_22A_SCDPT5!SCDPT5_070ENDINGG_2</vt:lpstr>
      <vt:lpstr>GMICNC_22A_SCDPT5!SCDPT5_070ENDINGG_20</vt:lpstr>
      <vt:lpstr>GMICNC_22A_SCDPT5!SCDPT5_070ENDINGG_21</vt:lpstr>
      <vt:lpstr>GMICNC_22A_SCDPT5!SCDPT5_070ENDINGG_22</vt:lpstr>
      <vt:lpstr>GMICNC_22A_SCDPT5!SCDPT5_070ENDINGG_23</vt:lpstr>
      <vt:lpstr>GMICNC_22A_SCDPT5!SCDPT5_070ENDINGG_24</vt:lpstr>
      <vt:lpstr>GMICNC_22A_SCDPT5!SCDPT5_070ENDINGG_25</vt:lpstr>
      <vt:lpstr>GMICNC_22A_SCDPT5!SCDPT5_070ENDINGG_26</vt:lpstr>
      <vt:lpstr>GMICNC_22A_SCDPT5!SCDPT5_070ENDINGG_27</vt:lpstr>
      <vt:lpstr>GMICNC_22A_SCDPT5!SCDPT5_070ENDINGG_3</vt:lpstr>
      <vt:lpstr>GMICNC_22A_SCDPT5!SCDPT5_070ENDINGG_4</vt:lpstr>
      <vt:lpstr>GMICNC_22A_SCDPT5!SCDPT5_070ENDINGG_5</vt:lpstr>
      <vt:lpstr>GMICNC_22A_SCDPT5!SCDPT5_070ENDINGG_6</vt:lpstr>
      <vt:lpstr>GMICNC_22A_SCDPT5!SCDPT5_070ENDINGG_7</vt:lpstr>
      <vt:lpstr>GMICNC_22A_SCDPT5!SCDPT5_070ENDINGG_8</vt:lpstr>
      <vt:lpstr>GMICNC_22A_SCDPT5!SCDPT5_070ENDINGG_9</vt:lpstr>
      <vt:lpstr>GMICNC_22A_SCDPT5!SCDPT5_0900000000_Range</vt:lpstr>
      <vt:lpstr>GMICNC_22A_SCDPT5!SCDPT5_0909999999_10</vt:lpstr>
      <vt:lpstr>GMICNC_22A_SCDPT5!SCDPT5_0909999999_11</vt:lpstr>
      <vt:lpstr>GMICNC_22A_SCDPT5!SCDPT5_0909999999_12</vt:lpstr>
      <vt:lpstr>GMICNC_22A_SCDPT5!SCDPT5_0909999999_13</vt:lpstr>
      <vt:lpstr>GMICNC_22A_SCDPT5!SCDPT5_0909999999_14</vt:lpstr>
      <vt:lpstr>GMICNC_22A_SCDPT5!SCDPT5_0909999999_15</vt:lpstr>
      <vt:lpstr>GMICNC_22A_SCDPT5!SCDPT5_0909999999_16</vt:lpstr>
      <vt:lpstr>GMICNC_22A_SCDPT5!SCDPT5_0909999999_17</vt:lpstr>
      <vt:lpstr>GMICNC_22A_SCDPT5!SCDPT5_0909999999_18</vt:lpstr>
      <vt:lpstr>GMICNC_22A_SCDPT5!SCDPT5_0909999999_19</vt:lpstr>
      <vt:lpstr>GMICNC_22A_SCDPT5!SCDPT5_0909999999_20</vt:lpstr>
      <vt:lpstr>GMICNC_22A_SCDPT5!SCDPT5_0909999999_21</vt:lpstr>
      <vt:lpstr>GMICNC_22A_SCDPT5!SCDPT5_0909999999_8</vt:lpstr>
      <vt:lpstr>GMICNC_22A_SCDPT5!SCDPT5_0909999999_9</vt:lpstr>
      <vt:lpstr>GMICNC_22A_SCDPT5!SCDPT5_090BEGINNG_1</vt:lpstr>
      <vt:lpstr>GMICNC_22A_SCDPT5!SCDPT5_090BEGINNG_10</vt:lpstr>
      <vt:lpstr>GMICNC_22A_SCDPT5!SCDPT5_090BEGINNG_11</vt:lpstr>
      <vt:lpstr>GMICNC_22A_SCDPT5!SCDPT5_090BEGINNG_12</vt:lpstr>
      <vt:lpstr>GMICNC_22A_SCDPT5!SCDPT5_090BEGINNG_13</vt:lpstr>
      <vt:lpstr>GMICNC_22A_SCDPT5!SCDPT5_090BEGINNG_14</vt:lpstr>
      <vt:lpstr>GMICNC_22A_SCDPT5!SCDPT5_090BEGINNG_15</vt:lpstr>
      <vt:lpstr>GMICNC_22A_SCDPT5!SCDPT5_090BEGINNG_16</vt:lpstr>
      <vt:lpstr>GMICNC_22A_SCDPT5!SCDPT5_090BEGINNG_17</vt:lpstr>
      <vt:lpstr>GMICNC_22A_SCDPT5!SCDPT5_090BEGINNG_18</vt:lpstr>
      <vt:lpstr>GMICNC_22A_SCDPT5!SCDPT5_090BEGINNG_19</vt:lpstr>
      <vt:lpstr>GMICNC_22A_SCDPT5!SCDPT5_090BEGINNG_2</vt:lpstr>
      <vt:lpstr>GMICNC_22A_SCDPT5!SCDPT5_090BEGINNG_20</vt:lpstr>
      <vt:lpstr>GMICNC_22A_SCDPT5!SCDPT5_090BEGINNG_21</vt:lpstr>
      <vt:lpstr>GMICNC_22A_SCDPT5!SCDPT5_090BEGINNG_22</vt:lpstr>
      <vt:lpstr>GMICNC_22A_SCDPT5!SCDPT5_090BEGINNG_23</vt:lpstr>
      <vt:lpstr>GMICNC_22A_SCDPT5!SCDPT5_090BEGINNG_24</vt:lpstr>
      <vt:lpstr>GMICNC_22A_SCDPT5!SCDPT5_090BEGINNG_25</vt:lpstr>
      <vt:lpstr>GMICNC_22A_SCDPT5!SCDPT5_090BEGINNG_26</vt:lpstr>
      <vt:lpstr>GMICNC_22A_SCDPT5!SCDPT5_090BEGINNG_27</vt:lpstr>
      <vt:lpstr>GMICNC_22A_SCDPT5!SCDPT5_090BEGINNG_3</vt:lpstr>
      <vt:lpstr>GMICNC_22A_SCDPT5!SCDPT5_090BEGINNG_4</vt:lpstr>
      <vt:lpstr>GMICNC_22A_SCDPT5!SCDPT5_090BEGINNG_5</vt:lpstr>
      <vt:lpstr>GMICNC_22A_SCDPT5!SCDPT5_090BEGINNG_6</vt:lpstr>
      <vt:lpstr>GMICNC_22A_SCDPT5!SCDPT5_090BEGINNG_7</vt:lpstr>
      <vt:lpstr>GMICNC_22A_SCDPT5!SCDPT5_090BEGINNG_8</vt:lpstr>
      <vt:lpstr>GMICNC_22A_SCDPT5!SCDPT5_090BEGINNG_9</vt:lpstr>
      <vt:lpstr>GMICNC_22A_SCDPT5!SCDPT5_090ENDINGG_10</vt:lpstr>
      <vt:lpstr>GMICNC_22A_SCDPT5!SCDPT5_090ENDINGG_11</vt:lpstr>
      <vt:lpstr>GMICNC_22A_SCDPT5!SCDPT5_090ENDINGG_12</vt:lpstr>
      <vt:lpstr>GMICNC_22A_SCDPT5!SCDPT5_090ENDINGG_13</vt:lpstr>
      <vt:lpstr>GMICNC_22A_SCDPT5!SCDPT5_090ENDINGG_14</vt:lpstr>
      <vt:lpstr>GMICNC_22A_SCDPT5!SCDPT5_090ENDINGG_15</vt:lpstr>
      <vt:lpstr>GMICNC_22A_SCDPT5!SCDPT5_090ENDINGG_16</vt:lpstr>
      <vt:lpstr>GMICNC_22A_SCDPT5!SCDPT5_090ENDINGG_17</vt:lpstr>
      <vt:lpstr>GMICNC_22A_SCDPT5!SCDPT5_090ENDINGG_18</vt:lpstr>
      <vt:lpstr>GMICNC_22A_SCDPT5!SCDPT5_090ENDINGG_19</vt:lpstr>
      <vt:lpstr>GMICNC_22A_SCDPT5!SCDPT5_090ENDINGG_2</vt:lpstr>
      <vt:lpstr>GMICNC_22A_SCDPT5!SCDPT5_090ENDINGG_20</vt:lpstr>
      <vt:lpstr>GMICNC_22A_SCDPT5!SCDPT5_090ENDINGG_21</vt:lpstr>
      <vt:lpstr>GMICNC_22A_SCDPT5!SCDPT5_090ENDINGG_22</vt:lpstr>
      <vt:lpstr>GMICNC_22A_SCDPT5!SCDPT5_090ENDINGG_23</vt:lpstr>
      <vt:lpstr>GMICNC_22A_SCDPT5!SCDPT5_090ENDINGG_24</vt:lpstr>
      <vt:lpstr>GMICNC_22A_SCDPT5!SCDPT5_090ENDINGG_25</vt:lpstr>
      <vt:lpstr>GMICNC_22A_SCDPT5!SCDPT5_090ENDINGG_26</vt:lpstr>
      <vt:lpstr>GMICNC_22A_SCDPT5!SCDPT5_090ENDINGG_27</vt:lpstr>
      <vt:lpstr>GMICNC_22A_SCDPT5!SCDPT5_090ENDINGG_3</vt:lpstr>
      <vt:lpstr>GMICNC_22A_SCDPT5!SCDPT5_090ENDINGG_4</vt:lpstr>
      <vt:lpstr>GMICNC_22A_SCDPT5!SCDPT5_090ENDINGG_5</vt:lpstr>
      <vt:lpstr>GMICNC_22A_SCDPT5!SCDPT5_090ENDINGG_6</vt:lpstr>
      <vt:lpstr>GMICNC_22A_SCDPT5!SCDPT5_090ENDINGG_7</vt:lpstr>
      <vt:lpstr>GMICNC_22A_SCDPT5!SCDPT5_090ENDINGG_8</vt:lpstr>
      <vt:lpstr>GMICNC_22A_SCDPT5!SCDPT5_090ENDINGG_9</vt:lpstr>
      <vt:lpstr>GMICNC_22A_SCDPT5!SCDPT5_1100000000_Range</vt:lpstr>
      <vt:lpstr>GMICNC_22A_SCDPT5!SCDPT5_1109999999_10</vt:lpstr>
      <vt:lpstr>GMICNC_22A_SCDPT5!SCDPT5_1109999999_11</vt:lpstr>
      <vt:lpstr>GMICNC_22A_SCDPT5!SCDPT5_1109999999_12</vt:lpstr>
      <vt:lpstr>GMICNC_22A_SCDPT5!SCDPT5_1109999999_13</vt:lpstr>
      <vt:lpstr>GMICNC_22A_SCDPT5!SCDPT5_1109999999_14</vt:lpstr>
      <vt:lpstr>GMICNC_22A_SCDPT5!SCDPT5_1109999999_15</vt:lpstr>
      <vt:lpstr>GMICNC_22A_SCDPT5!SCDPT5_1109999999_16</vt:lpstr>
      <vt:lpstr>GMICNC_22A_SCDPT5!SCDPT5_1109999999_17</vt:lpstr>
      <vt:lpstr>GMICNC_22A_SCDPT5!SCDPT5_1109999999_18</vt:lpstr>
      <vt:lpstr>GMICNC_22A_SCDPT5!SCDPT5_1109999999_19</vt:lpstr>
      <vt:lpstr>GMICNC_22A_SCDPT5!SCDPT5_1109999999_20</vt:lpstr>
      <vt:lpstr>GMICNC_22A_SCDPT5!SCDPT5_1109999999_21</vt:lpstr>
      <vt:lpstr>GMICNC_22A_SCDPT5!SCDPT5_1109999999_8</vt:lpstr>
      <vt:lpstr>GMICNC_22A_SCDPT5!SCDPT5_1109999999_9</vt:lpstr>
      <vt:lpstr>GMICNC_22A_SCDPT5!SCDPT5_110BEGINNG_1</vt:lpstr>
      <vt:lpstr>GMICNC_22A_SCDPT5!SCDPT5_110BEGINNG_10</vt:lpstr>
      <vt:lpstr>GMICNC_22A_SCDPT5!SCDPT5_110BEGINNG_11</vt:lpstr>
      <vt:lpstr>GMICNC_22A_SCDPT5!SCDPT5_110BEGINNG_12</vt:lpstr>
      <vt:lpstr>GMICNC_22A_SCDPT5!SCDPT5_110BEGINNG_13</vt:lpstr>
      <vt:lpstr>GMICNC_22A_SCDPT5!SCDPT5_110BEGINNG_14</vt:lpstr>
      <vt:lpstr>GMICNC_22A_SCDPT5!SCDPT5_110BEGINNG_15</vt:lpstr>
      <vt:lpstr>GMICNC_22A_SCDPT5!SCDPT5_110BEGINNG_16</vt:lpstr>
      <vt:lpstr>GMICNC_22A_SCDPT5!SCDPT5_110BEGINNG_17</vt:lpstr>
      <vt:lpstr>GMICNC_22A_SCDPT5!SCDPT5_110BEGINNG_18</vt:lpstr>
      <vt:lpstr>GMICNC_22A_SCDPT5!SCDPT5_110BEGINNG_19</vt:lpstr>
      <vt:lpstr>GMICNC_22A_SCDPT5!SCDPT5_110BEGINNG_2</vt:lpstr>
      <vt:lpstr>GMICNC_22A_SCDPT5!SCDPT5_110BEGINNG_20</vt:lpstr>
      <vt:lpstr>GMICNC_22A_SCDPT5!SCDPT5_110BEGINNG_21</vt:lpstr>
      <vt:lpstr>GMICNC_22A_SCDPT5!SCDPT5_110BEGINNG_22</vt:lpstr>
      <vt:lpstr>GMICNC_22A_SCDPT5!SCDPT5_110BEGINNG_23</vt:lpstr>
      <vt:lpstr>GMICNC_22A_SCDPT5!SCDPT5_110BEGINNG_24</vt:lpstr>
      <vt:lpstr>GMICNC_22A_SCDPT5!SCDPT5_110BEGINNG_25</vt:lpstr>
      <vt:lpstr>GMICNC_22A_SCDPT5!SCDPT5_110BEGINNG_26</vt:lpstr>
      <vt:lpstr>GMICNC_22A_SCDPT5!SCDPT5_110BEGINNG_27</vt:lpstr>
      <vt:lpstr>GMICNC_22A_SCDPT5!SCDPT5_110BEGINNG_3</vt:lpstr>
      <vt:lpstr>GMICNC_22A_SCDPT5!SCDPT5_110BEGINNG_4</vt:lpstr>
      <vt:lpstr>GMICNC_22A_SCDPT5!SCDPT5_110BEGINNG_5</vt:lpstr>
      <vt:lpstr>GMICNC_22A_SCDPT5!SCDPT5_110BEGINNG_6</vt:lpstr>
      <vt:lpstr>GMICNC_22A_SCDPT5!SCDPT5_110BEGINNG_7</vt:lpstr>
      <vt:lpstr>GMICNC_22A_SCDPT5!SCDPT5_110BEGINNG_8</vt:lpstr>
      <vt:lpstr>GMICNC_22A_SCDPT5!SCDPT5_110BEGINNG_9</vt:lpstr>
      <vt:lpstr>GMICNC_22A_SCDPT5!SCDPT5_110ENDINGG_10</vt:lpstr>
      <vt:lpstr>GMICNC_22A_SCDPT5!SCDPT5_110ENDINGG_11</vt:lpstr>
      <vt:lpstr>GMICNC_22A_SCDPT5!SCDPT5_110ENDINGG_12</vt:lpstr>
      <vt:lpstr>GMICNC_22A_SCDPT5!SCDPT5_110ENDINGG_13</vt:lpstr>
      <vt:lpstr>GMICNC_22A_SCDPT5!SCDPT5_110ENDINGG_14</vt:lpstr>
      <vt:lpstr>GMICNC_22A_SCDPT5!SCDPT5_110ENDINGG_15</vt:lpstr>
      <vt:lpstr>GMICNC_22A_SCDPT5!SCDPT5_110ENDINGG_16</vt:lpstr>
      <vt:lpstr>GMICNC_22A_SCDPT5!SCDPT5_110ENDINGG_17</vt:lpstr>
      <vt:lpstr>GMICNC_22A_SCDPT5!SCDPT5_110ENDINGG_18</vt:lpstr>
      <vt:lpstr>GMICNC_22A_SCDPT5!SCDPT5_110ENDINGG_19</vt:lpstr>
      <vt:lpstr>GMICNC_22A_SCDPT5!SCDPT5_110ENDINGG_2</vt:lpstr>
      <vt:lpstr>GMICNC_22A_SCDPT5!SCDPT5_110ENDINGG_20</vt:lpstr>
      <vt:lpstr>GMICNC_22A_SCDPT5!SCDPT5_110ENDINGG_21</vt:lpstr>
      <vt:lpstr>GMICNC_22A_SCDPT5!SCDPT5_110ENDINGG_22</vt:lpstr>
      <vt:lpstr>GMICNC_22A_SCDPT5!SCDPT5_110ENDINGG_23</vt:lpstr>
      <vt:lpstr>GMICNC_22A_SCDPT5!SCDPT5_110ENDINGG_24</vt:lpstr>
      <vt:lpstr>GMICNC_22A_SCDPT5!SCDPT5_110ENDINGG_25</vt:lpstr>
      <vt:lpstr>GMICNC_22A_SCDPT5!SCDPT5_110ENDINGG_26</vt:lpstr>
      <vt:lpstr>GMICNC_22A_SCDPT5!SCDPT5_110ENDINGG_27</vt:lpstr>
      <vt:lpstr>GMICNC_22A_SCDPT5!SCDPT5_110ENDINGG_3</vt:lpstr>
      <vt:lpstr>GMICNC_22A_SCDPT5!SCDPT5_110ENDINGG_4</vt:lpstr>
      <vt:lpstr>GMICNC_22A_SCDPT5!SCDPT5_110ENDINGG_5</vt:lpstr>
      <vt:lpstr>GMICNC_22A_SCDPT5!SCDPT5_110ENDINGG_6</vt:lpstr>
      <vt:lpstr>GMICNC_22A_SCDPT5!SCDPT5_110ENDINGG_7</vt:lpstr>
      <vt:lpstr>GMICNC_22A_SCDPT5!SCDPT5_110ENDINGG_8</vt:lpstr>
      <vt:lpstr>GMICNC_22A_SCDPT5!SCDPT5_110ENDINGG_9</vt:lpstr>
      <vt:lpstr>GMICNC_22A_SCDPT5!SCDPT5_1300000000_Range</vt:lpstr>
      <vt:lpstr>GMICNC_22A_SCDPT5!SCDPT5_1309999999_10</vt:lpstr>
      <vt:lpstr>GMICNC_22A_SCDPT5!SCDPT5_1309999999_11</vt:lpstr>
      <vt:lpstr>GMICNC_22A_SCDPT5!SCDPT5_1309999999_12</vt:lpstr>
      <vt:lpstr>GMICNC_22A_SCDPT5!SCDPT5_1309999999_13</vt:lpstr>
      <vt:lpstr>GMICNC_22A_SCDPT5!SCDPT5_1309999999_14</vt:lpstr>
      <vt:lpstr>GMICNC_22A_SCDPT5!SCDPT5_1309999999_15</vt:lpstr>
      <vt:lpstr>GMICNC_22A_SCDPT5!SCDPT5_1309999999_16</vt:lpstr>
      <vt:lpstr>GMICNC_22A_SCDPT5!SCDPT5_1309999999_17</vt:lpstr>
      <vt:lpstr>GMICNC_22A_SCDPT5!SCDPT5_1309999999_18</vt:lpstr>
      <vt:lpstr>GMICNC_22A_SCDPT5!SCDPT5_1309999999_19</vt:lpstr>
      <vt:lpstr>GMICNC_22A_SCDPT5!SCDPT5_1309999999_20</vt:lpstr>
      <vt:lpstr>GMICNC_22A_SCDPT5!SCDPT5_1309999999_21</vt:lpstr>
      <vt:lpstr>GMICNC_22A_SCDPT5!SCDPT5_1309999999_8</vt:lpstr>
      <vt:lpstr>GMICNC_22A_SCDPT5!SCDPT5_1309999999_9</vt:lpstr>
      <vt:lpstr>GMICNC_22A_SCDPT5!SCDPT5_130BEGINNG_1</vt:lpstr>
      <vt:lpstr>GMICNC_22A_SCDPT5!SCDPT5_130BEGINNG_10</vt:lpstr>
      <vt:lpstr>GMICNC_22A_SCDPT5!SCDPT5_130BEGINNG_11</vt:lpstr>
      <vt:lpstr>GMICNC_22A_SCDPT5!SCDPT5_130BEGINNG_12</vt:lpstr>
      <vt:lpstr>GMICNC_22A_SCDPT5!SCDPT5_130BEGINNG_13</vt:lpstr>
      <vt:lpstr>GMICNC_22A_SCDPT5!SCDPT5_130BEGINNG_14</vt:lpstr>
      <vt:lpstr>GMICNC_22A_SCDPT5!SCDPT5_130BEGINNG_15</vt:lpstr>
      <vt:lpstr>GMICNC_22A_SCDPT5!SCDPT5_130BEGINNG_16</vt:lpstr>
      <vt:lpstr>GMICNC_22A_SCDPT5!SCDPT5_130BEGINNG_17</vt:lpstr>
      <vt:lpstr>GMICNC_22A_SCDPT5!SCDPT5_130BEGINNG_18</vt:lpstr>
      <vt:lpstr>GMICNC_22A_SCDPT5!SCDPT5_130BEGINNG_19</vt:lpstr>
      <vt:lpstr>GMICNC_22A_SCDPT5!SCDPT5_130BEGINNG_2</vt:lpstr>
      <vt:lpstr>GMICNC_22A_SCDPT5!SCDPT5_130BEGINNG_20</vt:lpstr>
      <vt:lpstr>GMICNC_22A_SCDPT5!SCDPT5_130BEGINNG_21</vt:lpstr>
      <vt:lpstr>GMICNC_22A_SCDPT5!SCDPT5_130BEGINNG_22</vt:lpstr>
      <vt:lpstr>GMICNC_22A_SCDPT5!SCDPT5_130BEGINNG_23</vt:lpstr>
      <vt:lpstr>GMICNC_22A_SCDPT5!SCDPT5_130BEGINNG_24</vt:lpstr>
      <vt:lpstr>GMICNC_22A_SCDPT5!SCDPT5_130BEGINNG_25</vt:lpstr>
      <vt:lpstr>GMICNC_22A_SCDPT5!SCDPT5_130BEGINNG_26</vt:lpstr>
      <vt:lpstr>GMICNC_22A_SCDPT5!SCDPT5_130BEGINNG_27</vt:lpstr>
      <vt:lpstr>GMICNC_22A_SCDPT5!SCDPT5_130BEGINNG_3</vt:lpstr>
      <vt:lpstr>GMICNC_22A_SCDPT5!SCDPT5_130BEGINNG_4</vt:lpstr>
      <vt:lpstr>GMICNC_22A_SCDPT5!SCDPT5_130BEGINNG_5</vt:lpstr>
      <vt:lpstr>GMICNC_22A_SCDPT5!SCDPT5_130BEGINNG_6</vt:lpstr>
      <vt:lpstr>GMICNC_22A_SCDPT5!SCDPT5_130BEGINNG_7</vt:lpstr>
      <vt:lpstr>GMICNC_22A_SCDPT5!SCDPT5_130BEGINNG_8</vt:lpstr>
      <vt:lpstr>GMICNC_22A_SCDPT5!SCDPT5_130BEGINNG_9</vt:lpstr>
      <vt:lpstr>GMICNC_22A_SCDPT5!SCDPT5_130ENDINGG_10</vt:lpstr>
      <vt:lpstr>GMICNC_22A_SCDPT5!SCDPT5_130ENDINGG_11</vt:lpstr>
      <vt:lpstr>GMICNC_22A_SCDPT5!SCDPT5_130ENDINGG_12</vt:lpstr>
      <vt:lpstr>GMICNC_22A_SCDPT5!SCDPT5_130ENDINGG_13</vt:lpstr>
      <vt:lpstr>GMICNC_22A_SCDPT5!SCDPT5_130ENDINGG_14</vt:lpstr>
      <vt:lpstr>GMICNC_22A_SCDPT5!SCDPT5_130ENDINGG_15</vt:lpstr>
      <vt:lpstr>GMICNC_22A_SCDPT5!SCDPT5_130ENDINGG_16</vt:lpstr>
      <vt:lpstr>GMICNC_22A_SCDPT5!SCDPT5_130ENDINGG_17</vt:lpstr>
      <vt:lpstr>GMICNC_22A_SCDPT5!SCDPT5_130ENDINGG_18</vt:lpstr>
      <vt:lpstr>GMICNC_22A_SCDPT5!SCDPT5_130ENDINGG_19</vt:lpstr>
      <vt:lpstr>GMICNC_22A_SCDPT5!SCDPT5_130ENDINGG_2</vt:lpstr>
      <vt:lpstr>GMICNC_22A_SCDPT5!SCDPT5_130ENDINGG_20</vt:lpstr>
      <vt:lpstr>GMICNC_22A_SCDPT5!SCDPT5_130ENDINGG_21</vt:lpstr>
      <vt:lpstr>GMICNC_22A_SCDPT5!SCDPT5_130ENDINGG_22</vt:lpstr>
      <vt:lpstr>GMICNC_22A_SCDPT5!SCDPT5_130ENDINGG_23</vt:lpstr>
      <vt:lpstr>GMICNC_22A_SCDPT5!SCDPT5_130ENDINGG_24</vt:lpstr>
      <vt:lpstr>GMICNC_22A_SCDPT5!SCDPT5_130ENDINGG_25</vt:lpstr>
      <vt:lpstr>GMICNC_22A_SCDPT5!SCDPT5_130ENDINGG_26</vt:lpstr>
      <vt:lpstr>GMICNC_22A_SCDPT5!SCDPT5_130ENDINGG_27</vt:lpstr>
      <vt:lpstr>GMICNC_22A_SCDPT5!SCDPT5_130ENDINGG_3</vt:lpstr>
      <vt:lpstr>GMICNC_22A_SCDPT5!SCDPT5_130ENDINGG_4</vt:lpstr>
      <vt:lpstr>GMICNC_22A_SCDPT5!SCDPT5_130ENDINGG_5</vt:lpstr>
      <vt:lpstr>GMICNC_22A_SCDPT5!SCDPT5_130ENDINGG_6</vt:lpstr>
      <vt:lpstr>GMICNC_22A_SCDPT5!SCDPT5_130ENDINGG_7</vt:lpstr>
      <vt:lpstr>GMICNC_22A_SCDPT5!SCDPT5_130ENDINGG_8</vt:lpstr>
      <vt:lpstr>GMICNC_22A_SCDPT5!SCDPT5_130ENDINGG_9</vt:lpstr>
      <vt:lpstr>GMICNC_22A_SCDPT5!SCDPT5_1500000000_Range</vt:lpstr>
      <vt:lpstr>GMICNC_22A_SCDPT5!SCDPT5_1509999999_10</vt:lpstr>
      <vt:lpstr>GMICNC_22A_SCDPT5!SCDPT5_1509999999_11</vt:lpstr>
      <vt:lpstr>GMICNC_22A_SCDPT5!SCDPT5_1509999999_12</vt:lpstr>
      <vt:lpstr>GMICNC_22A_SCDPT5!SCDPT5_1509999999_13</vt:lpstr>
      <vt:lpstr>GMICNC_22A_SCDPT5!SCDPT5_1509999999_14</vt:lpstr>
      <vt:lpstr>GMICNC_22A_SCDPT5!SCDPT5_1509999999_15</vt:lpstr>
      <vt:lpstr>GMICNC_22A_SCDPT5!SCDPT5_1509999999_16</vt:lpstr>
      <vt:lpstr>GMICNC_22A_SCDPT5!SCDPT5_1509999999_17</vt:lpstr>
      <vt:lpstr>GMICNC_22A_SCDPT5!SCDPT5_1509999999_18</vt:lpstr>
      <vt:lpstr>GMICNC_22A_SCDPT5!SCDPT5_1509999999_19</vt:lpstr>
      <vt:lpstr>GMICNC_22A_SCDPT5!SCDPT5_1509999999_20</vt:lpstr>
      <vt:lpstr>GMICNC_22A_SCDPT5!SCDPT5_1509999999_21</vt:lpstr>
      <vt:lpstr>GMICNC_22A_SCDPT5!SCDPT5_1509999999_8</vt:lpstr>
      <vt:lpstr>GMICNC_22A_SCDPT5!SCDPT5_1509999999_9</vt:lpstr>
      <vt:lpstr>GMICNC_22A_SCDPT5!SCDPT5_150BEGINNG_1</vt:lpstr>
      <vt:lpstr>GMICNC_22A_SCDPT5!SCDPT5_150BEGINNG_10</vt:lpstr>
      <vt:lpstr>GMICNC_22A_SCDPT5!SCDPT5_150BEGINNG_11</vt:lpstr>
      <vt:lpstr>GMICNC_22A_SCDPT5!SCDPT5_150BEGINNG_12</vt:lpstr>
      <vt:lpstr>GMICNC_22A_SCDPT5!SCDPT5_150BEGINNG_13</vt:lpstr>
      <vt:lpstr>GMICNC_22A_SCDPT5!SCDPT5_150BEGINNG_14</vt:lpstr>
      <vt:lpstr>GMICNC_22A_SCDPT5!SCDPT5_150BEGINNG_15</vt:lpstr>
      <vt:lpstr>GMICNC_22A_SCDPT5!SCDPT5_150BEGINNG_16</vt:lpstr>
      <vt:lpstr>GMICNC_22A_SCDPT5!SCDPT5_150BEGINNG_17</vt:lpstr>
      <vt:lpstr>GMICNC_22A_SCDPT5!SCDPT5_150BEGINNG_18</vt:lpstr>
      <vt:lpstr>GMICNC_22A_SCDPT5!SCDPT5_150BEGINNG_19</vt:lpstr>
      <vt:lpstr>GMICNC_22A_SCDPT5!SCDPT5_150BEGINNG_2</vt:lpstr>
      <vt:lpstr>GMICNC_22A_SCDPT5!SCDPT5_150BEGINNG_20</vt:lpstr>
      <vt:lpstr>GMICNC_22A_SCDPT5!SCDPT5_150BEGINNG_21</vt:lpstr>
      <vt:lpstr>GMICNC_22A_SCDPT5!SCDPT5_150BEGINNG_22</vt:lpstr>
      <vt:lpstr>GMICNC_22A_SCDPT5!SCDPT5_150BEGINNG_23</vt:lpstr>
      <vt:lpstr>GMICNC_22A_SCDPT5!SCDPT5_150BEGINNG_24</vt:lpstr>
      <vt:lpstr>GMICNC_22A_SCDPT5!SCDPT5_150BEGINNG_25</vt:lpstr>
      <vt:lpstr>GMICNC_22A_SCDPT5!SCDPT5_150BEGINNG_26</vt:lpstr>
      <vt:lpstr>GMICNC_22A_SCDPT5!SCDPT5_150BEGINNG_27</vt:lpstr>
      <vt:lpstr>GMICNC_22A_SCDPT5!SCDPT5_150BEGINNG_3</vt:lpstr>
      <vt:lpstr>GMICNC_22A_SCDPT5!SCDPT5_150BEGINNG_4</vt:lpstr>
      <vt:lpstr>GMICNC_22A_SCDPT5!SCDPT5_150BEGINNG_5</vt:lpstr>
      <vt:lpstr>GMICNC_22A_SCDPT5!SCDPT5_150BEGINNG_6</vt:lpstr>
      <vt:lpstr>GMICNC_22A_SCDPT5!SCDPT5_150BEGINNG_7</vt:lpstr>
      <vt:lpstr>GMICNC_22A_SCDPT5!SCDPT5_150BEGINNG_8</vt:lpstr>
      <vt:lpstr>GMICNC_22A_SCDPT5!SCDPT5_150BEGINNG_9</vt:lpstr>
      <vt:lpstr>GMICNC_22A_SCDPT5!SCDPT5_150ENDINGG_10</vt:lpstr>
      <vt:lpstr>GMICNC_22A_SCDPT5!SCDPT5_150ENDINGG_11</vt:lpstr>
      <vt:lpstr>GMICNC_22A_SCDPT5!SCDPT5_150ENDINGG_12</vt:lpstr>
      <vt:lpstr>GMICNC_22A_SCDPT5!SCDPT5_150ENDINGG_13</vt:lpstr>
      <vt:lpstr>GMICNC_22A_SCDPT5!SCDPT5_150ENDINGG_14</vt:lpstr>
      <vt:lpstr>GMICNC_22A_SCDPT5!SCDPT5_150ENDINGG_15</vt:lpstr>
      <vt:lpstr>GMICNC_22A_SCDPT5!SCDPT5_150ENDINGG_16</vt:lpstr>
      <vt:lpstr>GMICNC_22A_SCDPT5!SCDPT5_150ENDINGG_17</vt:lpstr>
      <vt:lpstr>GMICNC_22A_SCDPT5!SCDPT5_150ENDINGG_18</vt:lpstr>
      <vt:lpstr>GMICNC_22A_SCDPT5!SCDPT5_150ENDINGG_19</vt:lpstr>
      <vt:lpstr>GMICNC_22A_SCDPT5!SCDPT5_150ENDINGG_2</vt:lpstr>
      <vt:lpstr>GMICNC_22A_SCDPT5!SCDPT5_150ENDINGG_20</vt:lpstr>
      <vt:lpstr>GMICNC_22A_SCDPT5!SCDPT5_150ENDINGG_21</vt:lpstr>
      <vt:lpstr>GMICNC_22A_SCDPT5!SCDPT5_150ENDINGG_22</vt:lpstr>
      <vt:lpstr>GMICNC_22A_SCDPT5!SCDPT5_150ENDINGG_23</vt:lpstr>
      <vt:lpstr>GMICNC_22A_SCDPT5!SCDPT5_150ENDINGG_24</vt:lpstr>
      <vt:lpstr>GMICNC_22A_SCDPT5!SCDPT5_150ENDINGG_25</vt:lpstr>
      <vt:lpstr>GMICNC_22A_SCDPT5!SCDPT5_150ENDINGG_26</vt:lpstr>
      <vt:lpstr>GMICNC_22A_SCDPT5!SCDPT5_150ENDINGG_27</vt:lpstr>
      <vt:lpstr>GMICNC_22A_SCDPT5!SCDPT5_150ENDINGG_3</vt:lpstr>
      <vt:lpstr>GMICNC_22A_SCDPT5!SCDPT5_150ENDINGG_4</vt:lpstr>
      <vt:lpstr>GMICNC_22A_SCDPT5!SCDPT5_150ENDINGG_5</vt:lpstr>
      <vt:lpstr>GMICNC_22A_SCDPT5!SCDPT5_150ENDINGG_6</vt:lpstr>
      <vt:lpstr>GMICNC_22A_SCDPT5!SCDPT5_150ENDINGG_7</vt:lpstr>
      <vt:lpstr>GMICNC_22A_SCDPT5!SCDPT5_150ENDINGG_8</vt:lpstr>
      <vt:lpstr>GMICNC_22A_SCDPT5!SCDPT5_150ENDINGG_9</vt:lpstr>
      <vt:lpstr>GMICNC_22A_SCDPT5!SCDPT5_1610000000_Range</vt:lpstr>
      <vt:lpstr>GMICNC_22A_SCDPT5!SCDPT5_1619999999_10</vt:lpstr>
      <vt:lpstr>GMICNC_22A_SCDPT5!SCDPT5_1619999999_11</vt:lpstr>
      <vt:lpstr>GMICNC_22A_SCDPT5!SCDPT5_1619999999_12</vt:lpstr>
      <vt:lpstr>GMICNC_22A_SCDPT5!SCDPT5_1619999999_13</vt:lpstr>
      <vt:lpstr>GMICNC_22A_SCDPT5!SCDPT5_1619999999_14</vt:lpstr>
      <vt:lpstr>GMICNC_22A_SCDPT5!SCDPT5_1619999999_15</vt:lpstr>
      <vt:lpstr>GMICNC_22A_SCDPT5!SCDPT5_1619999999_16</vt:lpstr>
      <vt:lpstr>GMICNC_22A_SCDPT5!SCDPT5_1619999999_17</vt:lpstr>
      <vt:lpstr>GMICNC_22A_SCDPT5!SCDPT5_1619999999_18</vt:lpstr>
      <vt:lpstr>GMICNC_22A_SCDPT5!SCDPT5_1619999999_19</vt:lpstr>
      <vt:lpstr>GMICNC_22A_SCDPT5!SCDPT5_1619999999_20</vt:lpstr>
      <vt:lpstr>GMICNC_22A_SCDPT5!SCDPT5_1619999999_21</vt:lpstr>
      <vt:lpstr>GMICNC_22A_SCDPT5!SCDPT5_1619999999_9</vt:lpstr>
      <vt:lpstr>GMICNC_22A_SCDPT5!SCDPT5_161BEGINNG_1</vt:lpstr>
      <vt:lpstr>GMICNC_22A_SCDPT5!SCDPT5_161BEGINNG_10</vt:lpstr>
      <vt:lpstr>GMICNC_22A_SCDPT5!SCDPT5_161BEGINNG_11</vt:lpstr>
      <vt:lpstr>GMICNC_22A_SCDPT5!SCDPT5_161BEGINNG_12</vt:lpstr>
      <vt:lpstr>GMICNC_22A_SCDPT5!SCDPT5_161BEGINNG_13</vt:lpstr>
      <vt:lpstr>GMICNC_22A_SCDPT5!SCDPT5_161BEGINNG_14</vt:lpstr>
      <vt:lpstr>GMICNC_22A_SCDPT5!SCDPT5_161BEGINNG_15</vt:lpstr>
      <vt:lpstr>GMICNC_22A_SCDPT5!SCDPT5_161BEGINNG_16</vt:lpstr>
      <vt:lpstr>GMICNC_22A_SCDPT5!SCDPT5_161BEGINNG_17</vt:lpstr>
      <vt:lpstr>GMICNC_22A_SCDPT5!SCDPT5_161BEGINNG_18</vt:lpstr>
      <vt:lpstr>GMICNC_22A_SCDPT5!SCDPT5_161BEGINNG_19</vt:lpstr>
      <vt:lpstr>GMICNC_22A_SCDPT5!SCDPT5_161BEGINNG_2</vt:lpstr>
      <vt:lpstr>GMICNC_22A_SCDPT5!SCDPT5_161BEGINNG_20</vt:lpstr>
      <vt:lpstr>GMICNC_22A_SCDPT5!SCDPT5_161BEGINNG_21</vt:lpstr>
      <vt:lpstr>GMICNC_22A_SCDPT5!SCDPT5_161BEGINNG_22</vt:lpstr>
      <vt:lpstr>GMICNC_22A_SCDPT5!SCDPT5_161BEGINNG_23</vt:lpstr>
      <vt:lpstr>GMICNC_22A_SCDPT5!SCDPT5_161BEGINNG_24</vt:lpstr>
      <vt:lpstr>GMICNC_22A_SCDPT5!SCDPT5_161BEGINNG_25</vt:lpstr>
      <vt:lpstr>GMICNC_22A_SCDPT5!SCDPT5_161BEGINNG_26</vt:lpstr>
      <vt:lpstr>GMICNC_22A_SCDPT5!SCDPT5_161BEGINNG_27</vt:lpstr>
      <vt:lpstr>GMICNC_22A_SCDPT5!SCDPT5_161BEGINNG_3</vt:lpstr>
      <vt:lpstr>GMICNC_22A_SCDPT5!SCDPT5_161BEGINNG_4</vt:lpstr>
      <vt:lpstr>GMICNC_22A_SCDPT5!SCDPT5_161BEGINNG_5</vt:lpstr>
      <vt:lpstr>GMICNC_22A_SCDPT5!SCDPT5_161BEGINNG_6</vt:lpstr>
      <vt:lpstr>GMICNC_22A_SCDPT5!SCDPT5_161BEGINNG_7</vt:lpstr>
      <vt:lpstr>GMICNC_22A_SCDPT5!SCDPT5_161BEGINNG_8</vt:lpstr>
      <vt:lpstr>GMICNC_22A_SCDPT5!SCDPT5_161BEGINNG_9</vt:lpstr>
      <vt:lpstr>GMICNC_22A_SCDPT5!SCDPT5_161ENDINGG_10</vt:lpstr>
      <vt:lpstr>GMICNC_22A_SCDPT5!SCDPT5_161ENDINGG_11</vt:lpstr>
      <vt:lpstr>GMICNC_22A_SCDPT5!SCDPT5_161ENDINGG_12</vt:lpstr>
      <vt:lpstr>GMICNC_22A_SCDPT5!SCDPT5_161ENDINGG_13</vt:lpstr>
      <vt:lpstr>GMICNC_22A_SCDPT5!SCDPT5_161ENDINGG_14</vt:lpstr>
      <vt:lpstr>GMICNC_22A_SCDPT5!SCDPT5_161ENDINGG_15</vt:lpstr>
      <vt:lpstr>GMICNC_22A_SCDPT5!SCDPT5_161ENDINGG_16</vt:lpstr>
      <vt:lpstr>GMICNC_22A_SCDPT5!SCDPT5_161ENDINGG_17</vt:lpstr>
      <vt:lpstr>GMICNC_22A_SCDPT5!SCDPT5_161ENDINGG_18</vt:lpstr>
      <vt:lpstr>GMICNC_22A_SCDPT5!SCDPT5_161ENDINGG_19</vt:lpstr>
      <vt:lpstr>GMICNC_22A_SCDPT5!SCDPT5_161ENDINGG_2</vt:lpstr>
      <vt:lpstr>GMICNC_22A_SCDPT5!SCDPT5_161ENDINGG_20</vt:lpstr>
      <vt:lpstr>GMICNC_22A_SCDPT5!SCDPT5_161ENDINGG_21</vt:lpstr>
      <vt:lpstr>GMICNC_22A_SCDPT5!SCDPT5_161ENDINGG_22</vt:lpstr>
      <vt:lpstr>GMICNC_22A_SCDPT5!SCDPT5_161ENDINGG_23</vt:lpstr>
      <vt:lpstr>GMICNC_22A_SCDPT5!SCDPT5_161ENDINGG_24</vt:lpstr>
      <vt:lpstr>GMICNC_22A_SCDPT5!SCDPT5_161ENDINGG_25</vt:lpstr>
      <vt:lpstr>GMICNC_22A_SCDPT5!SCDPT5_161ENDINGG_26</vt:lpstr>
      <vt:lpstr>GMICNC_22A_SCDPT5!SCDPT5_161ENDINGG_27</vt:lpstr>
      <vt:lpstr>GMICNC_22A_SCDPT5!SCDPT5_161ENDINGG_3</vt:lpstr>
      <vt:lpstr>GMICNC_22A_SCDPT5!SCDPT5_161ENDINGG_4</vt:lpstr>
      <vt:lpstr>GMICNC_22A_SCDPT5!SCDPT5_161ENDINGG_5</vt:lpstr>
      <vt:lpstr>GMICNC_22A_SCDPT5!SCDPT5_161ENDINGG_6</vt:lpstr>
      <vt:lpstr>GMICNC_22A_SCDPT5!SCDPT5_161ENDINGG_7</vt:lpstr>
      <vt:lpstr>GMICNC_22A_SCDPT5!SCDPT5_161ENDINGG_8</vt:lpstr>
      <vt:lpstr>GMICNC_22A_SCDPT5!SCDPT5_161ENDINGG_9</vt:lpstr>
      <vt:lpstr>GMICNC_22A_SCDPT5!SCDPT5_1900000000_Range</vt:lpstr>
      <vt:lpstr>GMICNC_22A_SCDPT5!SCDPT5_1909999999_10</vt:lpstr>
      <vt:lpstr>GMICNC_22A_SCDPT5!SCDPT5_1909999999_11</vt:lpstr>
      <vt:lpstr>GMICNC_22A_SCDPT5!SCDPT5_1909999999_12</vt:lpstr>
      <vt:lpstr>GMICNC_22A_SCDPT5!SCDPT5_1909999999_13</vt:lpstr>
      <vt:lpstr>GMICNC_22A_SCDPT5!SCDPT5_1909999999_14</vt:lpstr>
      <vt:lpstr>GMICNC_22A_SCDPT5!SCDPT5_1909999999_15</vt:lpstr>
      <vt:lpstr>GMICNC_22A_SCDPT5!SCDPT5_1909999999_16</vt:lpstr>
      <vt:lpstr>GMICNC_22A_SCDPT5!SCDPT5_1909999999_17</vt:lpstr>
      <vt:lpstr>GMICNC_22A_SCDPT5!SCDPT5_1909999999_18</vt:lpstr>
      <vt:lpstr>GMICNC_22A_SCDPT5!SCDPT5_1909999999_19</vt:lpstr>
      <vt:lpstr>GMICNC_22A_SCDPT5!SCDPT5_1909999999_20</vt:lpstr>
      <vt:lpstr>GMICNC_22A_SCDPT5!SCDPT5_1909999999_21</vt:lpstr>
      <vt:lpstr>GMICNC_22A_SCDPT5!SCDPT5_1909999999_8</vt:lpstr>
      <vt:lpstr>GMICNC_22A_SCDPT5!SCDPT5_1909999999_9</vt:lpstr>
      <vt:lpstr>GMICNC_22A_SCDPT5!SCDPT5_190BEGINNG_1</vt:lpstr>
      <vt:lpstr>GMICNC_22A_SCDPT5!SCDPT5_190BEGINNG_10</vt:lpstr>
      <vt:lpstr>GMICNC_22A_SCDPT5!SCDPT5_190BEGINNG_11</vt:lpstr>
      <vt:lpstr>GMICNC_22A_SCDPT5!SCDPT5_190BEGINNG_12</vt:lpstr>
      <vt:lpstr>GMICNC_22A_SCDPT5!SCDPT5_190BEGINNG_13</vt:lpstr>
      <vt:lpstr>GMICNC_22A_SCDPT5!SCDPT5_190BEGINNG_14</vt:lpstr>
      <vt:lpstr>GMICNC_22A_SCDPT5!SCDPT5_190BEGINNG_15</vt:lpstr>
      <vt:lpstr>GMICNC_22A_SCDPT5!SCDPT5_190BEGINNG_16</vt:lpstr>
      <vt:lpstr>GMICNC_22A_SCDPT5!SCDPT5_190BEGINNG_17</vt:lpstr>
      <vt:lpstr>GMICNC_22A_SCDPT5!SCDPT5_190BEGINNG_18</vt:lpstr>
      <vt:lpstr>GMICNC_22A_SCDPT5!SCDPT5_190BEGINNG_19</vt:lpstr>
      <vt:lpstr>GMICNC_22A_SCDPT5!SCDPT5_190BEGINNG_2</vt:lpstr>
      <vt:lpstr>GMICNC_22A_SCDPT5!SCDPT5_190BEGINNG_20</vt:lpstr>
      <vt:lpstr>GMICNC_22A_SCDPT5!SCDPT5_190BEGINNG_21</vt:lpstr>
      <vt:lpstr>GMICNC_22A_SCDPT5!SCDPT5_190BEGINNG_22</vt:lpstr>
      <vt:lpstr>GMICNC_22A_SCDPT5!SCDPT5_190BEGINNG_23</vt:lpstr>
      <vt:lpstr>GMICNC_22A_SCDPT5!SCDPT5_190BEGINNG_24</vt:lpstr>
      <vt:lpstr>GMICNC_22A_SCDPT5!SCDPT5_190BEGINNG_25</vt:lpstr>
      <vt:lpstr>GMICNC_22A_SCDPT5!SCDPT5_190BEGINNG_26</vt:lpstr>
      <vt:lpstr>GMICNC_22A_SCDPT5!SCDPT5_190BEGINNG_27</vt:lpstr>
      <vt:lpstr>GMICNC_22A_SCDPT5!SCDPT5_190BEGINNG_3</vt:lpstr>
      <vt:lpstr>GMICNC_22A_SCDPT5!SCDPT5_190BEGINNG_4</vt:lpstr>
      <vt:lpstr>GMICNC_22A_SCDPT5!SCDPT5_190BEGINNG_5</vt:lpstr>
      <vt:lpstr>GMICNC_22A_SCDPT5!SCDPT5_190BEGINNG_6</vt:lpstr>
      <vt:lpstr>GMICNC_22A_SCDPT5!SCDPT5_190BEGINNG_7</vt:lpstr>
      <vt:lpstr>GMICNC_22A_SCDPT5!SCDPT5_190BEGINNG_8</vt:lpstr>
      <vt:lpstr>GMICNC_22A_SCDPT5!SCDPT5_190BEGINNG_9</vt:lpstr>
      <vt:lpstr>GMICNC_22A_SCDPT5!SCDPT5_190ENDINGG_10</vt:lpstr>
      <vt:lpstr>GMICNC_22A_SCDPT5!SCDPT5_190ENDINGG_11</vt:lpstr>
      <vt:lpstr>GMICNC_22A_SCDPT5!SCDPT5_190ENDINGG_12</vt:lpstr>
      <vt:lpstr>GMICNC_22A_SCDPT5!SCDPT5_190ENDINGG_13</vt:lpstr>
      <vt:lpstr>GMICNC_22A_SCDPT5!SCDPT5_190ENDINGG_14</vt:lpstr>
      <vt:lpstr>GMICNC_22A_SCDPT5!SCDPT5_190ENDINGG_15</vt:lpstr>
      <vt:lpstr>GMICNC_22A_SCDPT5!SCDPT5_190ENDINGG_16</vt:lpstr>
      <vt:lpstr>GMICNC_22A_SCDPT5!SCDPT5_190ENDINGG_17</vt:lpstr>
      <vt:lpstr>GMICNC_22A_SCDPT5!SCDPT5_190ENDINGG_18</vt:lpstr>
      <vt:lpstr>GMICNC_22A_SCDPT5!SCDPT5_190ENDINGG_19</vt:lpstr>
      <vt:lpstr>GMICNC_22A_SCDPT5!SCDPT5_190ENDINGG_2</vt:lpstr>
      <vt:lpstr>GMICNC_22A_SCDPT5!SCDPT5_190ENDINGG_20</vt:lpstr>
      <vt:lpstr>GMICNC_22A_SCDPT5!SCDPT5_190ENDINGG_21</vt:lpstr>
      <vt:lpstr>GMICNC_22A_SCDPT5!SCDPT5_190ENDINGG_22</vt:lpstr>
      <vt:lpstr>GMICNC_22A_SCDPT5!SCDPT5_190ENDINGG_23</vt:lpstr>
      <vt:lpstr>GMICNC_22A_SCDPT5!SCDPT5_190ENDINGG_24</vt:lpstr>
      <vt:lpstr>GMICNC_22A_SCDPT5!SCDPT5_190ENDINGG_25</vt:lpstr>
      <vt:lpstr>GMICNC_22A_SCDPT5!SCDPT5_190ENDINGG_26</vt:lpstr>
      <vt:lpstr>GMICNC_22A_SCDPT5!SCDPT5_190ENDINGG_27</vt:lpstr>
      <vt:lpstr>GMICNC_22A_SCDPT5!SCDPT5_190ENDINGG_3</vt:lpstr>
      <vt:lpstr>GMICNC_22A_SCDPT5!SCDPT5_190ENDINGG_4</vt:lpstr>
      <vt:lpstr>GMICNC_22A_SCDPT5!SCDPT5_190ENDINGG_5</vt:lpstr>
      <vt:lpstr>GMICNC_22A_SCDPT5!SCDPT5_190ENDINGG_6</vt:lpstr>
      <vt:lpstr>GMICNC_22A_SCDPT5!SCDPT5_190ENDINGG_7</vt:lpstr>
      <vt:lpstr>GMICNC_22A_SCDPT5!SCDPT5_190ENDINGG_8</vt:lpstr>
      <vt:lpstr>GMICNC_22A_SCDPT5!SCDPT5_190ENDINGG_9</vt:lpstr>
      <vt:lpstr>GMICNC_22A_SCDPT5!SCDPT5_2010000000_Range</vt:lpstr>
      <vt:lpstr>GMICNC_22A_SCDPT5!SCDPT5_2019999999_10</vt:lpstr>
      <vt:lpstr>GMICNC_22A_SCDPT5!SCDPT5_2019999999_11</vt:lpstr>
      <vt:lpstr>GMICNC_22A_SCDPT5!SCDPT5_2019999999_12</vt:lpstr>
      <vt:lpstr>GMICNC_22A_SCDPT5!SCDPT5_2019999999_13</vt:lpstr>
      <vt:lpstr>GMICNC_22A_SCDPT5!SCDPT5_2019999999_14</vt:lpstr>
      <vt:lpstr>GMICNC_22A_SCDPT5!SCDPT5_2019999999_15</vt:lpstr>
      <vt:lpstr>GMICNC_22A_SCDPT5!SCDPT5_2019999999_16</vt:lpstr>
      <vt:lpstr>GMICNC_22A_SCDPT5!SCDPT5_2019999999_17</vt:lpstr>
      <vt:lpstr>GMICNC_22A_SCDPT5!SCDPT5_2019999999_18</vt:lpstr>
      <vt:lpstr>GMICNC_22A_SCDPT5!SCDPT5_2019999999_19</vt:lpstr>
      <vt:lpstr>GMICNC_22A_SCDPT5!SCDPT5_2019999999_20</vt:lpstr>
      <vt:lpstr>GMICNC_22A_SCDPT5!SCDPT5_2019999999_21</vt:lpstr>
      <vt:lpstr>GMICNC_22A_SCDPT5!SCDPT5_2019999999_8</vt:lpstr>
      <vt:lpstr>GMICNC_22A_SCDPT5!SCDPT5_2019999999_9</vt:lpstr>
      <vt:lpstr>GMICNC_22A_SCDPT5!SCDPT5_201BEGINNG_1</vt:lpstr>
      <vt:lpstr>GMICNC_22A_SCDPT5!SCDPT5_201BEGINNG_10</vt:lpstr>
      <vt:lpstr>GMICNC_22A_SCDPT5!SCDPT5_201BEGINNG_11</vt:lpstr>
      <vt:lpstr>GMICNC_22A_SCDPT5!SCDPT5_201BEGINNG_12</vt:lpstr>
      <vt:lpstr>GMICNC_22A_SCDPT5!SCDPT5_201BEGINNG_13</vt:lpstr>
      <vt:lpstr>GMICNC_22A_SCDPT5!SCDPT5_201BEGINNG_14</vt:lpstr>
      <vt:lpstr>GMICNC_22A_SCDPT5!SCDPT5_201BEGINNG_15</vt:lpstr>
      <vt:lpstr>GMICNC_22A_SCDPT5!SCDPT5_201BEGINNG_16</vt:lpstr>
      <vt:lpstr>GMICNC_22A_SCDPT5!SCDPT5_201BEGINNG_17</vt:lpstr>
      <vt:lpstr>GMICNC_22A_SCDPT5!SCDPT5_201BEGINNG_18</vt:lpstr>
      <vt:lpstr>GMICNC_22A_SCDPT5!SCDPT5_201BEGINNG_19</vt:lpstr>
      <vt:lpstr>GMICNC_22A_SCDPT5!SCDPT5_201BEGINNG_2</vt:lpstr>
      <vt:lpstr>GMICNC_22A_SCDPT5!SCDPT5_201BEGINNG_20</vt:lpstr>
      <vt:lpstr>GMICNC_22A_SCDPT5!SCDPT5_201BEGINNG_21</vt:lpstr>
      <vt:lpstr>GMICNC_22A_SCDPT5!SCDPT5_201BEGINNG_22</vt:lpstr>
      <vt:lpstr>GMICNC_22A_SCDPT5!SCDPT5_201BEGINNG_23</vt:lpstr>
      <vt:lpstr>GMICNC_22A_SCDPT5!SCDPT5_201BEGINNG_24</vt:lpstr>
      <vt:lpstr>GMICNC_22A_SCDPT5!SCDPT5_201BEGINNG_25</vt:lpstr>
      <vt:lpstr>GMICNC_22A_SCDPT5!SCDPT5_201BEGINNG_26</vt:lpstr>
      <vt:lpstr>GMICNC_22A_SCDPT5!SCDPT5_201BEGINNG_27</vt:lpstr>
      <vt:lpstr>GMICNC_22A_SCDPT5!SCDPT5_201BEGINNG_3</vt:lpstr>
      <vt:lpstr>GMICNC_22A_SCDPT5!SCDPT5_201BEGINNG_4</vt:lpstr>
      <vt:lpstr>GMICNC_22A_SCDPT5!SCDPT5_201BEGINNG_5</vt:lpstr>
      <vt:lpstr>GMICNC_22A_SCDPT5!SCDPT5_201BEGINNG_6</vt:lpstr>
      <vt:lpstr>GMICNC_22A_SCDPT5!SCDPT5_201BEGINNG_7</vt:lpstr>
      <vt:lpstr>GMICNC_22A_SCDPT5!SCDPT5_201BEGINNG_8</vt:lpstr>
      <vt:lpstr>GMICNC_22A_SCDPT5!SCDPT5_201BEGINNG_9</vt:lpstr>
      <vt:lpstr>GMICNC_22A_SCDPT5!SCDPT5_201ENDINGG_10</vt:lpstr>
      <vt:lpstr>GMICNC_22A_SCDPT5!SCDPT5_201ENDINGG_11</vt:lpstr>
      <vt:lpstr>GMICNC_22A_SCDPT5!SCDPT5_201ENDINGG_12</vt:lpstr>
      <vt:lpstr>GMICNC_22A_SCDPT5!SCDPT5_201ENDINGG_13</vt:lpstr>
      <vt:lpstr>GMICNC_22A_SCDPT5!SCDPT5_201ENDINGG_14</vt:lpstr>
      <vt:lpstr>GMICNC_22A_SCDPT5!SCDPT5_201ENDINGG_15</vt:lpstr>
      <vt:lpstr>GMICNC_22A_SCDPT5!SCDPT5_201ENDINGG_16</vt:lpstr>
      <vt:lpstr>GMICNC_22A_SCDPT5!SCDPT5_201ENDINGG_17</vt:lpstr>
      <vt:lpstr>GMICNC_22A_SCDPT5!SCDPT5_201ENDINGG_18</vt:lpstr>
      <vt:lpstr>GMICNC_22A_SCDPT5!SCDPT5_201ENDINGG_19</vt:lpstr>
      <vt:lpstr>GMICNC_22A_SCDPT5!SCDPT5_201ENDINGG_2</vt:lpstr>
      <vt:lpstr>GMICNC_22A_SCDPT5!SCDPT5_201ENDINGG_20</vt:lpstr>
      <vt:lpstr>GMICNC_22A_SCDPT5!SCDPT5_201ENDINGG_21</vt:lpstr>
      <vt:lpstr>GMICNC_22A_SCDPT5!SCDPT5_201ENDINGG_22</vt:lpstr>
      <vt:lpstr>GMICNC_22A_SCDPT5!SCDPT5_201ENDINGG_23</vt:lpstr>
      <vt:lpstr>GMICNC_22A_SCDPT5!SCDPT5_201ENDINGG_24</vt:lpstr>
      <vt:lpstr>GMICNC_22A_SCDPT5!SCDPT5_201ENDINGG_25</vt:lpstr>
      <vt:lpstr>GMICNC_22A_SCDPT5!SCDPT5_201ENDINGG_26</vt:lpstr>
      <vt:lpstr>GMICNC_22A_SCDPT5!SCDPT5_201ENDINGG_27</vt:lpstr>
      <vt:lpstr>GMICNC_22A_SCDPT5!SCDPT5_201ENDINGG_3</vt:lpstr>
      <vt:lpstr>GMICNC_22A_SCDPT5!SCDPT5_201ENDINGG_4</vt:lpstr>
      <vt:lpstr>GMICNC_22A_SCDPT5!SCDPT5_201ENDINGG_5</vt:lpstr>
      <vt:lpstr>GMICNC_22A_SCDPT5!SCDPT5_201ENDINGG_6</vt:lpstr>
      <vt:lpstr>GMICNC_22A_SCDPT5!SCDPT5_201ENDINGG_7</vt:lpstr>
      <vt:lpstr>GMICNC_22A_SCDPT5!SCDPT5_201ENDINGG_8</vt:lpstr>
      <vt:lpstr>GMICNC_22A_SCDPT5!SCDPT5_201ENDINGG_9</vt:lpstr>
      <vt:lpstr>GMICNC_22A_SCDPT5!SCDPT5_2509999998_10</vt:lpstr>
      <vt:lpstr>GMICNC_22A_SCDPT5!SCDPT5_2509999998_11</vt:lpstr>
      <vt:lpstr>GMICNC_22A_SCDPT5!SCDPT5_2509999998_12</vt:lpstr>
      <vt:lpstr>GMICNC_22A_SCDPT5!SCDPT5_2509999998_13</vt:lpstr>
      <vt:lpstr>GMICNC_22A_SCDPT5!SCDPT5_2509999998_14</vt:lpstr>
      <vt:lpstr>GMICNC_22A_SCDPT5!SCDPT5_2509999998_15</vt:lpstr>
      <vt:lpstr>GMICNC_22A_SCDPT5!SCDPT5_2509999998_16</vt:lpstr>
      <vt:lpstr>GMICNC_22A_SCDPT5!SCDPT5_2509999998_17</vt:lpstr>
      <vt:lpstr>GMICNC_22A_SCDPT5!SCDPT5_2509999998_18</vt:lpstr>
      <vt:lpstr>GMICNC_22A_SCDPT5!SCDPT5_2509999998_19</vt:lpstr>
      <vt:lpstr>GMICNC_22A_SCDPT5!SCDPT5_2509999998_20</vt:lpstr>
      <vt:lpstr>GMICNC_22A_SCDPT5!SCDPT5_2509999998_21</vt:lpstr>
      <vt:lpstr>GMICNC_22A_SCDPT5!SCDPT5_2509999998_8</vt:lpstr>
      <vt:lpstr>GMICNC_22A_SCDPT5!SCDPT5_2509999998_9</vt:lpstr>
      <vt:lpstr>GMICNC_22A_SCDPT5!SCDPT5_4010000000_Range</vt:lpstr>
      <vt:lpstr>GMICNC_22A_SCDPT5!SCDPT5_4019999999_10</vt:lpstr>
      <vt:lpstr>GMICNC_22A_SCDPT5!SCDPT5_4019999999_11</vt:lpstr>
      <vt:lpstr>GMICNC_22A_SCDPT5!SCDPT5_4019999999_12</vt:lpstr>
      <vt:lpstr>GMICNC_22A_SCDPT5!SCDPT5_4019999999_13</vt:lpstr>
      <vt:lpstr>GMICNC_22A_SCDPT5!SCDPT5_4019999999_14</vt:lpstr>
      <vt:lpstr>GMICNC_22A_SCDPT5!SCDPT5_4019999999_15</vt:lpstr>
      <vt:lpstr>GMICNC_22A_SCDPT5!SCDPT5_4019999999_16</vt:lpstr>
      <vt:lpstr>GMICNC_22A_SCDPT5!SCDPT5_4019999999_17</vt:lpstr>
      <vt:lpstr>GMICNC_22A_SCDPT5!SCDPT5_4019999999_18</vt:lpstr>
      <vt:lpstr>GMICNC_22A_SCDPT5!SCDPT5_4019999999_19</vt:lpstr>
      <vt:lpstr>GMICNC_22A_SCDPT5!SCDPT5_4019999999_20</vt:lpstr>
      <vt:lpstr>GMICNC_22A_SCDPT5!SCDPT5_4019999999_21</vt:lpstr>
      <vt:lpstr>GMICNC_22A_SCDPT5!SCDPT5_4019999999_9</vt:lpstr>
      <vt:lpstr>GMICNC_22A_SCDPT5!SCDPT5_401BEGINNG_1</vt:lpstr>
      <vt:lpstr>GMICNC_22A_SCDPT5!SCDPT5_401BEGINNG_10</vt:lpstr>
      <vt:lpstr>GMICNC_22A_SCDPT5!SCDPT5_401BEGINNG_11</vt:lpstr>
      <vt:lpstr>GMICNC_22A_SCDPT5!SCDPT5_401BEGINNG_12</vt:lpstr>
      <vt:lpstr>GMICNC_22A_SCDPT5!SCDPT5_401BEGINNG_13</vt:lpstr>
      <vt:lpstr>GMICNC_22A_SCDPT5!SCDPT5_401BEGINNG_14</vt:lpstr>
      <vt:lpstr>GMICNC_22A_SCDPT5!SCDPT5_401BEGINNG_15</vt:lpstr>
      <vt:lpstr>GMICNC_22A_SCDPT5!SCDPT5_401BEGINNG_16</vt:lpstr>
      <vt:lpstr>GMICNC_22A_SCDPT5!SCDPT5_401BEGINNG_17</vt:lpstr>
      <vt:lpstr>GMICNC_22A_SCDPT5!SCDPT5_401BEGINNG_18</vt:lpstr>
      <vt:lpstr>GMICNC_22A_SCDPT5!SCDPT5_401BEGINNG_19</vt:lpstr>
      <vt:lpstr>GMICNC_22A_SCDPT5!SCDPT5_401BEGINNG_2</vt:lpstr>
      <vt:lpstr>GMICNC_22A_SCDPT5!SCDPT5_401BEGINNG_20</vt:lpstr>
      <vt:lpstr>GMICNC_22A_SCDPT5!SCDPT5_401BEGINNG_21</vt:lpstr>
      <vt:lpstr>GMICNC_22A_SCDPT5!SCDPT5_401BEGINNG_22</vt:lpstr>
      <vt:lpstr>GMICNC_22A_SCDPT5!SCDPT5_401BEGINNG_23</vt:lpstr>
      <vt:lpstr>GMICNC_22A_SCDPT5!SCDPT5_401BEGINNG_24</vt:lpstr>
      <vt:lpstr>GMICNC_22A_SCDPT5!SCDPT5_401BEGINNG_25</vt:lpstr>
      <vt:lpstr>GMICNC_22A_SCDPT5!SCDPT5_401BEGINNG_26</vt:lpstr>
      <vt:lpstr>GMICNC_22A_SCDPT5!SCDPT5_401BEGINNG_27</vt:lpstr>
      <vt:lpstr>GMICNC_22A_SCDPT5!SCDPT5_401BEGINNG_3</vt:lpstr>
      <vt:lpstr>GMICNC_22A_SCDPT5!SCDPT5_401BEGINNG_4</vt:lpstr>
      <vt:lpstr>GMICNC_22A_SCDPT5!SCDPT5_401BEGINNG_5</vt:lpstr>
      <vt:lpstr>GMICNC_22A_SCDPT5!SCDPT5_401BEGINNG_6</vt:lpstr>
      <vt:lpstr>GMICNC_22A_SCDPT5!SCDPT5_401BEGINNG_7</vt:lpstr>
      <vt:lpstr>GMICNC_22A_SCDPT5!SCDPT5_401BEGINNG_8</vt:lpstr>
      <vt:lpstr>GMICNC_22A_SCDPT5!SCDPT5_401BEGINNG_9</vt:lpstr>
      <vt:lpstr>GMICNC_22A_SCDPT5!SCDPT5_401ENDINGG_10</vt:lpstr>
      <vt:lpstr>GMICNC_22A_SCDPT5!SCDPT5_401ENDINGG_11</vt:lpstr>
      <vt:lpstr>GMICNC_22A_SCDPT5!SCDPT5_401ENDINGG_12</vt:lpstr>
      <vt:lpstr>GMICNC_22A_SCDPT5!SCDPT5_401ENDINGG_13</vt:lpstr>
      <vt:lpstr>GMICNC_22A_SCDPT5!SCDPT5_401ENDINGG_14</vt:lpstr>
      <vt:lpstr>GMICNC_22A_SCDPT5!SCDPT5_401ENDINGG_15</vt:lpstr>
      <vt:lpstr>GMICNC_22A_SCDPT5!SCDPT5_401ENDINGG_16</vt:lpstr>
      <vt:lpstr>GMICNC_22A_SCDPT5!SCDPT5_401ENDINGG_17</vt:lpstr>
      <vt:lpstr>GMICNC_22A_SCDPT5!SCDPT5_401ENDINGG_18</vt:lpstr>
      <vt:lpstr>GMICNC_22A_SCDPT5!SCDPT5_401ENDINGG_19</vt:lpstr>
      <vt:lpstr>GMICNC_22A_SCDPT5!SCDPT5_401ENDINGG_2</vt:lpstr>
      <vt:lpstr>GMICNC_22A_SCDPT5!SCDPT5_401ENDINGG_20</vt:lpstr>
      <vt:lpstr>GMICNC_22A_SCDPT5!SCDPT5_401ENDINGG_21</vt:lpstr>
      <vt:lpstr>GMICNC_22A_SCDPT5!SCDPT5_401ENDINGG_22</vt:lpstr>
      <vt:lpstr>GMICNC_22A_SCDPT5!SCDPT5_401ENDINGG_23</vt:lpstr>
      <vt:lpstr>GMICNC_22A_SCDPT5!SCDPT5_401ENDINGG_24</vt:lpstr>
      <vt:lpstr>GMICNC_22A_SCDPT5!SCDPT5_401ENDINGG_25</vt:lpstr>
      <vt:lpstr>GMICNC_22A_SCDPT5!SCDPT5_401ENDINGG_26</vt:lpstr>
      <vt:lpstr>GMICNC_22A_SCDPT5!SCDPT5_401ENDINGG_27</vt:lpstr>
      <vt:lpstr>GMICNC_22A_SCDPT5!SCDPT5_401ENDINGG_3</vt:lpstr>
      <vt:lpstr>GMICNC_22A_SCDPT5!SCDPT5_401ENDINGG_4</vt:lpstr>
      <vt:lpstr>GMICNC_22A_SCDPT5!SCDPT5_401ENDINGG_5</vt:lpstr>
      <vt:lpstr>GMICNC_22A_SCDPT5!SCDPT5_401ENDINGG_6</vt:lpstr>
      <vt:lpstr>GMICNC_22A_SCDPT5!SCDPT5_401ENDINGG_7</vt:lpstr>
      <vt:lpstr>GMICNC_22A_SCDPT5!SCDPT5_401ENDINGG_8</vt:lpstr>
      <vt:lpstr>GMICNC_22A_SCDPT5!SCDPT5_401ENDINGG_9</vt:lpstr>
      <vt:lpstr>GMICNC_22A_SCDPT5!SCDPT5_4020000000_Range</vt:lpstr>
      <vt:lpstr>GMICNC_22A_SCDPT5!SCDPT5_4029999999_10</vt:lpstr>
      <vt:lpstr>GMICNC_22A_SCDPT5!SCDPT5_4029999999_11</vt:lpstr>
      <vt:lpstr>GMICNC_22A_SCDPT5!SCDPT5_4029999999_12</vt:lpstr>
      <vt:lpstr>GMICNC_22A_SCDPT5!SCDPT5_4029999999_13</vt:lpstr>
      <vt:lpstr>GMICNC_22A_SCDPT5!SCDPT5_4029999999_14</vt:lpstr>
      <vt:lpstr>GMICNC_22A_SCDPT5!SCDPT5_4029999999_15</vt:lpstr>
      <vt:lpstr>GMICNC_22A_SCDPT5!SCDPT5_4029999999_16</vt:lpstr>
      <vt:lpstr>GMICNC_22A_SCDPT5!SCDPT5_4029999999_17</vt:lpstr>
      <vt:lpstr>GMICNC_22A_SCDPT5!SCDPT5_4029999999_18</vt:lpstr>
      <vt:lpstr>GMICNC_22A_SCDPT5!SCDPT5_4029999999_19</vt:lpstr>
      <vt:lpstr>GMICNC_22A_SCDPT5!SCDPT5_4029999999_20</vt:lpstr>
      <vt:lpstr>GMICNC_22A_SCDPT5!SCDPT5_4029999999_21</vt:lpstr>
      <vt:lpstr>GMICNC_22A_SCDPT5!SCDPT5_4029999999_9</vt:lpstr>
      <vt:lpstr>GMICNC_22A_SCDPT5!SCDPT5_402BEGINNG_1</vt:lpstr>
      <vt:lpstr>GMICNC_22A_SCDPT5!SCDPT5_402BEGINNG_10</vt:lpstr>
      <vt:lpstr>GMICNC_22A_SCDPT5!SCDPT5_402BEGINNG_11</vt:lpstr>
      <vt:lpstr>GMICNC_22A_SCDPT5!SCDPT5_402BEGINNG_12</vt:lpstr>
      <vt:lpstr>GMICNC_22A_SCDPT5!SCDPT5_402BEGINNG_13</vt:lpstr>
      <vt:lpstr>GMICNC_22A_SCDPT5!SCDPT5_402BEGINNG_14</vt:lpstr>
      <vt:lpstr>GMICNC_22A_SCDPT5!SCDPT5_402BEGINNG_15</vt:lpstr>
      <vt:lpstr>GMICNC_22A_SCDPT5!SCDPT5_402BEGINNG_16</vt:lpstr>
      <vt:lpstr>GMICNC_22A_SCDPT5!SCDPT5_402BEGINNG_17</vt:lpstr>
      <vt:lpstr>GMICNC_22A_SCDPT5!SCDPT5_402BEGINNG_18</vt:lpstr>
      <vt:lpstr>GMICNC_22A_SCDPT5!SCDPT5_402BEGINNG_19</vt:lpstr>
      <vt:lpstr>GMICNC_22A_SCDPT5!SCDPT5_402BEGINNG_2</vt:lpstr>
      <vt:lpstr>GMICNC_22A_SCDPT5!SCDPT5_402BEGINNG_20</vt:lpstr>
      <vt:lpstr>GMICNC_22A_SCDPT5!SCDPT5_402BEGINNG_21</vt:lpstr>
      <vt:lpstr>GMICNC_22A_SCDPT5!SCDPT5_402BEGINNG_22</vt:lpstr>
      <vt:lpstr>GMICNC_22A_SCDPT5!SCDPT5_402BEGINNG_23</vt:lpstr>
      <vt:lpstr>GMICNC_22A_SCDPT5!SCDPT5_402BEGINNG_24</vt:lpstr>
      <vt:lpstr>GMICNC_22A_SCDPT5!SCDPT5_402BEGINNG_25</vt:lpstr>
      <vt:lpstr>GMICNC_22A_SCDPT5!SCDPT5_402BEGINNG_26</vt:lpstr>
      <vt:lpstr>GMICNC_22A_SCDPT5!SCDPT5_402BEGINNG_27</vt:lpstr>
      <vt:lpstr>GMICNC_22A_SCDPT5!SCDPT5_402BEGINNG_3</vt:lpstr>
      <vt:lpstr>GMICNC_22A_SCDPT5!SCDPT5_402BEGINNG_4</vt:lpstr>
      <vt:lpstr>GMICNC_22A_SCDPT5!SCDPT5_402BEGINNG_5</vt:lpstr>
      <vt:lpstr>GMICNC_22A_SCDPT5!SCDPT5_402BEGINNG_6</vt:lpstr>
      <vt:lpstr>GMICNC_22A_SCDPT5!SCDPT5_402BEGINNG_7</vt:lpstr>
      <vt:lpstr>GMICNC_22A_SCDPT5!SCDPT5_402BEGINNG_8</vt:lpstr>
      <vt:lpstr>GMICNC_22A_SCDPT5!SCDPT5_402BEGINNG_9</vt:lpstr>
      <vt:lpstr>GMICNC_22A_SCDPT5!SCDPT5_402ENDINGG_10</vt:lpstr>
      <vt:lpstr>GMICNC_22A_SCDPT5!SCDPT5_402ENDINGG_11</vt:lpstr>
      <vt:lpstr>GMICNC_22A_SCDPT5!SCDPT5_402ENDINGG_12</vt:lpstr>
      <vt:lpstr>GMICNC_22A_SCDPT5!SCDPT5_402ENDINGG_13</vt:lpstr>
      <vt:lpstr>GMICNC_22A_SCDPT5!SCDPT5_402ENDINGG_14</vt:lpstr>
      <vt:lpstr>GMICNC_22A_SCDPT5!SCDPT5_402ENDINGG_15</vt:lpstr>
      <vt:lpstr>GMICNC_22A_SCDPT5!SCDPT5_402ENDINGG_16</vt:lpstr>
      <vt:lpstr>GMICNC_22A_SCDPT5!SCDPT5_402ENDINGG_17</vt:lpstr>
      <vt:lpstr>GMICNC_22A_SCDPT5!SCDPT5_402ENDINGG_18</vt:lpstr>
      <vt:lpstr>GMICNC_22A_SCDPT5!SCDPT5_402ENDINGG_19</vt:lpstr>
      <vt:lpstr>GMICNC_22A_SCDPT5!SCDPT5_402ENDINGG_2</vt:lpstr>
      <vt:lpstr>GMICNC_22A_SCDPT5!SCDPT5_402ENDINGG_20</vt:lpstr>
      <vt:lpstr>GMICNC_22A_SCDPT5!SCDPT5_402ENDINGG_21</vt:lpstr>
      <vt:lpstr>GMICNC_22A_SCDPT5!SCDPT5_402ENDINGG_22</vt:lpstr>
      <vt:lpstr>GMICNC_22A_SCDPT5!SCDPT5_402ENDINGG_23</vt:lpstr>
      <vt:lpstr>GMICNC_22A_SCDPT5!SCDPT5_402ENDINGG_24</vt:lpstr>
      <vt:lpstr>GMICNC_22A_SCDPT5!SCDPT5_402ENDINGG_25</vt:lpstr>
      <vt:lpstr>GMICNC_22A_SCDPT5!SCDPT5_402ENDINGG_26</vt:lpstr>
      <vt:lpstr>GMICNC_22A_SCDPT5!SCDPT5_402ENDINGG_27</vt:lpstr>
      <vt:lpstr>GMICNC_22A_SCDPT5!SCDPT5_402ENDINGG_3</vt:lpstr>
      <vt:lpstr>GMICNC_22A_SCDPT5!SCDPT5_402ENDINGG_4</vt:lpstr>
      <vt:lpstr>GMICNC_22A_SCDPT5!SCDPT5_402ENDINGG_5</vt:lpstr>
      <vt:lpstr>GMICNC_22A_SCDPT5!SCDPT5_402ENDINGG_6</vt:lpstr>
      <vt:lpstr>GMICNC_22A_SCDPT5!SCDPT5_402ENDINGG_7</vt:lpstr>
      <vt:lpstr>GMICNC_22A_SCDPT5!SCDPT5_402ENDINGG_8</vt:lpstr>
      <vt:lpstr>GMICNC_22A_SCDPT5!SCDPT5_402ENDINGG_9</vt:lpstr>
      <vt:lpstr>GMICNC_22A_SCDPT5!SCDPT5_4310000000_Range</vt:lpstr>
      <vt:lpstr>GMICNC_22A_SCDPT5!SCDPT5_4319999999_10</vt:lpstr>
      <vt:lpstr>GMICNC_22A_SCDPT5!SCDPT5_4319999999_11</vt:lpstr>
      <vt:lpstr>GMICNC_22A_SCDPT5!SCDPT5_4319999999_12</vt:lpstr>
      <vt:lpstr>GMICNC_22A_SCDPT5!SCDPT5_4319999999_13</vt:lpstr>
      <vt:lpstr>GMICNC_22A_SCDPT5!SCDPT5_4319999999_14</vt:lpstr>
      <vt:lpstr>GMICNC_22A_SCDPT5!SCDPT5_4319999999_15</vt:lpstr>
      <vt:lpstr>GMICNC_22A_SCDPT5!SCDPT5_4319999999_16</vt:lpstr>
      <vt:lpstr>GMICNC_22A_SCDPT5!SCDPT5_4319999999_17</vt:lpstr>
      <vt:lpstr>GMICNC_22A_SCDPT5!SCDPT5_4319999999_18</vt:lpstr>
      <vt:lpstr>GMICNC_22A_SCDPT5!SCDPT5_4319999999_19</vt:lpstr>
      <vt:lpstr>GMICNC_22A_SCDPT5!SCDPT5_4319999999_20</vt:lpstr>
      <vt:lpstr>GMICNC_22A_SCDPT5!SCDPT5_4319999999_21</vt:lpstr>
      <vt:lpstr>GMICNC_22A_SCDPT5!SCDPT5_4319999999_9</vt:lpstr>
      <vt:lpstr>GMICNC_22A_SCDPT5!SCDPT5_431BEGINNG_1</vt:lpstr>
      <vt:lpstr>GMICNC_22A_SCDPT5!SCDPT5_431BEGINNG_10</vt:lpstr>
      <vt:lpstr>GMICNC_22A_SCDPT5!SCDPT5_431BEGINNG_11</vt:lpstr>
      <vt:lpstr>GMICNC_22A_SCDPT5!SCDPT5_431BEGINNG_12</vt:lpstr>
      <vt:lpstr>GMICNC_22A_SCDPT5!SCDPT5_431BEGINNG_13</vt:lpstr>
      <vt:lpstr>GMICNC_22A_SCDPT5!SCDPT5_431BEGINNG_14</vt:lpstr>
      <vt:lpstr>GMICNC_22A_SCDPT5!SCDPT5_431BEGINNG_15</vt:lpstr>
      <vt:lpstr>GMICNC_22A_SCDPT5!SCDPT5_431BEGINNG_16</vt:lpstr>
      <vt:lpstr>GMICNC_22A_SCDPT5!SCDPT5_431BEGINNG_17</vt:lpstr>
      <vt:lpstr>GMICNC_22A_SCDPT5!SCDPT5_431BEGINNG_18</vt:lpstr>
      <vt:lpstr>GMICNC_22A_SCDPT5!SCDPT5_431BEGINNG_19</vt:lpstr>
      <vt:lpstr>GMICNC_22A_SCDPT5!SCDPT5_431BEGINNG_2</vt:lpstr>
      <vt:lpstr>GMICNC_22A_SCDPT5!SCDPT5_431BEGINNG_20</vt:lpstr>
      <vt:lpstr>GMICNC_22A_SCDPT5!SCDPT5_431BEGINNG_21</vt:lpstr>
      <vt:lpstr>GMICNC_22A_SCDPT5!SCDPT5_431BEGINNG_22</vt:lpstr>
      <vt:lpstr>GMICNC_22A_SCDPT5!SCDPT5_431BEGINNG_23</vt:lpstr>
      <vt:lpstr>GMICNC_22A_SCDPT5!SCDPT5_431BEGINNG_24</vt:lpstr>
      <vt:lpstr>GMICNC_22A_SCDPT5!SCDPT5_431BEGINNG_25</vt:lpstr>
      <vt:lpstr>GMICNC_22A_SCDPT5!SCDPT5_431BEGINNG_26</vt:lpstr>
      <vt:lpstr>GMICNC_22A_SCDPT5!SCDPT5_431BEGINNG_27</vt:lpstr>
      <vt:lpstr>GMICNC_22A_SCDPT5!SCDPT5_431BEGINNG_3</vt:lpstr>
      <vt:lpstr>GMICNC_22A_SCDPT5!SCDPT5_431BEGINNG_4</vt:lpstr>
      <vt:lpstr>GMICNC_22A_SCDPT5!SCDPT5_431BEGINNG_5</vt:lpstr>
      <vt:lpstr>GMICNC_22A_SCDPT5!SCDPT5_431BEGINNG_6</vt:lpstr>
      <vt:lpstr>GMICNC_22A_SCDPT5!SCDPT5_431BEGINNG_7</vt:lpstr>
      <vt:lpstr>GMICNC_22A_SCDPT5!SCDPT5_431BEGINNG_8</vt:lpstr>
      <vt:lpstr>GMICNC_22A_SCDPT5!SCDPT5_431BEGINNG_9</vt:lpstr>
      <vt:lpstr>GMICNC_22A_SCDPT5!SCDPT5_431ENDINGG_10</vt:lpstr>
      <vt:lpstr>GMICNC_22A_SCDPT5!SCDPT5_431ENDINGG_11</vt:lpstr>
      <vt:lpstr>GMICNC_22A_SCDPT5!SCDPT5_431ENDINGG_12</vt:lpstr>
      <vt:lpstr>GMICNC_22A_SCDPT5!SCDPT5_431ENDINGG_13</vt:lpstr>
      <vt:lpstr>GMICNC_22A_SCDPT5!SCDPT5_431ENDINGG_14</vt:lpstr>
      <vt:lpstr>GMICNC_22A_SCDPT5!SCDPT5_431ENDINGG_15</vt:lpstr>
      <vt:lpstr>GMICNC_22A_SCDPT5!SCDPT5_431ENDINGG_16</vt:lpstr>
      <vt:lpstr>GMICNC_22A_SCDPT5!SCDPT5_431ENDINGG_17</vt:lpstr>
      <vt:lpstr>GMICNC_22A_SCDPT5!SCDPT5_431ENDINGG_18</vt:lpstr>
      <vt:lpstr>GMICNC_22A_SCDPT5!SCDPT5_431ENDINGG_19</vt:lpstr>
      <vt:lpstr>GMICNC_22A_SCDPT5!SCDPT5_431ENDINGG_2</vt:lpstr>
      <vt:lpstr>GMICNC_22A_SCDPT5!SCDPT5_431ENDINGG_20</vt:lpstr>
      <vt:lpstr>GMICNC_22A_SCDPT5!SCDPT5_431ENDINGG_21</vt:lpstr>
      <vt:lpstr>GMICNC_22A_SCDPT5!SCDPT5_431ENDINGG_22</vt:lpstr>
      <vt:lpstr>GMICNC_22A_SCDPT5!SCDPT5_431ENDINGG_23</vt:lpstr>
      <vt:lpstr>GMICNC_22A_SCDPT5!SCDPT5_431ENDINGG_24</vt:lpstr>
      <vt:lpstr>GMICNC_22A_SCDPT5!SCDPT5_431ENDINGG_25</vt:lpstr>
      <vt:lpstr>GMICNC_22A_SCDPT5!SCDPT5_431ENDINGG_26</vt:lpstr>
      <vt:lpstr>GMICNC_22A_SCDPT5!SCDPT5_431ENDINGG_27</vt:lpstr>
      <vt:lpstr>GMICNC_22A_SCDPT5!SCDPT5_431ENDINGG_3</vt:lpstr>
      <vt:lpstr>GMICNC_22A_SCDPT5!SCDPT5_431ENDINGG_4</vt:lpstr>
      <vt:lpstr>GMICNC_22A_SCDPT5!SCDPT5_431ENDINGG_5</vt:lpstr>
      <vt:lpstr>GMICNC_22A_SCDPT5!SCDPT5_431ENDINGG_6</vt:lpstr>
      <vt:lpstr>GMICNC_22A_SCDPT5!SCDPT5_431ENDINGG_7</vt:lpstr>
      <vt:lpstr>GMICNC_22A_SCDPT5!SCDPT5_431ENDINGG_8</vt:lpstr>
      <vt:lpstr>GMICNC_22A_SCDPT5!SCDPT5_431ENDINGG_9</vt:lpstr>
      <vt:lpstr>GMICNC_22A_SCDPT5!SCDPT5_4320000000_Range</vt:lpstr>
      <vt:lpstr>GMICNC_22A_SCDPT5!SCDPT5_4329999999_10</vt:lpstr>
      <vt:lpstr>GMICNC_22A_SCDPT5!SCDPT5_4329999999_11</vt:lpstr>
      <vt:lpstr>GMICNC_22A_SCDPT5!SCDPT5_4329999999_12</vt:lpstr>
      <vt:lpstr>GMICNC_22A_SCDPT5!SCDPT5_4329999999_13</vt:lpstr>
      <vt:lpstr>GMICNC_22A_SCDPT5!SCDPT5_4329999999_14</vt:lpstr>
      <vt:lpstr>GMICNC_22A_SCDPT5!SCDPT5_4329999999_15</vt:lpstr>
      <vt:lpstr>GMICNC_22A_SCDPT5!SCDPT5_4329999999_16</vt:lpstr>
      <vt:lpstr>GMICNC_22A_SCDPT5!SCDPT5_4329999999_17</vt:lpstr>
      <vt:lpstr>GMICNC_22A_SCDPT5!SCDPT5_4329999999_18</vt:lpstr>
      <vt:lpstr>GMICNC_22A_SCDPT5!SCDPT5_4329999999_19</vt:lpstr>
      <vt:lpstr>GMICNC_22A_SCDPT5!SCDPT5_4329999999_20</vt:lpstr>
      <vt:lpstr>GMICNC_22A_SCDPT5!SCDPT5_4329999999_21</vt:lpstr>
      <vt:lpstr>GMICNC_22A_SCDPT5!SCDPT5_4329999999_9</vt:lpstr>
      <vt:lpstr>GMICNC_22A_SCDPT5!SCDPT5_432BEGINNG_1</vt:lpstr>
      <vt:lpstr>GMICNC_22A_SCDPT5!SCDPT5_432BEGINNG_10</vt:lpstr>
      <vt:lpstr>GMICNC_22A_SCDPT5!SCDPT5_432BEGINNG_11</vt:lpstr>
      <vt:lpstr>GMICNC_22A_SCDPT5!SCDPT5_432BEGINNG_12</vt:lpstr>
      <vt:lpstr>GMICNC_22A_SCDPT5!SCDPT5_432BEGINNG_13</vt:lpstr>
      <vt:lpstr>GMICNC_22A_SCDPT5!SCDPT5_432BEGINNG_14</vt:lpstr>
      <vt:lpstr>GMICNC_22A_SCDPT5!SCDPT5_432BEGINNG_15</vt:lpstr>
      <vt:lpstr>GMICNC_22A_SCDPT5!SCDPT5_432BEGINNG_16</vt:lpstr>
      <vt:lpstr>GMICNC_22A_SCDPT5!SCDPT5_432BEGINNG_17</vt:lpstr>
      <vt:lpstr>GMICNC_22A_SCDPT5!SCDPT5_432BEGINNG_18</vt:lpstr>
      <vt:lpstr>GMICNC_22A_SCDPT5!SCDPT5_432BEGINNG_19</vt:lpstr>
      <vt:lpstr>GMICNC_22A_SCDPT5!SCDPT5_432BEGINNG_2</vt:lpstr>
      <vt:lpstr>GMICNC_22A_SCDPT5!SCDPT5_432BEGINNG_20</vt:lpstr>
      <vt:lpstr>GMICNC_22A_SCDPT5!SCDPT5_432BEGINNG_21</vt:lpstr>
      <vt:lpstr>GMICNC_22A_SCDPT5!SCDPT5_432BEGINNG_22</vt:lpstr>
      <vt:lpstr>GMICNC_22A_SCDPT5!SCDPT5_432BEGINNG_23</vt:lpstr>
      <vt:lpstr>GMICNC_22A_SCDPT5!SCDPT5_432BEGINNG_24</vt:lpstr>
      <vt:lpstr>GMICNC_22A_SCDPT5!SCDPT5_432BEGINNG_25</vt:lpstr>
      <vt:lpstr>GMICNC_22A_SCDPT5!SCDPT5_432BEGINNG_26</vt:lpstr>
      <vt:lpstr>GMICNC_22A_SCDPT5!SCDPT5_432BEGINNG_27</vt:lpstr>
      <vt:lpstr>GMICNC_22A_SCDPT5!SCDPT5_432BEGINNG_3</vt:lpstr>
      <vt:lpstr>GMICNC_22A_SCDPT5!SCDPT5_432BEGINNG_4</vt:lpstr>
      <vt:lpstr>GMICNC_22A_SCDPT5!SCDPT5_432BEGINNG_5</vt:lpstr>
      <vt:lpstr>GMICNC_22A_SCDPT5!SCDPT5_432BEGINNG_6</vt:lpstr>
      <vt:lpstr>GMICNC_22A_SCDPT5!SCDPT5_432BEGINNG_7</vt:lpstr>
      <vt:lpstr>GMICNC_22A_SCDPT5!SCDPT5_432BEGINNG_8</vt:lpstr>
      <vt:lpstr>GMICNC_22A_SCDPT5!SCDPT5_432BEGINNG_9</vt:lpstr>
      <vt:lpstr>GMICNC_22A_SCDPT5!SCDPT5_432ENDINGG_10</vt:lpstr>
      <vt:lpstr>GMICNC_22A_SCDPT5!SCDPT5_432ENDINGG_11</vt:lpstr>
      <vt:lpstr>GMICNC_22A_SCDPT5!SCDPT5_432ENDINGG_12</vt:lpstr>
      <vt:lpstr>GMICNC_22A_SCDPT5!SCDPT5_432ENDINGG_13</vt:lpstr>
      <vt:lpstr>GMICNC_22A_SCDPT5!SCDPT5_432ENDINGG_14</vt:lpstr>
      <vt:lpstr>GMICNC_22A_SCDPT5!SCDPT5_432ENDINGG_15</vt:lpstr>
      <vt:lpstr>GMICNC_22A_SCDPT5!SCDPT5_432ENDINGG_16</vt:lpstr>
      <vt:lpstr>GMICNC_22A_SCDPT5!SCDPT5_432ENDINGG_17</vt:lpstr>
      <vt:lpstr>GMICNC_22A_SCDPT5!SCDPT5_432ENDINGG_18</vt:lpstr>
      <vt:lpstr>GMICNC_22A_SCDPT5!SCDPT5_432ENDINGG_19</vt:lpstr>
      <vt:lpstr>GMICNC_22A_SCDPT5!SCDPT5_432ENDINGG_2</vt:lpstr>
      <vt:lpstr>GMICNC_22A_SCDPT5!SCDPT5_432ENDINGG_20</vt:lpstr>
      <vt:lpstr>GMICNC_22A_SCDPT5!SCDPT5_432ENDINGG_21</vt:lpstr>
      <vt:lpstr>GMICNC_22A_SCDPT5!SCDPT5_432ENDINGG_22</vt:lpstr>
      <vt:lpstr>GMICNC_22A_SCDPT5!SCDPT5_432ENDINGG_23</vt:lpstr>
      <vt:lpstr>GMICNC_22A_SCDPT5!SCDPT5_432ENDINGG_24</vt:lpstr>
      <vt:lpstr>GMICNC_22A_SCDPT5!SCDPT5_432ENDINGG_25</vt:lpstr>
      <vt:lpstr>GMICNC_22A_SCDPT5!SCDPT5_432ENDINGG_26</vt:lpstr>
      <vt:lpstr>GMICNC_22A_SCDPT5!SCDPT5_432ENDINGG_27</vt:lpstr>
      <vt:lpstr>GMICNC_22A_SCDPT5!SCDPT5_432ENDINGG_3</vt:lpstr>
      <vt:lpstr>GMICNC_22A_SCDPT5!SCDPT5_432ENDINGG_4</vt:lpstr>
      <vt:lpstr>GMICNC_22A_SCDPT5!SCDPT5_432ENDINGG_5</vt:lpstr>
      <vt:lpstr>GMICNC_22A_SCDPT5!SCDPT5_432ENDINGG_6</vt:lpstr>
      <vt:lpstr>GMICNC_22A_SCDPT5!SCDPT5_432ENDINGG_7</vt:lpstr>
      <vt:lpstr>GMICNC_22A_SCDPT5!SCDPT5_432ENDINGG_8</vt:lpstr>
      <vt:lpstr>GMICNC_22A_SCDPT5!SCDPT5_432ENDINGG_9</vt:lpstr>
      <vt:lpstr>GMICNC_22A_SCDPT5!SCDPT5_4509999998_10</vt:lpstr>
      <vt:lpstr>GMICNC_22A_SCDPT5!SCDPT5_4509999998_11</vt:lpstr>
      <vt:lpstr>GMICNC_22A_SCDPT5!SCDPT5_4509999998_12</vt:lpstr>
      <vt:lpstr>GMICNC_22A_SCDPT5!SCDPT5_4509999998_13</vt:lpstr>
      <vt:lpstr>GMICNC_22A_SCDPT5!SCDPT5_4509999998_14</vt:lpstr>
      <vt:lpstr>GMICNC_22A_SCDPT5!SCDPT5_4509999998_15</vt:lpstr>
      <vt:lpstr>GMICNC_22A_SCDPT5!SCDPT5_4509999998_16</vt:lpstr>
      <vt:lpstr>GMICNC_22A_SCDPT5!SCDPT5_4509999998_17</vt:lpstr>
      <vt:lpstr>GMICNC_22A_SCDPT5!SCDPT5_4509999998_18</vt:lpstr>
      <vt:lpstr>GMICNC_22A_SCDPT5!SCDPT5_4509999998_19</vt:lpstr>
      <vt:lpstr>GMICNC_22A_SCDPT5!SCDPT5_4509999998_20</vt:lpstr>
      <vt:lpstr>GMICNC_22A_SCDPT5!SCDPT5_4509999998_21</vt:lpstr>
      <vt:lpstr>GMICNC_22A_SCDPT5!SCDPT5_4509999998_9</vt:lpstr>
      <vt:lpstr>GMICNC_22A_SCDPT5!SCDPT5_5010000000_Range</vt:lpstr>
      <vt:lpstr>GMICNC_22A_SCDPT5!SCDPT5_5019999999_10</vt:lpstr>
      <vt:lpstr>GMICNC_22A_SCDPT5!SCDPT5_5019999999_11</vt:lpstr>
      <vt:lpstr>GMICNC_22A_SCDPT5!SCDPT5_5019999999_12</vt:lpstr>
      <vt:lpstr>GMICNC_22A_SCDPT5!SCDPT5_5019999999_13</vt:lpstr>
      <vt:lpstr>GMICNC_22A_SCDPT5!SCDPT5_5019999999_14</vt:lpstr>
      <vt:lpstr>GMICNC_22A_SCDPT5!SCDPT5_5019999999_15</vt:lpstr>
      <vt:lpstr>GMICNC_22A_SCDPT5!SCDPT5_5019999999_16</vt:lpstr>
      <vt:lpstr>GMICNC_22A_SCDPT5!SCDPT5_5019999999_17</vt:lpstr>
      <vt:lpstr>GMICNC_22A_SCDPT5!SCDPT5_5019999999_18</vt:lpstr>
      <vt:lpstr>GMICNC_22A_SCDPT5!SCDPT5_5019999999_19</vt:lpstr>
      <vt:lpstr>GMICNC_22A_SCDPT5!SCDPT5_5019999999_20</vt:lpstr>
      <vt:lpstr>GMICNC_22A_SCDPT5!SCDPT5_5019999999_21</vt:lpstr>
      <vt:lpstr>GMICNC_22A_SCDPT5!SCDPT5_5019999999_9</vt:lpstr>
      <vt:lpstr>GMICNC_22A_SCDPT5!SCDPT5_501BEGINNG_1</vt:lpstr>
      <vt:lpstr>GMICNC_22A_SCDPT5!SCDPT5_501BEGINNG_10</vt:lpstr>
      <vt:lpstr>GMICNC_22A_SCDPT5!SCDPT5_501BEGINNG_11</vt:lpstr>
      <vt:lpstr>GMICNC_22A_SCDPT5!SCDPT5_501BEGINNG_12</vt:lpstr>
      <vt:lpstr>GMICNC_22A_SCDPT5!SCDPT5_501BEGINNG_13</vt:lpstr>
      <vt:lpstr>GMICNC_22A_SCDPT5!SCDPT5_501BEGINNG_14</vt:lpstr>
      <vt:lpstr>GMICNC_22A_SCDPT5!SCDPT5_501BEGINNG_15</vt:lpstr>
      <vt:lpstr>GMICNC_22A_SCDPT5!SCDPT5_501BEGINNG_16</vt:lpstr>
      <vt:lpstr>GMICNC_22A_SCDPT5!SCDPT5_501BEGINNG_17</vt:lpstr>
      <vt:lpstr>GMICNC_22A_SCDPT5!SCDPT5_501BEGINNG_18</vt:lpstr>
      <vt:lpstr>GMICNC_22A_SCDPT5!SCDPT5_501BEGINNG_19</vt:lpstr>
      <vt:lpstr>GMICNC_22A_SCDPT5!SCDPT5_501BEGINNG_2</vt:lpstr>
      <vt:lpstr>GMICNC_22A_SCDPT5!SCDPT5_501BEGINNG_20</vt:lpstr>
      <vt:lpstr>GMICNC_22A_SCDPT5!SCDPT5_501BEGINNG_21</vt:lpstr>
      <vt:lpstr>GMICNC_22A_SCDPT5!SCDPT5_501BEGINNG_22</vt:lpstr>
      <vt:lpstr>GMICNC_22A_SCDPT5!SCDPT5_501BEGINNG_23</vt:lpstr>
      <vt:lpstr>GMICNC_22A_SCDPT5!SCDPT5_501BEGINNG_24</vt:lpstr>
      <vt:lpstr>GMICNC_22A_SCDPT5!SCDPT5_501BEGINNG_25</vt:lpstr>
      <vt:lpstr>GMICNC_22A_SCDPT5!SCDPT5_501BEGINNG_26</vt:lpstr>
      <vt:lpstr>GMICNC_22A_SCDPT5!SCDPT5_501BEGINNG_27</vt:lpstr>
      <vt:lpstr>GMICNC_22A_SCDPT5!SCDPT5_501BEGINNG_3</vt:lpstr>
      <vt:lpstr>GMICNC_22A_SCDPT5!SCDPT5_501BEGINNG_4</vt:lpstr>
      <vt:lpstr>GMICNC_22A_SCDPT5!SCDPT5_501BEGINNG_5</vt:lpstr>
      <vt:lpstr>GMICNC_22A_SCDPT5!SCDPT5_501BEGINNG_6</vt:lpstr>
      <vt:lpstr>GMICNC_22A_SCDPT5!SCDPT5_501BEGINNG_7</vt:lpstr>
      <vt:lpstr>GMICNC_22A_SCDPT5!SCDPT5_501BEGINNG_8</vt:lpstr>
      <vt:lpstr>GMICNC_22A_SCDPT5!SCDPT5_501BEGINNG_9</vt:lpstr>
      <vt:lpstr>GMICNC_22A_SCDPT5!SCDPT5_501ENDINGG_10</vt:lpstr>
      <vt:lpstr>GMICNC_22A_SCDPT5!SCDPT5_501ENDINGG_11</vt:lpstr>
      <vt:lpstr>GMICNC_22A_SCDPT5!SCDPT5_501ENDINGG_12</vt:lpstr>
      <vt:lpstr>GMICNC_22A_SCDPT5!SCDPT5_501ENDINGG_13</vt:lpstr>
      <vt:lpstr>GMICNC_22A_SCDPT5!SCDPT5_501ENDINGG_14</vt:lpstr>
      <vt:lpstr>GMICNC_22A_SCDPT5!SCDPT5_501ENDINGG_15</vt:lpstr>
      <vt:lpstr>GMICNC_22A_SCDPT5!SCDPT5_501ENDINGG_16</vt:lpstr>
      <vt:lpstr>GMICNC_22A_SCDPT5!SCDPT5_501ENDINGG_17</vt:lpstr>
      <vt:lpstr>GMICNC_22A_SCDPT5!SCDPT5_501ENDINGG_18</vt:lpstr>
      <vt:lpstr>GMICNC_22A_SCDPT5!SCDPT5_501ENDINGG_19</vt:lpstr>
      <vt:lpstr>GMICNC_22A_SCDPT5!SCDPT5_501ENDINGG_2</vt:lpstr>
      <vt:lpstr>GMICNC_22A_SCDPT5!SCDPT5_501ENDINGG_20</vt:lpstr>
      <vt:lpstr>GMICNC_22A_SCDPT5!SCDPT5_501ENDINGG_21</vt:lpstr>
      <vt:lpstr>GMICNC_22A_SCDPT5!SCDPT5_501ENDINGG_22</vt:lpstr>
      <vt:lpstr>GMICNC_22A_SCDPT5!SCDPT5_501ENDINGG_23</vt:lpstr>
      <vt:lpstr>GMICNC_22A_SCDPT5!SCDPT5_501ENDINGG_24</vt:lpstr>
      <vt:lpstr>GMICNC_22A_SCDPT5!SCDPT5_501ENDINGG_25</vt:lpstr>
      <vt:lpstr>GMICNC_22A_SCDPT5!SCDPT5_501ENDINGG_26</vt:lpstr>
      <vt:lpstr>GMICNC_22A_SCDPT5!SCDPT5_501ENDINGG_27</vt:lpstr>
      <vt:lpstr>GMICNC_22A_SCDPT5!SCDPT5_501ENDINGG_3</vt:lpstr>
      <vt:lpstr>GMICNC_22A_SCDPT5!SCDPT5_501ENDINGG_4</vt:lpstr>
      <vt:lpstr>GMICNC_22A_SCDPT5!SCDPT5_501ENDINGG_5</vt:lpstr>
      <vt:lpstr>GMICNC_22A_SCDPT5!SCDPT5_501ENDINGG_6</vt:lpstr>
      <vt:lpstr>GMICNC_22A_SCDPT5!SCDPT5_501ENDINGG_7</vt:lpstr>
      <vt:lpstr>GMICNC_22A_SCDPT5!SCDPT5_501ENDINGG_8</vt:lpstr>
      <vt:lpstr>GMICNC_22A_SCDPT5!SCDPT5_501ENDINGG_9</vt:lpstr>
      <vt:lpstr>GMICNC_22A_SCDPT5!SCDPT5_5020000000_Range</vt:lpstr>
      <vt:lpstr>GMICNC_22A_SCDPT5!SCDPT5_5029999999_10</vt:lpstr>
      <vt:lpstr>GMICNC_22A_SCDPT5!SCDPT5_5029999999_11</vt:lpstr>
      <vt:lpstr>GMICNC_22A_SCDPT5!SCDPT5_5029999999_12</vt:lpstr>
      <vt:lpstr>GMICNC_22A_SCDPT5!SCDPT5_5029999999_13</vt:lpstr>
      <vt:lpstr>GMICNC_22A_SCDPT5!SCDPT5_5029999999_14</vt:lpstr>
      <vt:lpstr>GMICNC_22A_SCDPT5!SCDPT5_5029999999_15</vt:lpstr>
      <vt:lpstr>GMICNC_22A_SCDPT5!SCDPT5_5029999999_16</vt:lpstr>
      <vt:lpstr>GMICNC_22A_SCDPT5!SCDPT5_5029999999_17</vt:lpstr>
      <vt:lpstr>GMICNC_22A_SCDPT5!SCDPT5_5029999999_18</vt:lpstr>
      <vt:lpstr>GMICNC_22A_SCDPT5!SCDPT5_5029999999_19</vt:lpstr>
      <vt:lpstr>GMICNC_22A_SCDPT5!SCDPT5_5029999999_20</vt:lpstr>
      <vt:lpstr>GMICNC_22A_SCDPT5!SCDPT5_5029999999_21</vt:lpstr>
      <vt:lpstr>GMICNC_22A_SCDPT5!SCDPT5_5029999999_9</vt:lpstr>
      <vt:lpstr>GMICNC_22A_SCDPT5!SCDPT5_502BEGINNG_1</vt:lpstr>
      <vt:lpstr>GMICNC_22A_SCDPT5!SCDPT5_502BEGINNG_10</vt:lpstr>
      <vt:lpstr>GMICNC_22A_SCDPT5!SCDPT5_502BEGINNG_11</vt:lpstr>
      <vt:lpstr>GMICNC_22A_SCDPT5!SCDPT5_502BEGINNG_12</vt:lpstr>
      <vt:lpstr>GMICNC_22A_SCDPT5!SCDPT5_502BEGINNG_13</vt:lpstr>
      <vt:lpstr>GMICNC_22A_SCDPT5!SCDPT5_502BEGINNG_14</vt:lpstr>
      <vt:lpstr>GMICNC_22A_SCDPT5!SCDPT5_502BEGINNG_15</vt:lpstr>
      <vt:lpstr>GMICNC_22A_SCDPT5!SCDPT5_502BEGINNG_16</vt:lpstr>
      <vt:lpstr>GMICNC_22A_SCDPT5!SCDPT5_502BEGINNG_17</vt:lpstr>
      <vt:lpstr>GMICNC_22A_SCDPT5!SCDPT5_502BEGINNG_18</vt:lpstr>
      <vt:lpstr>GMICNC_22A_SCDPT5!SCDPT5_502BEGINNG_19</vt:lpstr>
      <vt:lpstr>GMICNC_22A_SCDPT5!SCDPT5_502BEGINNG_2</vt:lpstr>
      <vt:lpstr>GMICNC_22A_SCDPT5!SCDPT5_502BEGINNG_20</vt:lpstr>
      <vt:lpstr>GMICNC_22A_SCDPT5!SCDPT5_502BEGINNG_21</vt:lpstr>
      <vt:lpstr>GMICNC_22A_SCDPT5!SCDPT5_502BEGINNG_22</vt:lpstr>
      <vt:lpstr>GMICNC_22A_SCDPT5!SCDPT5_502BEGINNG_23</vt:lpstr>
      <vt:lpstr>GMICNC_22A_SCDPT5!SCDPT5_502BEGINNG_24</vt:lpstr>
      <vt:lpstr>GMICNC_22A_SCDPT5!SCDPT5_502BEGINNG_25</vt:lpstr>
      <vt:lpstr>GMICNC_22A_SCDPT5!SCDPT5_502BEGINNG_26</vt:lpstr>
      <vt:lpstr>GMICNC_22A_SCDPT5!SCDPT5_502BEGINNG_27</vt:lpstr>
      <vt:lpstr>GMICNC_22A_SCDPT5!SCDPT5_502BEGINNG_3</vt:lpstr>
      <vt:lpstr>GMICNC_22A_SCDPT5!SCDPT5_502BEGINNG_4</vt:lpstr>
      <vt:lpstr>GMICNC_22A_SCDPT5!SCDPT5_502BEGINNG_5</vt:lpstr>
      <vt:lpstr>GMICNC_22A_SCDPT5!SCDPT5_502BEGINNG_6</vt:lpstr>
      <vt:lpstr>GMICNC_22A_SCDPT5!SCDPT5_502BEGINNG_7</vt:lpstr>
      <vt:lpstr>GMICNC_22A_SCDPT5!SCDPT5_502BEGINNG_8</vt:lpstr>
      <vt:lpstr>GMICNC_22A_SCDPT5!SCDPT5_502BEGINNG_9</vt:lpstr>
      <vt:lpstr>GMICNC_22A_SCDPT5!SCDPT5_502ENDINGG_10</vt:lpstr>
      <vt:lpstr>GMICNC_22A_SCDPT5!SCDPT5_502ENDINGG_11</vt:lpstr>
      <vt:lpstr>GMICNC_22A_SCDPT5!SCDPT5_502ENDINGG_12</vt:lpstr>
      <vt:lpstr>GMICNC_22A_SCDPT5!SCDPT5_502ENDINGG_13</vt:lpstr>
      <vt:lpstr>GMICNC_22A_SCDPT5!SCDPT5_502ENDINGG_14</vt:lpstr>
      <vt:lpstr>GMICNC_22A_SCDPT5!SCDPT5_502ENDINGG_15</vt:lpstr>
      <vt:lpstr>GMICNC_22A_SCDPT5!SCDPT5_502ENDINGG_16</vt:lpstr>
      <vt:lpstr>GMICNC_22A_SCDPT5!SCDPT5_502ENDINGG_17</vt:lpstr>
      <vt:lpstr>GMICNC_22A_SCDPT5!SCDPT5_502ENDINGG_18</vt:lpstr>
      <vt:lpstr>GMICNC_22A_SCDPT5!SCDPT5_502ENDINGG_19</vt:lpstr>
      <vt:lpstr>GMICNC_22A_SCDPT5!SCDPT5_502ENDINGG_2</vt:lpstr>
      <vt:lpstr>GMICNC_22A_SCDPT5!SCDPT5_502ENDINGG_20</vt:lpstr>
      <vt:lpstr>GMICNC_22A_SCDPT5!SCDPT5_502ENDINGG_21</vt:lpstr>
      <vt:lpstr>GMICNC_22A_SCDPT5!SCDPT5_502ENDINGG_22</vt:lpstr>
      <vt:lpstr>GMICNC_22A_SCDPT5!SCDPT5_502ENDINGG_23</vt:lpstr>
      <vt:lpstr>GMICNC_22A_SCDPT5!SCDPT5_502ENDINGG_24</vt:lpstr>
      <vt:lpstr>GMICNC_22A_SCDPT5!SCDPT5_502ENDINGG_25</vt:lpstr>
      <vt:lpstr>GMICNC_22A_SCDPT5!SCDPT5_502ENDINGG_26</vt:lpstr>
      <vt:lpstr>GMICNC_22A_SCDPT5!SCDPT5_502ENDINGG_27</vt:lpstr>
      <vt:lpstr>GMICNC_22A_SCDPT5!SCDPT5_502ENDINGG_3</vt:lpstr>
      <vt:lpstr>GMICNC_22A_SCDPT5!SCDPT5_502ENDINGG_4</vt:lpstr>
      <vt:lpstr>GMICNC_22A_SCDPT5!SCDPT5_502ENDINGG_5</vt:lpstr>
      <vt:lpstr>GMICNC_22A_SCDPT5!SCDPT5_502ENDINGG_6</vt:lpstr>
      <vt:lpstr>GMICNC_22A_SCDPT5!SCDPT5_502ENDINGG_7</vt:lpstr>
      <vt:lpstr>GMICNC_22A_SCDPT5!SCDPT5_502ENDINGG_8</vt:lpstr>
      <vt:lpstr>GMICNC_22A_SCDPT5!SCDPT5_502ENDINGG_9</vt:lpstr>
      <vt:lpstr>GMICNC_22A_SCDPT5!SCDPT5_5310000000_Range</vt:lpstr>
      <vt:lpstr>GMICNC_22A_SCDPT5!SCDPT5_5319999999_10</vt:lpstr>
      <vt:lpstr>GMICNC_22A_SCDPT5!SCDPT5_5319999999_11</vt:lpstr>
      <vt:lpstr>GMICNC_22A_SCDPT5!SCDPT5_5319999999_12</vt:lpstr>
      <vt:lpstr>GMICNC_22A_SCDPT5!SCDPT5_5319999999_13</vt:lpstr>
      <vt:lpstr>GMICNC_22A_SCDPT5!SCDPT5_5319999999_14</vt:lpstr>
      <vt:lpstr>GMICNC_22A_SCDPT5!SCDPT5_5319999999_15</vt:lpstr>
      <vt:lpstr>GMICNC_22A_SCDPT5!SCDPT5_5319999999_16</vt:lpstr>
      <vt:lpstr>GMICNC_22A_SCDPT5!SCDPT5_5319999999_17</vt:lpstr>
      <vt:lpstr>GMICNC_22A_SCDPT5!SCDPT5_5319999999_18</vt:lpstr>
      <vt:lpstr>GMICNC_22A_SCDPT5!SCDPT5_5319999999_19</vt:lpstr>
      <vt:lpstr>GMICNC_22A_SCDPT5!SCDPT5_5319999999_20</vt:lpstr>
      <vt:lpstr>GMICNC_22A_SCDPT5!SCDPT5_5319999999_21</vt:lpstr>
      <vt:lpstr>GMICNC_22A_SCDPT5!SCDPT5_5319999999_9</vt:lpstr>
      <vt:lpstr>GMICNC_22A_SCDPT5!SCDPT5_531BEGINNG_1</vt:lpstr>
      <vt:lpstr>GMICNC_22A_SCDPT5!SCDPT5_531BEGINNG_10</vt:lpstr>
      <vt:lpstr>GMICNC_22A_SCDPT5!SCDPT5_531BEGINNG_11</vt:lpstr>
      <vt:lpstr>GMICNC_22A_SCDPT5!SCDPT5_531BEGINNG_12</vt:lpstr>
      <vt:lpstr>GMICNC_22A_SCDPT5!SCDPT5_531BEGINNG_13</vt:lpstr>
      <vt:lpstr>GMICNC_22A_SCDPT5!SCDPT5_531BEGINNG_14</vt:lpstr>
      <vt:lpstr>GMICNC_22A_SCDPT5!SCDPT5_531BEGINNG_15</vt:lpstr>
      <vt:lpstr>GMICNC_22A_SCDPT5!SCDPT5_531BEGINNG_16</vt:lpstr>
      <vt:lpstr>GMICNC_22A_SCDPT5!SCDPT5_531BEGINNG_17</vt:lpstr>
      <vt:lpstr>GMICNC_22A_SCDPT5!SCDPT5_531BEGINNG_18</vt:lpstr>
      <vt:lpstr>GMICNC_22A_SCDPT5!SCDPT5_531BEGINNG_19</vt:lpstr>
      <vt:lpstr>GMICNC_22A_SCDPT5!SCDPT5_531BEGINNG_2</vt:lpstr>
      <vt:lpstr>GMICNC_22A_SCDPT5!SCDPT5_531BEGINNG_20</vt:lpstr>
      <vt:lpstr>GMICNC_22A_SCDPT5!SCDPT5_531BEGINNG_21</vt:lpstr>
      <vt:lpstr>GMICNC_22A_SCDPT5!SCDPT5_531BEGINNG_22</vt:lpstr>
      <vt:lpstr>GMICNC_22A_SCDPT5!SCDPT5_531BEGINNG_23</vt:lpstr>
      <vt:lpstr>GMICNC_22A_SCDPT5!SCDPT5_531BEGINNG_24</vt:lpstr>
      <vt:lpstr>GMICNC_22A_SCDPT5!SCDPT5_531BEGINNG_25</vt:lpstr>
      <vt:lpstr>GMICNC_22A_SCDPT5!SCDPT5_531BEGINNG_26</vt:lpstr>
      <vt:lpstr>GMICNC_22A_SCDPT5!SCDPT5_531BEGINNG_27</vt:lpstr>
      <vt:lpstr>GMICNC_22A_SCDPT5!SCDPT5_531BEGINNG_3</vt:lpstr>
      <vt:lpstr>GMICNC_22A_SCDPT5!SCDPT5_531BEGINNG_4</vt:lpstr>
      <vt:lpstr>GMICNC_22A_SCDPT5!SCDPT5_531BEGINNG_5</vt:lpstr>
      <vt:lpstr>GMICNC_22A_SCDPT5!SCDPT5_531BEGINNG_6</vt:lpstr>
      <vt:lpstr>GMICNC_22A_SCDPT5!SCDPT5_531BEGINNG_7</vt:lpstr>
      <vt:lpstr>GMICNC_22A_SCDPT5!SCDPT5_531BEGINNG_8</vt:lpstr>
      <vt:lpstr>GMICNC_22A_SCDPT5!SCDPT5_531BEGINNG_9</vt:lpstr>
      <vt:lpstr>GMICNC_22A_SCDPT5!SCDPT5_531ENDINGG_10</vt:lpstr>
      <vt:lpstr>GMICNC_22A_SCDPT5!SCDPT5_531ENDINGG_11</vt:lpstr>
      <vt:lpstr>GMICNC_22A_SCDPT5!SCDPT5_531ENDINGG_12</vt:lpstr>
      <vt:lpstr>GMICNC_22A_SCDPT5!SCDPT5_531ENDINGG_13</vt:lpstr>
      <vt:lpstr>GMICNC_22A_SCDPT5!SCDPT5_531ENDINGG_14</vt:lpstr>
      <vt:lpstr>GMICNC_22A_SCDPT5!SCDPT5_531ENDINGG_15</vt:lpstr>
      <vt:lpstr>GMICNC_22A_SCDPT5!SCDPT5_531ENDINGG_16</vt:lpstr>
      <vt:lpstr>GMICNC_22A_SCDPT5!SCDPT5_531ENDINGG_17</vt:lpstr>
      <vt:lpstr>GMICNC_22A_SCDPT5!SCDPT5_531ENDINGG_18</vt:lpstr>
      <vt:lpstr>GMICNC_22A_SCDPT5!SCDPT5_531ENDINGG_19</vt:lpstr>
      <vt:lpstr>GMICNC_22A_SCDPT5!SCDPT5_531ENDINGG_2</vt:lpstr>
      <vt:lpstr>GMICNC_22A_SCDPT5!SCDPT5_531ENDINGG_20</vt:lpstr>
      <vt:lpstr>GMICNC_22A_SCDPT5!SCDPT5_531ENDINGG_21</vt:lpstr>
      <vt:lpstr>GMICNC_22A_SCDPT5!SCDPT5_531ENDINGG_22</vt:lpstr>
      <vt:lpstr>GMICNC_22A_SCDPT5!SCDPT5_531ENDINGG_23</vt:lpstr>
      <vt:lpstr>GMICNC_22A_SCDPT5!SCDPT5_531ENDINGG_24</vt:lpstr>
      <vt:lpstr>GMICNC_22A_SCDPT5!SCDPT5_531ENDINGG_25</vt:lpstr>
      <vt:lpstr>GMICNC_22A_SCDPT5!SCDPT5_531ENDINGG_26</vt:lpstr>
      <vt:lpstr>GMICNC_22A_SCDPT5!SCDPT5_531ENDINGG_27</vt:lpstr>
      <vt:lpstr>GMICNC_22A_SCDPT5!SCDPT5_531ENDINGG_3</vt:lpstr>
      <vt:lpstr>GMICNC_22A_SCDPT5!SCDPT5_531ENDINGG_4</vt:lpstr>
      <vt:lpstr>GMICNC_22A_SCDPT5!SCDPT5_531ENDINGG_5</vt:lpstr>
      <vt:lpstr>GMICNC_22A_SCDPT5!SCDPT5_531ENDINGG_6</vt:lpstr>
      <vt:lpstr>GMICNC_22A_SCDPT5!SCDPT5_531ENDINGG_7</vt:lpstr>
      <vt:lpstr>GMICNC_22A_SCDPT5!SCDPT5_531ENDINGG_8</vt:lpstr>
      <vt:lpstr>GMICNC_22A_SCDPT5!SCDPT5_531ENDINGG_9</vt:lpstr>
      <vt:lpstr>GMICNC_22A_SCDPT5!SCDPT5_5320000000_Range</vt:lpstr>
      <vt:lpstr>GMICNC_22A_SCDPT5!SCDPT5_5329999999_10</vt:lpstr>
      <vt:lpstr>GMICNC_22A_SCDPT5!SCDPT5_5329999999_11</vt:lpstr>
      <vt:lpstr>GMICNC_22A_SCDPT5!SCDPT5_5329999999_12</vt:lpstr>
      <vt:lpstr>GMICNC_22A_SCDPT5!SCDPT5_5329999999_13</vt:lpstr>
      <vt:lpstr>GMICNC_22A_SCDPT5!SCDPT5_5329999999_14</vt:lpstr>
      <vt:lpstr>GMICNC_22A_SCDPT5!SCDPT5_5329999999_15</vt:lpstr>
      <vt:lpstr>GMICNC_22A_SCDPT5!SCDPT5_5329999999_16</vt:lpstr>
      <vt:lpstr>GMICNC_22A_SCDPT5!SCDPT5_5329999999_17</vt:lpstr>
      <vt:lpstr>GMICNC_22A_SCDPT5!SCDPT5_5329999999_18</vt:lpstr>
      <vt:lpstr>GMICNC_22A_SCDPT5!SCDPT5_5329999999_19</vt:lpstr>
      <vt:lpstr>GMICNC_22A_SCDPT5!SCDPT5_5329999999_20</vt:lpstr>
      <vt:lpstr>GMICNC_22A_SCDPT5!SCDPT5_5329999999_21</vt:lpstr>
      <vt:lpstr>GMICNC_22A_SCDPT5!SCDPT5_5329999999_9</vt:lpstr>
      <vt:lpstr>GMICNC_22A_SCDPT5!SCDPT5_532BEGINNG_1</vt:lpstr>
      <vt:lpstr>GMICNC_22A_SCDPT5!SCDPT5_532BEGINNG_10</vt:lpstr>
      <vt:lpstr>GMICNC_22A_SCDPT5!SCDPT5_532BEGINNG_11</vt:lpstr>
      <vt:lpstr>GMICNC_22A_SCDPT5!SCDPT5_532BEGINNG_12</vt:lpstr>
      <vt:lpstr>GMICNC_22A_SCDPT5!SCDPT5_532BEGINNG_13</vt:lpstr>
      <vt:lpstr>GMICNC_22A_SCDPT5!SCDPT5_532BEGINNG_14</vt:lpstr>
      <vt:lpstr>GMICNC_22A_SCDPT5!SCDPT5_532BEGINNG_15</vt:lpstr>
      <vt:lpstr>GMICNC_22A_SCDPT5!SCDPT5_532BEGINNG_16</vt:lpstr>
      <vt:lpstr>GMICNC_22A_SCDPT5!SCDPT5_532BEGINNG_17</vt:lpstr>
      <vt:lpstr>GMICNC_22A_SCDPT5!SCDPT5_532BEGINNG_18</vt:lpstr>
      <vt:lpstr>GMICNC_22A_SCDPT5!SCDPT5_532BEGINNG_19</vt:lpstr>
      <vt:lpstr>GMICNC_22A_SCDPT5!SCDPT5_532BEGINNG_2</vt:lpstr>
      <vt:lpstr>GMICNC_22A_SCDPT5!SCDPT5_532BEGINNG_20</vt:lpstr>
      <vt:lpstr>GMICNC_22A_SCDPT5!SCDPT5_532BEGINNG_21</vt:lpstr>
      <vt:lpstr>GMICNC_22A_SCDPT5!SCDPT5_532BEGINNG_22</vt:lpstr>
      <vt:lpstr>GMICNC_22A_SCDPT5!SCDPT5_532BEGINNG_23</vt:lpstr>
      <vt:lpstr>GMICNC_22A_SCDPT5!SCDPT5_532BEGINNG_24</vt:lpstr>
      <vt:lpstr>GMICNC_22A_SCDPT5!SCDPT5_532BEGINNG_25</vt:lpstr>
      <vt:lpstr>GMICNC_22A_SCDPT5!SCDPT5_532BEGINNG_26</vt:lpstr>
      <vt:lpstr>GMICNC_22A_SCDPT5!SCDPT5_532BEGINNG_27</vt:lpstr>
      <vt:lpstr>GMICNC_22A_SCDPT5!SCDPT5_532BEGINNG_3</vt:lpstr>
      <vt:lpstr>GMICNC_22A_SCDPT5!SCDPT5_532BEGINNG_4</vt:lpstr>
      <vt:lpstr>GMICNC_22A_SCDPT5!SCDPT5_532BEGINNG_5</vt:lpstr>
      <vt:lpstr>GMICNC_22A_SCDPT5!SCDPT5_532BEGINNG_6</vt:lpstr>
      <vt:lpstr>GMICNC_22A_SCDPT5!SCDPT5_532BEGINNG_7</vt:lpstr>
      <vt:lpstr>GMICNC_22A_SCDPT5!SCDPT5_532BEGINNG_8</vt:lpstr>
      <vt:lpstr>GMICNC_22A_SCDPT5!SCDPT5_532BEGINNG_9</vt:lpstr>
      <vt:lpstr>GMICNC_22A_SCDPT5!SCDPT5_532ENDINGG_10</vt:lpstr>
      <vt:lpstr>GMICNC_22A_SCDPT5!SCDPT5_532ENDINGG_11</vt:lpstr>
      <vt:lpstr>GMICNC_22A_SCDPT5!SCDPT5_532ENDINGG_12</vt:lpstr>
      <vt:lpstr>GMICNC_22A_SCDPT5!SCDPT5_532ENDINGG_13</vt:lpstr>
      <vt:lpstr>GMICNC_22A_SCDPT5!SCDPT5_532ENDINGG_14</vt:lpstr>
      <vt:lpstr>GMICNC_22A_SCDPT5!SCDPT5_532ENDINGG_15</vt:lpstr>
      <vt:lpstr>GMICNC_22A_SCDPT5!SCDPT5_532ENDINGG_16</vt:lpstr>
      <vt:lpstr>GMICNC_22A_SCDPT5!SCDPT5_532ENDINGG_17</vt:lpstr>
      <vt:lpstr>GMICNC_22A_SCDPT5!SCDPT5_532ENDINGG_18</vt:lpstr>
      <vt:lpstr>GMICNC_22A_SCDPT5!SCDPT5_532ENDINGG_19</vt:lpstr>
      <vt:lpstr>GMICNC_22A_SCDPT5!SCDPT5_532ENDINGG_2</vt:lpstr>
      <vt:lpstr>GMICNC_22A_SCDPT5!SCDPT5_532ENDINGG_20</vt:lpstr>
      <vt:lpstr>GMICNC_22A_SCDPT5!SCDPT5_532ENDINGG_21</vt:lpstr>
      <vt:lpstr>GMICNC_22A_SCDPT5!SCDPT5_532ENDINGG_22</vt:lpstr>
      <vt:lpstr>GMICNC_22A_SCDPT5!SCDPT5_532ENDINGG_23</vt:lpstr>
      <vt:lpstr>GMICNC_22A_SCDPT5!SCDPT5_532ENDINGG_24</vt:lpstr>
      <vt:lpstr>GMICNC_22A_SCDPT5!SCDPT5_532ENDINGG_25</vt:lpstr>
      <vt:lpstr>GMICNC_22A_SCDPT5!SCDPT5_532ENDINGG_26</vt:lpstr>
      <vt:lpstr>GMICNC_22A_SCDPT5!SCDPT5_532ENDINGG_27</vt:lpstr>
      <vt:lpstr>GMICNC_22A_SCDPT5!SCDPT5_532ENDINGG_3</vt:lpstr>
      <vt:lpstr>GMICNC_22A_SCDPT5!SCDPT5_532ENDINGG_4</vt:lpstr>
      <vt:lpstr>GMICNC_22A_SCDPT5!SCDPT5_532ENDINGG_5</vt:lpstr>
      <vt:lpstr>GMICNC_22A_SCDPT5!SCDPT5_532ENDINGG_6</vt:lpstr>
      <vt:lpstr>GMICNC_22A_SCDPT5!SCDPT5_532ENDINGG_7</vt:lpstr>
      <vt:lpstr>GMICNC_22A_SCDPT5!SCDPT5_532ENDINGG_8</vt:lpstr>
      <vt:lpstr>GMICNC_22A_SCDPT5!SCDPT5_532ENDINGG_9</vt:lpstr>
      <vt:lpstr>GMICNC_22A_SCDPT5!SCDPT5_5510000000_Range</vt:lpstr>
      <vt:lpstr>GMICNC_22A_SCDPT5!SCDPT5_5519999999_10</vt:lpstr>
      <vt:lpstr>GMICNC_22A_SCDPT5!SCDPT5_5519999999_11</vt:lpstr>
      <vt:lpstr>GMICNC_22A_SCDPT5!SCDPT5_5519999999_12</vt:lpstr>
      <vt:lpstr>GMICNC_22A_SCDPT5!SCDPT5_5519999999_13</vt:lpstr>
      <vt:lpstr>GMICNC_22A_SCDPT5!SCDPT5_5519999999_14</vt:lpstr>
      <vt:lpstr>GMICNC_22A_SCDPT5!SCDPT5_5519999999_15</vt:lpstr>
      <vt:lpstr>GMICNC_22A_SCDPT5!SCDPT5_5519999999_16</vt:lpstr>
      <vt:lpstr>GMICNC_22A_SCDPT5!SCDPT5_5519999999_17</vt:lpstr>
      <vt:lpstr>GMICNC_22A_SCDPT5!SCDPT5_5519999999_18</vt:lpstr>
      <vt:lpstr>GMICNC_22A_SCDPT5!SCDPT5_5519999999_19</vt:lpstr>
      <vt:lpstr>GMICNC_22A_SCDPT5!SCDPT5_5519999999_20</vt:lpstr>
      <vt:lpstr>GMICNC_22A_SCDPT5!SCDPT5_5519999999_21</vt:lpstr>
      <vt:lpstr>GMICNC_22A_SCDPT5!SCDPT5_5519999999_9</vt:lpstr>
      <vt:lpstr>GMICNC_22A_SCDPT5!SCDPT5_551BEGINNG_1</vt:lpstr>
      <vt:lpstr>GMICNC_22A_SCDPT5!SCDPT5_551BEGINNG_10</vt:lpstr>
      <vt:lpstr>GMICNC_22A_SCDPT5!SCDPT5_551BEGINNG_11</vt:lpstr>
      <vt:lpstr>GMICNC_22A_SCDPT5!SCDPT5_551BEGINNG_12</vt:lpstr>
      <vt:lpstr>GMICNC_22A_SCDPT5!SCDPT5_551BEGINNG_13</vt:lpstr>
      <vt:lpstr>GMICNC_22A_SCDPT5!SCDPT5_551BEGINNG_14</vt:lpstr>
      <vt:lpstr>GMICNC_22A_SCDPT5!SCDPT5_551BEGINNG_15</vt:lpstr>
      <vt:lpstr>GMICNC_22A_SCDPT5!SCDPT5_551BEGINNG_16</vt:lpstr>
      <vt:lpstr>GMICNC_22A_SCDPT5!SCDPT5_551BEGINNG_17</vt:lpstr>
      <vt:lpstr>GMICNC_22A_SCDPT5!SCDPT5_551BEGINNG_18</vt:lpstr>
      <vt:lpstr>GMICNC_22A_SCDPT5!SCDPT5_551BEGINNG_19</vt:lpstr>
      <vt:lpstr>GMICNC_22A_SCDPT5!SCDPT5_551BEGINNG_2</vt:lpstr>
      <vt:lpstr>GMICNC_22A_SCDPT5!SCDPT5_551BEGINNG_20</vt:lpstr>
      <vt:lpstr>GMICNC_22A_SCDPT5!SCDPT5_551BEGINNG_21</vt:lpstr>
      <vt:lpstr>GMICNC_22A_SCDPT5!SCDPT5_551BEGINNG_22</vt:lpstr>
      <vt:lpstr>GMICNC_22A_SCDPT5!SCDPT5_551BEGINNG_23</vt:lpstr>
      <vt:lpstr>GMICNC_22A_SCDPT5!SCDPT5_551BEGINNG_24</vt:lpstr>
      <vt:lpstr>GMICNC_22A_SCDPT5!SCDPT5_551BEGINNG_25</vt:lpstr>
      <vt:lpstr>GMICNC_22A_SCDPT5!SCDPT5_551BEGINNG_26</vt:lpstr>
      <vt:lpstr>GMICNC_22A_SCDPT5!SCDPT5_551BEGINNG_27</vt:lpstr>
      <vt:lpstr>GMICNC_22A_SCDPT5!SCDPT5_551BEGINNG_3</vt:lpstr>
      <vt:lpstr>GMICNC_22A_SCDPT5!SCDPT5_551BEGINNG_4</vt:lpstr>
      <vt:lpstr>GMICNC_22A_SCDPT5!SCDPT5_551BEGINNG_5</vt:lpstr>
      <vt:lpstr>GMICNC_22A_SCDPT5!SCDPT5_551BEGINNG_6</vt:lpstr>
      <vt:lpstr>GMICNC_22A_SCDPT5!SCDPT5_551BEGINNG_7</vt:lpstr>
      <vt:lpstr>GMICNC_22A_SCDPT5!SCDPT5_551BEGINNG_8</vt:lpstr>
      <vt:lpstr>GMICNC_22A_SCDPT5!SCDPT5_551BEGINNG_9</vt:lpstr>
      <vt:lpstr>GMICNC_22A_SCDPT5!SCDPT5_551ENDINGG_10</vt:lpstr>
      <vt:lpstr>GMICNC_22A_SCDPT5!SCDPT5_551ENDINGG_11</vt:lpstr>
      <vt:lpstr>GMICNC_22A_SCDPT5!SCDPT5_551ENDINGG_12</vt:lpstr>
      <vt:lpstr>GMICNC_22A_SCDPT5!SCDPT5_551ENDINGG_13</vt:lpstr>
      <vt:lpstr>GMICNC_22A_SCDPT5!SCDPT5_551ENDINGG_14</vt:lpstr>
      <vt:lpstr>GMICNC_22A_SCDPT5!SCDPT5_551ENDINGG_15</vt:lpstr>
      <vt:lpstr>GMICNC_22A_SCDPT5!SCDPT5_551ENDINGG_16</vt:lpstr>
      <vt:lpstr>GMICNC_22A_SCDPT5!SCDPT5_551ENDINGG_17</vt:lpstr>
      <vt:lpstr>GMICNC_22A_SCDPT5!SCDPT5_551ENDINGG_18</vt:lpstr>
      <vt:lpstr>GMICNC_22A_SCDPT5!SCDPT5_551ENDINGG_19</vt:lpstr>
      <vt:lpstr>GMICNC_22A_SCDPT5!SCDPT5_551ENDINGG_2</vt:lpstr>
      <vt:lpstr>GMICNC_22A_SCDPT5!SCDPT5_551ENDINGG_20</vt:lpstr>
      <vt:lpstr>GMICNC_22A_SCDPT5!SCDPT5_551ENDINGG_21</vt:lpstr>
      <vt:lpstr>GMICNC_22A_SCDPT5!SCDPT5_551ENDINGG_22</vt:lpstr>
      <vt:lpstr>GMICNC_22A_SCDPT5!SCDPT5_551ENDINGG_23</vt:lpstr>
      <vt:lpstr>GMICNC_22A_SCDPT5!SCDPT5_551ENDINGG_24</vt:lpstr>
      <vt:lpstr>GMICNC_22A_SCDPT5!SCDPT5_551ENDINGG_25</vt:lpstr>
      <vt:lpstr>GMICNC_22A_SCDPT5!SCDPT5_551ENDINGG_26</vt:lpstr>
      <vt:lpstr>GMICNC_22A_SCDPT5!SCDPT5_551ENDINGG_27</vt:lpstr>
      <vt:lpstr>GMICNC_22A_SCDPT5!SCDPT5_551ENDINGG_3</vt:lpstr>
      <vt:lpstr>GMICNC_22A_SCDPT5!SCDPT5_551ENDINGG_4</vt:lpstr>
      <vt:lpstr>GMICNC_22A_SCDPT5!SCDPT5_551ENDINGG_5</vt:lpstr>
      <vt:lpstr>GMICNC_22A_SCDPT5!SCDPT5_551ENDINGG_6</vt:lpstr>
      <vt:lpstr>GMICNC_22A_SCDPT5!SCDPT5_551ENDINGG_7</vt:lpstr>
      <vt:lpstr>GMICNC_22A_SCDPT5!SCDPT5_551ENDINGG_8</vt:lpstr>
      <vt:lpstr>GMICNC_22A_SCDPT5!SCDPT5_551ENDINGG_9</vt:lpstr>
      <vt:lpstr>GMICNC_22A_SCDPT5!SCDPT5_5520000000_Range</vt:lpstr>
      <vt:lpstr>GMICNC_22A_SCDPT5!SCDPT5_5529999999_10</vt:lpstr>
      <vt:lpstr>GMICNC_22A_SCDPT5!SCDPT5_5529999999_11</vt:lpstr>
      <vt:lpstr>GMICNC_22A_SCDPT5!SCDPT5_5529999999_12</vt:lpstr>
      <vt:lpstr>GMICNC_22A_SCDPT5!SCDPT5_5529999999_13</vt:lpstr>
      <vt:lpstr>GMICNC_22A_SCDPT5!SCDPT5_5529999999_14</vt:lpstr>
      <vt:lpstr>GMICNC_22A_SCDPT5!SCDPT5_5529999999_15</vt:lpstr>
      <vt:lpstr>GMICNC_22A_SCDPT5!SCDPT5_5529999999_16</vt:lpstr>
      <vt:lpstr>GMICNC_22A_SCDPT5!SCDPT5_5529999999_17</vt:lpstr>
      <vt:lpstr>GMICNC_22A_SCDPT5!SCDPT5_5529999999_18</vt:lpstr>
      <vt:lpstr>GMICNC_22A_SCDPT5!SCDPT5_5529999999_19</vt:lpstr>
      <vt:lpstr>GMICNC_22A_SCDPT5!SCDPT5_5529999999_20</vt:lpstr>
      <vt:lpstr>GMICNC_22A_SCDPT5!SCDPT5_5529999999_21</vt:lpstr>
      <vt:lpstr>GMICNC_22A_SCDPT5!SCDPT5_5529999999_9</vt:lpstr>
      <vt:lpstr>GMICNC_22A_SCDPT5!SCDPT5_552BEGINNG_1</vt:lpstr>
      <vt:lpstr>GMICNC_22A_SCDPT5!SCDPT5_552BEGINNG_10</vt:lpstr>
      <vt:lpstr>GMICNC_22A_SCDPT5!SCDPT5_552BEGINNG_11</vt:lpstr>
      <vt:lpstr>GMICNC_22A_SCDPT5!SCDPT5_552BEGINNG_12</vt:lpstr>
      <vt:lpstr>GMICNC_22A_SCDPT5!SCDPT5_552BEGINNG_13</vt:lpstr>
      <vt:lpstr>GMICNC_22A_SCDPT5!SCDPT5_552BEGINNG_14</vt:lpstr>
      <vt:lpstr>GMICNC_22A_SCDPT5!SCDPT5_552BEGINNG_15</vt:lpstr>
      <vt:lpstr>GMICNC_22A_SCDPT5!SCDPT5_552BEGINNG_16</vt:lpstr>
      <vt:lpstr>GMICNC_22A_SCDPT5!SCDPT5_552BEGINNG_17</vt:lpstr>
      <vt:lpstr>GMICNC_22A_SCDPT5!SCDPT5_552BEGINNG_18</vt:lpstr>
      <vt:lpstr>GMICNC_22A_SCDPT5!SCDPT5_552BEGINNG_19</vt:lpstr>
      <vt:lpstr>GMICNC_22A_SCDPT5!SCDPT5_552BEGINNG_2</vt:lpstr>
      <vt:lpstr>GMICNC_22A_SCDPT5!SCDPT5_552BEGINNG_20</vt:lpstr>
      <vt:lpstr>GMICNC_22A_SCDPT5!SCDPT5_552BEGINNG_21</vt:lpstr>
      <vt:lpstr>GMICNC_22A_SCDPT5!SCDPT5_552BEGINNG_22</vt:lpstr>
      <vt:lpstr>GMICNC_22A_SCDPT5!SCDPT5_552BEGINNG_23</vt:lpstr>
      <vt:lpstr>GMICNC_22A_SCDPT5!SCDPT5_552BEGINNG_24</vt:lpstr>
      <vt:lpstr>GMICNC_22A_SCDPT5!SCDPT5_552BEGINNG_25</vt:lpstr>
      <vt:lpstr>GMICNC_22A_SCDPT5!SCDPT5_552BEGINNG_26</vt:lpstr>
      <vt:lpstr>GMICNC_22A_SCDPT5!SCDPT5_552BEGINNG_27</vt:lpstr>
      <vt:lpstr>GMICNC_22A_SCDPT5!SCDPT5_552BEGINNG_3</vt:lpstr>
      <vt:lpstr>GMICNC_22A_SCDPT5!SCDPT5_552BEGINNG_4</vt:lpstr>
      <vt:lpstr>GMICNC_22A_SCDPT5!SCDPT5_552BEGINNG_5</vt:lpstr>
      <vt:lpstr>GMICNC_22A_SCDPT5!SCDPT5_552BEGINNG_6</vt:lpstr>
      <vt:lpstr>GMICNC_22A_SCDPT5!SCDPT5_552BEGINNG_7</vt:lpstr>
      <vt:lpstr>GMICNC_22A_SCDPT5!SCDPT5_552BEGINNG_8</vt:lpstr>
      <vt:lpstr>GMICNC_22A_SCDPT5!SCDPT5_552BEGINNG_9</vt:lpstr>
      <vt:lpstr>GMICNC_22A_SCDPT5!SCDPT5_552ENDINGG_10</vt:lpstr>
      <vt:lpstr>GMICNC_22A_SCDPT5!SCDPT5_552ENDINGG_11</vt:lpstr>
      <vt:lpstr>GMICNC_22A_SCDPT5!SCDPT5_552ENDINGG_12</vt:lpstr>
      <vt:lpstr>GMICNC_22A_SCDPT5!SCDPT5_552ENDINGG_13</vt:lpstr>
      <vt:lpstr>GMICNC_22A_SCDPT5!SCDPT5_552ENDINGG_14</vt:lpstr>
      <vt:lpstr>GMICNC_22A_SCDPT5!SCDPT5_552ENDINGG_15</vt:lpstr>
      <vt:lpstr>GMICNC_22A_SCDPT5!SCDPT5_552ENDINGG_16</vt:lpstr>
      <vt:lpstr>GMICNC_22A_SCDPT5!SCDPT5_552ENDINGG_17</vt:lpstr>
      <vt:lpstr>GMICNC_22A_SCDPT5!SCDPT5_552ENDINGG_18</vt:lpstr>
      <vt:lpstr>GMICNC_22A_SCDPT5!SCDPT5_552ENDINGG_19</vt:lpstr>
      <vt:lpstr>GMICNC_22A_SCDPT5!SCDPT5_552ENDINGG_2</vt:lpstr>
      <vt:lpstr>GMICNC_22A_SCDPT5!SCDPT5_552ENDINGG_20</vt:lpstr>
      <vt:lpstr>GMICNC_22A_SCDPT5!SCDPT5_552ENDINGG_21</vt:lpstr>
      <vt:lpstr>GMICNC_22A_SCDPT5!SCDPT5_552ENDINGG_22</vt:lpstr>
      <vt:lpstr>GMICNC_22A_SCDPT5!SCDPT5_552ENDINGG_23</vt:lpstr>
      <vt:lpstr>GMICNC_22A_SCDPT5!SCDPT5_552ENDINGG_24</vt:lpstr>
      <vt:lpstr>GMICNC_22A_SCDPT5!SCDPT5_552ENDINGG_25</vt:lpstr>
      <vt:lpstr>GMICNC_22A_SCDPT5!SCDPT5_552ENDINGG_26</vt:lpstr>
      <vt:lpstr>GMICNC_22A_SCDPT5!SCDPT5_552ENDINGG_27</vt:lpstr>
      <vt:lpstr>GMICNC_22A_SCDPT5!SCDPT5_552ENDINGG_3</vt:lpstr>
      <vt:lpstr>GMICNC_22A_SCDPT5!SCDPT5_552ENDINGG_4</vt:lpstr>
      <vt:lpstr>GMICNC_22A_SCDPT5!SCDPT5_552ENDINGG_5</vt:lpstr>
      <vt:lpstr>GMICNC_22A_SCDPT5!SCDPT5_552ENDINGG_6</vt:lpstr>
      <vt:lpstr>GMICNC_22A_SCDPT5!SCDPT5_552ENDINGG_7</vt:lpstr>
      <vt:lpstr>GMICNC_22A_SCDPT5!SCDPT5_552ENDINGG_8</vt:lpstr>
      <vt:lpstr>GMICNC_22A_SCDPT5!SCDPT5_552ENDINGG_9</vt:lpstr>
      <vt:lpstr>GMICNC_22A_SCDPT5!SCDPT5_5710000000_Range</vt:lpstr>
      <vt:lpstr>GMICNC_22A_SCDPT5!SCDPT5_5719999999_10</vt:lpstr>
      <vt:lpstr>GMICNC_22A_SCDPT5!SCDPT5_5719999999_11</vt:lpstr>
      <vt:lpstr>GMICNC_22A_SCDPT5!SCDPT5_5719999999_12</vt:lpstr>
      <vt:lpstr>GMICNC_22A_SCDPT5!SCDPT5_5719999999_13</vt:lpstr>
      <vt:lpstr>GMICNC_22A_SCDPT5!SCDPT5_5719999999_14</vt:lpstr>
      <vt:lpstr>GMICNC_22A_SCDPT5!SCDPT5_5719999999_15</vt:lpstr>
      <vt:lpstr>GMICNC_22A_SCDPT5!SCDPT5_5719999999_16</vt:lpstr>
      <vt:lpstr>GMICNC_22A_SCDPT5!SCDPT5_5719999999_17</vt:lpstr>
      <vt:lpstr>GMICNC_22A_SCDPT5!SCDPT5_5719999999_18</vt:lpstr>
      <vt:lpstr>GMICNC_22A_SCDPT5!SCDPT5_5719999999_19</vt:lpstr>
      <vt:lpstr>GMICNC_22A_SCDPT5!SCDPT5_5719999999_20</vt:lpstr>
      <vt:lpstr>GMICNC_22A_SCDPT5!SCDPT5_5719999999_21</vt:lpstr>
      <vt:lpstr>GMICNC_22A_SCDPT5!SCDPT5_5719999999_9</vt:lpstr>
      <vt:lpstr>GMICNC_22A_SCDPT5!SCDPT5_571BEGINNG_1</vt:lpstr>
      <vt:lpstr>GMICNC_22A_SCDPT5!SCDPT5_571BEGINNG_10</vt:lpstr>
      <vt:lpstr>GMICNC_22A_SCDPT5!SCDPT5_571BEGINNG_11</vt:lpstr>
      <vt:lpstr>GMICNC_22A_SCDPT5!SCDPT5_571BEGINNG_12</vt:lpstr>
      <vt:lpstr>GMICNC_22A_SCDPT5!SCDPT5_571BEGINNG_13</vt:lpstr>
      <vt:lpstr>GMICNC_22A_SCDPT5!SCDPT5_571BEGINNG_14</vt:lpstr>
      <vt:lpstr>GMICNC_22A_SCDPT5!SCDPT5_571BEGINNG_15</vt:lpstr>
      <vt:lpstr>GMICNC_22A_SCDPT5!SCDPT5_571BEGINNG_16</vt:lpstr>
      <vt:lpstr>GMICNC_22A_SCDPT5!SCDPT5_571BEGINNG_17</vt:lpstr>
      <vt:lpstr>GMICNC_22A_SCDPT5!SCDPT5_571BEGINNG_18</vt:lpstr>
      <vt:lpstr>GMICNC_22A_SCDPT5!SCDPT5_571BEGINNG_19</vt:lpstr>
      <vt:lpstr>GMICNC_22A_SCDPT5!SCDPT5_571BEGINNG_2</vt:lpstr>
      <vt:lpstr>GMICNC_22A_SCDPT5!SCDPT5_571BEGINNG_20</vt:lpstr>
      <vt:lpstr>GMICNC_22A_SCDPT5!SCDPT5_571BEGINNG_21</vt:lpstr>
      <vt:lpstr>GMICNC_22A_SCDPT5!SCDPT5_571BEGINNG_22</vt:lpstr>
      <vt:lpstr>GMICNC_22A_SCDPT5!SCDPT5_571BEGINNG_23</vt:lpstr>
      <vt:lpstr>GMICNC_22A_SCDPT5!SCDPT5_571BEGINNG_24</vt:lpstr>
      <vt:lpstr>GMICNC_22A_SCDPT5!SCDPT5_571BEGINNG_25</vt:lpstr>
      <vt:lpstr>GMICNC_22A_SCDPT5!SCDPT5_571BEGINNG_26</vt:lpstr>
      <vt:lpstr>GMICNC_22A_SCDPT5!SCDPT5_571BEGINNG_27</vt:lpstr>
      <vt:lpstr>GMICNC_22A_SCDPT5!SCDPT5_571BEGINNG_3</vt:lpstr>
      <vt:lpstr>GMICNC_22A_SCDPT5!SCDPT5_571BEGINNG_4</vt:lpstr>
      <vt:lpstr>GMICNC_22A_SCDPT5!SCDPT5_571BEGINNG_5</vt:lpstr>
      <vt:lpstr>GMICNC_22A_SCDPT5!SCDPT5_571BEGINNG_6</vt:lpstr>
      <vt:lpstr>GMICNC_22A_SCDPT5!SCDPT5_571BEGINNG_7</vt:lpstr>
      <vt:lpstr>GMICNC_22A_SCDPT5!SCDPT5_571BEGINNG_8</vt:lpstr>
      <vt:lpstr>GMICNC_22A_SCDPT5!SCDPT5_571BEGINNG_9</vt:lpstr>
      <vt:lpstr>GMICNC_22A_SCDPT5!SCDPT5_571ENDINGG_10</vt:lpstr>
      <vt:lpstr>GMICNC_22A_SCDPT5!SCDPT5_571ENDINGG_11</vt:lpstr>
      <vt:lpstr>GMICNC_22A_SCDPT5!SCDPT5_571ENDINGG_12</vt:lpstr>
      <vt:lpstr>GMICNC_22A_SCDPT5!SCDPT5_571ENDINGG_13</vt:lpstr>
      <vt:lpstr>GMICNC_22A_SCDPT5!SCDPT5_571ENDINGG_14</vt:lpstr>
      <vt:lpstr>GMICNC_22A_SCDPT5!SCDPT5_571ENDINGG_15</vt:lpstr>
      <vt:lpstr>GMICNC_22A_SCDPT5!SCDPT5_571ENDINGG_16</vt:lpstr>
      <vt:lpstr>GMICNC_22A_SCDPT5!SCDPT5_571ENDINGG_17</vt:lpstr>
      <vt:lpstr>GMICNC_22A_SCDPT5!SCDPT5_571ENDINGG_18</vt:lpstr>
      <vt:lpstr>GMICNC_22A_SCDPT5!SCDPT5_571ENDINGG_19</vt:lpstr>
      <vt:lpstr>GMICNC_22A_SCDPT5!SCDPT5_571ENDINGG_2</vt:lpstr>
      <vt:lpstr>GMICNC_22A_SCDPT5!SCDPT5_571ENDINGG_20</vt:lpstr>
      <vt:lpstr>GMICNC_22A_SCDPT5!SCDPT5_571ENDINGG_21</vt:lpstr>
      <vt:lpstr>GMICNC_22A_SCDPT5!SCDPT5_571ENDINGG_22</vt:lpstr>
      <vt:lpstr>GMICNC_22A_SCDPT5!SCDPT5_571ENDINGG_23</vt:lpstr>
      <vt:lpstr>GMICNC_22A_SCDPT5!SCDPT5_571ENDINGG_24</vt:lpstr>
      <vt:lpstr>GMICNC_22A_SCDPT5!SCDPT5_571ENDINGG_25</vt:lpstr>
      <vt:lpstr>GMICNC_22A_SCDPT5!SCDPT5_571ENDINGG_26</vt:lpstr>
      <vt:lpstr>GMICNC_22A_SCDPT5!SCDPT5_571ENDINGG_27</vt:lpstr>
      <vt:lpstr>GMICNC_22A_SCDPT5!SCDPT5_571ENDINGG_3</vt:lpstr>
      <vt:lpstr>GMICNC_22A_SCDPT5!SCDPT5_571ENDINGG_4</vt:lpstr>
      <vt:lpstr>GMICNC_22A_SCDPT5!SCDPT5_571ENDINGG_5</vt:lpstr>
      <vt:lpstr>GMICNC_22A_SCDPT5!SCDPT5_571ENDINGG_6</vt:lpstr>
      <vt:lpstr>GMICNC_22A_SCDPT5!SCDPT5_571ENDINGG_7</vt:lpstr>
      <vt:lpstr>GMICNC_22A_SCDPT5!SCDPT5_571ENDINGG_8</vt:lpstr>
      <vt:lpstr>GMICNC_22A_SCDPT5!SCDPT5_571ENDINGG_9</vt:lpstr>
      <vt:lpstr>GMICNC_22A_SCDPT5!SCDPT5_5720000000_Range</vt:lpstr>
      <vt:lpstr>GMICNC_22A_SCDPT5!SCDPT5_5729999999_10</vt:lpstr>
      <vt:lpstr>GMICNC_22A_SCDPT5!SCDPT5_5729999999_11</vt:lpstr>
      <vt:lpstr>GMICNC_22A_SCDPT5!SCDPT5_5729999999_12</vt:lpstr>
      <vt:lpstr>GMICNC_22A_SCDPT5!SCDPT5_5729999999_13</vt:lpstr>
      <vt:lpstr>GMICNC_22A_SCDPT5!SCDPT5_5729999999_14</vt:lpstr>
      <vt:lpstr>GMICNC_22A_SCDPT5!SCDPT5_5729999999_15</vt:lpstr>
      <vt:lpstr>GMICNC_22A_SCDPT5!SCDPT5_5729999999_16</vt:lpstr>
      <vt:lpstr>GMICNC_22A_SCDPT5!SCDPT5_5729999999_17</vt:lpstr>
      <vt:lpstr>GMICNC_22A_SCDPT5!SCDPT5_5729999999_18</vt:lpstr>
      <vt:lpstr>GMICNC_22A_SCDPT5!SCDPT5_5729999999_19</vt:lpstr>
      <vt:lpstr>GMICNC_22A_SCDPT5!SCDPT5_5729999999_20</vt:lpstr>
      <vt:lpstr>GMICNC_22A_SCDPT5!SCDPT5_5729999999_21</vt:lpstr>
      <vt:lpstr>GMICNC_22A_SCDPT5!SCDPT5_5729999999_9</vt:lpstr>
      <vt:lpstr>GMICNC_22A_SCDPT5!SCDPT5_572BEGINNG_1</vt:lpstr>
      <vt:lpstr>GMICNC_22A_SCDPT5!SCDPT5_572BEGINNG_10</vt:lpstr>
      <vt:lpstr>GMICNC_22A_SCDPT5!SCDPT5_572BEGINNG_11</vt:lpstr>
      <vt:lpstr>GMICNC_22A_SCDPT5!SCDPT5_572BEGINNG_12</vt:lpstr>
      <vt:lpstr>GMICNC_22A_SCDPT5!SCDPT5_572BEGINNG_13</vt:lpstr>
      <vt:lpstr>GMICNC_22A_SCDPT5!SCDPT5_572BEGINNG_14</vt:lpstr>
      <vt:lpstr>GMICNC_22A_SCDPT5!SCDPT5_572BEGINNG_15</vt:lpstr>
      <vt:lpstr>GMICNC_22A_SCDPT5!SCDPT5_572BEGINNG_16</vt:lpstr>
      <vt:lpstr>GMICNC_22A_SCDPT5!SCDPT5_572BEGINNG_17</vt:lpstr>
      <vt:lpstr>GMICNC_22A_SCDPT5!SCDPT5_572BEGINNG_18</vt:lpstr>
      <vt:lpstr>GMICNC_22A_SCDPT5!SCDPT5_572BEGINNG_19</vt:lpstr>
      <vt:lpstr>GMICNC_22A_SCDPT5!SCDPT5_572BEGINNG_2</vt:lpstr>
      <vt:lpstr>GMICNC_22A_SCDPT5!SCDPT5_572BEGINNG_20</vt:lpstr>
      <vt:lpstr>GMICNC_22A_SCDPT5!SCDPT5_572BEGINNG_21</vt:lpstr>
      <vt:lpstr>GMICNC_22A_SCDPT5!SCDPT5_572BEGINNG_22</vt:lpstr>
      <vt:lpstr>GMICNC_22A_SCDPT5!SCDPT5_572BEGINNG_23</vt:lpstr>
      <vt:lpstr>GMICNC_22A_SCDPT5!SCDPT5_572BEGINNG_24</vt:lpstr>
      <vt:lpstr>GMICNC_22A_SCDPT5!SCDPT5_572BEGINNG_25</vt:lpstr>
      <vt:lpstr>GMICNC_22A_SCDPT5!SCDPT5_572BEGINNG_26</vt:lpstr>
      <vt:lpstr>GMICNC_22A_SCDPT5!SCDPT5_572BEGINNG_27</vt:lpstr>
      <vt:lpstr>GMICNC_22A_SCDPT5!SCDPT5_572BEGINNG_3</vt:lpstr>
      <vt:lpstr>GMICNC_22A_SCDPT5!SCDPT5_572BEGINNG_4</vt:lpstr>
      <vt:lpstr>GMICNC_22A_SCDPT5!SCDPT5_572BEGINNG_5</vt:lpstr>
      <vt:lpstr>GMICNC_22A_SCDPT5!SCDPT5_572BEGINNG_6</vt:lpstr>
      <vt:lpstr>GMICNC_22A_SCDPT5!SCDPT5_572BEGINNG_7</vt:lpstr>
      <vt:lpstr>GMICNC_22A_SCDPT5!SCDPT5_572BEGINNG_8</vt:lpstr>
      <vt:lpstr>GMICNC_22A_SCDPT5!SCDPT5_572BEGINNG_9</vt:lpstr>
      <vt:lpstr>GMICNC_22A_SCDPT5!SCDPT5_572ENDINGG_10</vt:lpstr>
      <vt:lpstr>GMICNC_22A_SCDPT5!SCDPT5_572ENDINGG_11</vt:lpstr>
      <vt:lpstr>GMICNC_22A_SCDPT5!SCDPT5_572ENDINGG_12</vt:lpstr>
      <vt:lpstr>GMICNC_22A_SCDPT5!SCDPT5_572ENDINGG_13</vt:lpstr>
      <vt:lpstr>GMICNC_22A_SCDPT5!SCDPT5_572ENDINGG_14</vt:lpstr>
      <vt:lpstr>GMICNC_22A_SCDPT5!SCDPT5_572ENDINGG_15</vt:lpstr>
      <vt:lpstr>GMICNC_22A_SCDPT5!SCDPT5_572ENDINGG_16</vt:lpstr>
      <vt:lpstr>GMICNC_22A_SCDPT5!SCDPT5_572ENDINGG_17</vt:lpstr>
      <vt:lpstr>GMICNC_22A_SCDPT5!SCDPT5_572ENDINGG_18</vt:lpstr>
      <vt:lpstr>GMICNC_22A_SCDPT5!SCDPT5_572ENDINGG_19</vt:lpstr>
      <vt:lpstr>GMICNC_22A_SCDPT5!SCDPT5_572ENDINGG_2</vt:lpstr>
      <vt:lpstr>GMICNC_22A_SCDPT5!SCDPT5_572ENDINGG_20</vt:lpstr>
      <vt:lpstr>GMICNC_22A_SCDPT5!SCDPT5_572ENDINGG_21</vt:lpstr>
      <vt:lpstr>GMICNC_22A_SCDPT5!SCDPT5_572ENDINGG_22</vt:lpstr>
      <vt:lpstr>GMICNC_22A_SCDPT5!SCDPT5_572ENDINGG_23</vt:lpstr>
      <vt:lpstr>GMICNC_22A_SCDPT5!SCDPT5_572ENDINGG_24</vt:lpstr>
      <vt:lpstr>GMICNC_22A_SCDPT5!SCDPT5_572ENDINGG_25</vt:lpstr>
      <vt:lpstr>GMICNC_22A_SCDPT5!SCDPT5_572ENDINGG_26</vt:lpstr>
      <vt:lpstr>GMICNC_22A_SCDPT5!SCDPT5_572ENDINGG_27</vt:lpstr>
      <vt:lpstr>GMICNC_22A_SCDPT5!SCDPT5_572ENDINGG_3</vt:lpstr>
      <vt:lpstr>GMICNC_22A_SCDPT5!SCDPT5_572ENDINGG_4</vt:lpstr>
      <vt:lpstr>GMICNC_22A_SCDPT5!SCDPT5_572ENDINGG_5</vt:lpstr>
      <vt:lpstr>GMICNC_22A_SCDPT5!SCDPT5_572ENDINGG_6</vt:lpstr>
      <vt:lpstr>GMICNC_22A_SCDPT5!SCDPT5_572ENDINGG_7</vt:lpstr>
      <vt:lpstr>GMICNC_22A_SCDPT5!SCDPT5_572ENDINGG_8</vt:lpstr>
      <vt:lpstr>GMICNC_22A_SCDPT5!SCDPT5_572ENDINGG_9</vt:lpstr>
      <vt:lpstr>GMICNC_22A_SCDPT5!SCDPT5_5810000000_Range</vt:lpstr>
      <vt:lpstr>GMICNC_22A_SCDPT5!SCDPT5_5819999999_10</vt:lpstr>
      <vt:lpstr>GMICNC_22A_SCDPT5!SCDPT5_5819999999_11</vt:lpstr>
      <vt:lpstr>GMICNC_22A_SCDPT5!SCDPT5_5819999999_12</vt:lpstr>
      <vt:lpstr>GMICNC_22A_SCDPT5!SCDPT5_5819999999_13</vt:lpstr>
      <vt:lpstr>GMICNC_22A_SCDPT5!SCDPT5_5819999999_14</vt:lpstr>
      <vt:lpstr>GMICNC_22A_SCDPT5!SCDPT5_5819999999_15</vt:lpstr>
      <vt:lpstr>GMICNC_22A_SCDPT5!SCDPT5_5819999999_16</vt:lpstr>
      <vt:lpstr>GMICNC_22A_SCDPT5!SCDPT5_5819999999_17</vt:lpstr>
      <vt:lpstr>GMICNC_22A_SCDPT5!SCDPT5_5819999999_18</vt:lpstr>
      <vt:lpstr>GMICNC_22A_SCDPT5!SCDPT5_5819999999_19</vt:lpstr>
      <vt:lpstr>GMICNC_22A_SCDPT5!SCDPT5_5819999999_20</vt:lpstr>
      <vt:lpstr>GMICNC_22A_SCDPT5!SCDPT5_5819999999_21</vt:lpstr>
      <vt:lpstr>GMICNC_22A_SCDPT5!SCDPT5_5819999999_9</vt:lpstr>
      <vt:lpstr>GMICNC_22A_SCDPT5!SCDPT5_581BEGINNG_1</vt:lpstr>
      <vt:lpstr>GMICNC_22A_SCDPT5!SCDPT5_581BEGINNG_10</vt:lpstr>
      <vt:lpstr>GMICNC_22A_SCDPT5!SCDPT5_581BEGINNG_11</vt:lpstr>
      <vt:lpstr>GMICNC_22A_SCDPT5!SCDPT5_581BEGINNG_12</vt:lpstr>
      <vt:lpstr>GMICNC_22A_SCDPT5!SCDPT5_581BEGINNG_13</vt:lpstr>
      <vt:lpstr>GMICNC_22A_SCDPT5!SCDPT5_581BEGINNG_14</vt:lpstr>
      <vt:lpstr>GMICNC_22A_SCDPT5!SCDPT5_581BEGINNG_15</vt:lpstr>
      <vt:lpstr>GMICNC_22A_SCDPT5!SCDPT5_581BEGINNG_16</vt:lpstr>
      <vt:lpstr>GMICNC_22A_SCDPT5!SCDPT5_581BEGINNG_17</vt:lpstr>
      <vt:lpstr>GMICNC_22A_SCDPT5!SCDPT5_581BEGINNG_18</vt:lpstr>
      <vt:lpstr>GMICNC_22A_SCDPT5!SCDPT5_581BEGINNG_19</vt:lpstr>
      <vt:lpstr>GMICNC_22A_SCDPT5!SCDPT5_581BEGINNG_2</vt:lpstr>
      <vt:lpstr>GMICNC_22A_SCDPT5!SCDPT5_581BEGINNG_20</vt:lpstr>
      <vt:lpstr>GMICNC_22A_SCDPT5!SCDPT5_581BEGINNG_21</vt:lpstr>
      <vt:lpstr>GMICNC_22A_SCDPT5!SCDPT5_581BEGINNG_22</vt:lpstr>
      <vt:lpstr>GMICNC_22A_SCDPT5!SCDPT5_581BEGINNG_23</vt:lpstr>
      <vt:lpstr>GMICNC_22A_SCDPT5!SCDPT5_581BEGINNG_24</vt:lpstr>
      <vt:lpstr>GMICNC_22A_SCDPT5!SCDPT5_581BEGINNG_25</vt:lpstr>
      <vt:lpstr>GMICNC_22A_SCDPT5!SCDPT5_581BEGINNG_26</vt:lpstr>
      <vt:lpstr>GMICNC_22A_SCDPT5!SCDPT5_581BEGINNG_27</vt:lpstr>
      <vt:lpstr>GMICNC_22A_SCDPT5!SCDPT5_581BEGINNG_3</vt:lpstr>
      <vt:lpstr>GMICNC_22A_SCDPT5!SCDPT5_581BEGINNG_4</vt:lpstr>
      <vt:lpstr>GMICNC_22A_SCDPT5!SCDPT5_581BEGINNG_5</vt:lpstr>
      <vt:lpstr>GMICNC_22A_SCDPT5!SCDPT5_581BEGINNG_6</vt:lpstr>
      <vt:lpstr>GMICNC_22A_SCDPT5!SCDPT5_581BEGINNG_7</vt:lpstr>
      <vt:lpstr>GMICNC_22A_SCDPT5!SCDPT5_581BEGINNG_8</vt:lpstr>
      <vt:lpstr>GMICNC_22A_SCDPT5!SCDPT5_581BEGINNG_9</vt:lpstr>
      <vt:lpstr>GMICNC_22A_SCDPT5!SCDPT5_581ENDINGG_10</vt:lpstr>
      <vt:lpstr>GMICNC_22A_SCDPT5!SCDPT5_581ENDINGG_11</vt:lpstr>
      <vt:lpstr>GMICNC_22A_SCDPT5!SCDPT5_581ENDINGG_12</vt:lpstr>
      <vt:lpstr>GMICNC_22A_SCDPT5!SCDPT5_581ENDINGG_13</vt:lpstr>
      <vt:lpstr>GMICNC_22A_SCDPT5!SCDPT5_581ENDINGG_14</vt:lpstr>
      <vt:lpstr>GMICNC_22A_SCDPT5!SCDPT5_581ENDINGG_15</vt:lpstr>
      <vt:lpstr>GMICNC_22A_SCDPT5!SCDPT5_581ENDINGG_16</vt:lpstr>
      <vt:lpstr>GMICNC_22A_SCDPT5!SCDPT5_581ENDINGG_17</vt:lpstr>
      <vt:lpstr>GMICNC_22A_SCDPT5!SCDPT5_581ENDINGG_18</vt:lpstr>
      <vt:lpstr>GMICNC_22A_SCDPT5!SCDPT5_581ENDINGG_19</vt:lpstr>
      <vt:lpstr>GMICNC_22A_SCDPT5!SCDPT5_581ENDINGG_2</vt:lpstr>
      <vt:lpstr>GMICNC_22A_SCDPT5!SCDPT5_581ENDINGG_20</vt:lpstr>
      <vt:lpstr>GMICNC_22A_SCDPT5!SCDPT5_581ENDINGG_21</vt:lpstr>
      <vt:lpstr>GMICNC_22A_SCDPT5!SCDPT5_581ENDINGG_22</vt:lpstr>
      <vt:lpstr>GMICNC_22A_SCDPT5!SCDPT5_581ENDINGG_23</vt:lpstr>
      <vt:lpstr>GMICNC_22A_SCDPT5!SCDPT5_581ENDINGG_24</vt:lpstr>
      <vt:lpstr>GMICNC_22A_SCDPT5!SCDPT5_581ENDINGG_25</vt:lpstr>
      <vt:lpstr>GMICNC_22A_SCDPT5!SCDPT5_581ENDINGG_26</vt:lpstr>
      <vt:lpstr>GMICNC_22A_SCDPT5!SCDPT5_581ENDINGG_27</vt:lpstr>
      <vt:lpstr>GMICNC_22A_SCDPT5!SCDPT5_581ENDINGG_3</vt:lpstr>
      <vt:lpstr>GMICNC_22A_SCDPT5!SCDPT5_581ENDINGG_4</vt:lpstr>
      <vt:lpstr>GMICNC_22A_SCDPT5!SCDPT5_581ENDINGG_5</vt:lpstr>
      <vt:lpstr>GMICNC_22A_SCDPT5!SCDPT5_581ENDINGG_6</vt:lpstr>
      <vt:lpstr>GMICNC_22A_SCDPT5!SCDPT5_581ENDINGG_7</vt:lpstr>
      <vt:lpstr>GMICNC_22A_SCDPT5!SCDPT5_581ENDINGG_8</vt:lpstr>
      <vt:lpstr>GMICNC_22A_SCDPT5!SCDPT5_581ENDINGG_9</vt:lpstr>
      <vt:lpstr>GMICNC_22A_SCDPT5!SCDPT5_5910000000_Range</vt:lpstr>
      <vt:lpstr>GMICNC_22A_SCDPT5!SCDPT5_5919999999_10</vt:lpstr>
      <vt:lpstr>GMICNC_22A_SCDPT5!SCDPT5_5919999999_11</vt:lpstr>
      <vt:lpstr>GMICNC_22A_SCDPT5!SCDPT5_5919999999_12</vt:lpstr>
      <vt:lpstr>GMICNC_22A_SCDPT5!SCDPT5_5919999999_13</vt:lpstr>
      <vt:lpstr>GMICNC_22A_SCDPT5!SCDPT5_5919999999_14</vt:lpstr>
      <vt:lpstr>GMICNC_22A_SCDPT5!SCDPT5_5919999999_15</vt:lpstr>
      <vt:lpstr>GMICNC_22A_SCDPT5!SCDPT5_5919999999_16</vt:lpstr>
      <vt:lpstr>GMICNC_22A_SCDPT5!SCDPT5_5919999999_17</vt:lpstr>
      <vt:lpstr>GMICNC_22A_SCDPT5!SCDPT5_5919999999_18</vt:lpstr>
      <vt:lpstr>GMICNC_22A_SCDPT5!SCDPT5_5919999999_19</vt:lpstr>
      <vt:lpstr>GMICNC_22A_SCDPT5!SCDPT5_5919999999_20</vt:lpstr>
      <vt:lpstr>GMICNC_22A_SCDPT5!SCDPT5_5919999999_21</vt:lpstr>
      <vt:lpstr>GMICNC_22A_SCDPT5!SCDPT5_5919999999_9</vt:lpstr>
      <vt:lpstr>GMICNC_22A_SCDPT5!SCDPT5_591BEGINNG_1</vt:lpstr>
      <vt:lpstr>GMICNC_22A_SCDPT5!SCDPT5_591BEGINNG_10</vt:lpstr>
      <vt:lpstr>GMICNC_22A_SCDPT5!SCDPT5_591BEGINNG_11</vt:lpstr>
      <vt:lpstr>GMICNC_22A_SCDPT5!SCDPT5_591BEGINNG_12</vt:lpstr>
      <vt:lpstr>GMICNC_22A_SCDPT5!SCDPT5_591BEGINNG_13</vt:lpstr>
      <vt:lpstr>GMICNC_22A_SCDPT5!SCDPT5_591BEGINNG_14</vt:lpstr>
      <vt:lpstr>GMICNC_22A_SCDPT5!SCDPT5_591BEGINNG_15</vt:lpstr>
      <vt:lpstr>GMICNC_22A_SCDPT5!SCDPT5_591BEGINNG_16</vt:lpstr>
      <vt:lpstr>GMICNC_22A_SCDPT5!SCDPT5_591BEGINNG_17</vt:lpstr>
      <vt:lpstr>GMICNC_22A_SCDPT5!SCDPT5_591BEGINNG_18</vt:lpstr>
      <vt:lpstr>GMICNC_22A_SCDPT5!SCDPT5_591BEGINNG_19</vt:lpstr>
      <vt:lpstr>GMICNC_22A_SCDPT5!SCDPT5_591BEGINNG_2</vt:lpstr>
      <vt:lpstr>GMICNC_22A_SCDPT5!SCDPT5_591BEGINNG_20</vt:lpstr>
      <vt:lpstr>GMICNC_22A_SCDPT5!SCDPT5_591BEGINNG_21</vt:lpstr>
      <vt:lpstr>GMICNC_22A_SCDPT5!SCDPT5_591BEGINNG_22</vt:lpstr>
      <vt:lpstr>GMICNC_22A_SCDPT5!SCDPT5_591BEGINNG_23</vt:lpstr>
      <vt:lpstr>GMICNC_22A_SCDPT5!SCDPT5_591BEGINNG_24</vt:lpstr>
      <vt:lpstr>GMICNC_22A_SCDPT5!SCDPT5_591BEGINNG_25</vt:lpstr>
      <vt:lpstr>GMICNC_22A_SCDPT5!SCDPT5_591BEGINNG_26</vt:lpstr>
      <vt:lpstr>GMICNC_22A_SCDPT5!SCDPT5_591BEGINNG_27</vt:lpstr>
      <vt:lpstr>GMICNC_22A_SCDPT5!SCDPT5_591BEGINNG_3</vt:lpstr>
      <vt:lpstr>GMICNC_22A_SCDPT5!SCDPT5_591BEGINNG_4</vt:lpstr>
      <vt:lpstr>GMICNC_22A_SCDPT5!SCDPT5_591BEGINNG_5</vt:lpstr>
      <vt:lpstr>GMICNC_22A_SCDPT5!SCDPT5_591BEGINNG_6</vt:lpstr>
      <vt:lpstr>GMICNC_22A_SCDPT5!SCDPT5_591BEGINNG_7</vt:lpstr>
      <vt:lpstr>GMICNC_22A_SCDPT5!SCDPT5_591BEGINNG_8</vt:lpstr>
      <vt:lpstr>GMICNC_22A_SCDPT5!SCDPT5_591BEGINNG_9</vt:lpstr>
      <vt:lpstr>GMICNC_22A_SCDPT5!SCDPT5_591ENDINGG_10</vt:lpstr>
      <vt:lpstr>GMICNC_22A_SCDPT5!SCDPT5_591ENDINGG_11</vt:lpstr>
      <vt:lpstr>GMICNC_22A_SCDPT5!SCDPT5_591ENDINGG_12</vt:lpstr>
      <vt:lpstr>GMICNC_22A_SCDPT5!SCDPT5_591ENDINGG_13</vt:lpstr>
      <vt:lpstr>GMICNC_22A_SCDPT5!SCDPT5_591ENDINGG_14</vt:lpstr>
      <vt:lpstr>GMICNC_22A_SCDPT5!SCDPT5_591ENDINGG_15</vt:lpstr>
      <vt:lpstr>GMICNC_22A_SCDPT5!SCDPT5_591ENDINGG_16</vt:lpstr>
      <vt:lpstr>GMICNC_22A_SCDPT5!SCDPT5_591ENDINGG_17</vt:lpstr>
      <vt:lpstr>GMICNC_22A_SCDPT5!SCDPT5_591ENDINGG_18</vt:lpstr>
      <vt:lpstr>GMICNC_22A_SCDPT5!SCDPT5_591ENDINGG_19</vt:lpstr>
      <vt:lpstr>GMICNC_22A_SCDPT5!SCDPT5_591ENDINGG_2</vt:lpstr>
      <vt:lpstr>GMICNC_22A_SCDPT5!SCDPT5_591ENDINGG_20</vt:lpstr>
      <vt:lpstr>GMICNC_22A_SCDPT5!SCDPT5_591ENDINGG_21</vt:lpstr>
      <vt:lpstr>GMICNC_22A_SCDPT5!SCDPT5_591ENDINGG_22</vt:lpstr>
      <vt:lpstr>GMICNC_22A_SCDPT5!SCDPT5_591ENDINGG_23</vt:lpstr>
      <vt:lpstr>GMICNC_22A_SCDPT5!SCDPT5_591ENDINGG_24</vt:lpstr>
      <vt:lpstr>GMICNC_22A_SCDPT5!SCDPT5_591ENDINGG_25</vt:lpstr>
      <vt:lpstr>GMICNC_22A_SCDPT5!SCDPT5_591ENDINGG_26</vt:lpstr>
      <vt:lpstr>GMICNC_22A_SCDPT5!SCDPT5_591ENDINGG_27</vt:lpstr>
      <vt:lpstr>GMICNC_22A_SCDPT5!SCDPT5_591ENDINGG_3</vt:lpstr>
      <vt:lpstr>GMICNC_22A_SCDPT5!SCDPT5_591ENDINGG_4</vt:lpstr>
      <vt:lpstr>GMICNC_22A_SCDPT5!SCDPT5_591ENDINGG_5</vt:lpstr>
      <vt:lpstr>GMICNC_22A_SCDPT5!SCDPT5_591ENDINGG_6</vt:lpstr>
      <vt:lpstr>GMICNC_22A_SCDPT5!SCDPT5_591ENDINGG_7</vt:lpstr>
      <vt:lpstr>GMICNC_22A_SCDPT5!SCDPT5_591ENDINGG_8</vt:lpstr>
      <vt:lpstr>GMICNC_22A_SCDPT5!SCDPT5_591ENDINGG_9</vt:lpstr>
      <vt:lpstr>GMICNC_22A_SCDPT5!SCDPT5_5920000000_Range</vt:lpstr>
      <vt:lpstr>GMICNC_22A_SCDPT5!SCDPT5_5929999999_10</vt:lpstr>
      <vt:lpstr>GMICNC_22A_SCDPT5!SCDPT5_5929999999_11</vt:lpstr>
      <vt:lpstr>GMICNC_22A_SCDPT5!SCDPT5_5929999999_12</vt:lpstr>
      <vt:lpstr>GMICNC_22A_SCDPT5!SCDPT5_5929999999_13</vt:lpstr>
      <vt:lpstr>GMICNC_22A_SCDPT5!SCDPT5_5929999999_14</vt:lpstr>
      <vt:lpstr>GMICNC_22A_SCDPT5!SCDPT5_5929999999_15</vt:lpstr>
      <vt:lpstr>GMICNC_22A_SCDPT5!SCDPT5_5929999999_16</vt:lpstr>
      <vt:lpstr>GMICNC_22A_SCDPT5!SCDPT5_5929999999_17</vt:lpstr>
      <vt:lpstr>GMICNC_22A_SCDPT5!SCDPT5_5929999999_18</vt:lpstr>
      <vt:lpstr>GMICNC_22A_SCDPT5!SCDPT5_5929999999_19</vt:lpstr>
      <vt:lpstr>GMICNC_22A_SCDPT5!SCDPT5_5929999999_20</vt:lpstr>
      <vt:lpstr>GMICNC_22A_SCDPT5!SCDPT5_5929999999_21</vt:lpstr>
      <vt:lpstr>GMICNC_22A_SCDPT5!SCDPT5_5929999999_9</vt:lpstr>
      <vt:lpstr>GMICNC_22A_SCDPT5!SCDPT5_592BEGINNG_1</vt:lpstr>
      <vt:lpstr>GMICNC_22A_SCDPT5!SCDPT5_592BEGINNG_10</vt:lpstr>
      <vt:lpstr>GMICNC_22A_SCDPT5!SCDPT5_592BEGINNG_11</vt:lpstr>
      <vt:lpstr>GMICNC_22A_SCDPT5!SCDPT5_592BEGINNG_12</vt:lpstr>
      <vt:lpstr>GMICNC_22A_SCDPT5!SCDPT5_592BEGINNG_13</vt:lpstr>
      <vt:lpstr>GMICNC_22A_SCDPT5!SCDPT5_592BEGINNG_14</vt:lpstr>
      <vt:lpstr>GMICNC_22A_SCDPT5!SCDPT5_592BEGINNG_15</vt:lpstr>
      <vt:lpstr>GMICNC_22A_SCDPT5!SCDPT5_592BEGINNG_16</vt:lpstr>
      <vt:lpstr>GMICNC_22A_SCDPT5!SCDPT5_592BEGINNG_17</vt:lpstr>
      <vt:lpstr>GMICNC_22A_SCDPT5!SCDPT5_592BEGINNG_18</vt:lpstr>
      <vt:lpstr>GMICNC_22A_SCDPT5!SCDPT5_592BEGINNG_19</vt:lpstr>
      <vt:lpstr>GMICNC_22A_SCDPT5!SCDPT5_592BEGINNG_2</vt:lpstr>
      <vt:lpstr>GMICNC_22A_SCDPT5!SCDPT5_592BEGINNG_20</vt:lpstr>
      <vt:lpstr>GMICNC_22A_SCDPT5!SCDPT5_592BEGINNG_21</vt:lpstr>
      <vt:lpstr>GMICNC_22A_SCDPT5!SCDPT5_592BEGINNG_22</vt:lpstr>
      <vt:lpstr>GMICNC_22A_SCDPT5!SCDPT5_592BEGINNG_23</vt:lpstr>
      <vt:lpstr>GMICNC_22A_SCDPT5!SCDPT5_592BEGINNG_24</vt:lpstr>
      <vt:lpstr>GMICNC_22A_SCDPT5!SCDPT5_592BEGINNG_25</vt:lpstr>
      <vt:lpstr>GMICNC_22A_SCDPT5!SCDPT5_592BEGINNG_26</vt:lpstr>
      <vt:lpstr>GMICNC_22A_SCDPT5!SCDPT5_592BEGINNG_27</vt:lpstr>
      <vt:lpstr>GMICNC_22A_SCDPT5!SCDPT5_592BEGINNG_3</vt:lpstr>
      <vt:lpstr>GMICNC_22A_SCDPT5!SCDPT5_592BEGINNG_4</vt:lpstr>
      <vt:lpstr>GMICNC_22A_SCDPT5!SCDPT5_592BEGINNG_5</vt:lpstr>
      <vt:lpstr>GMICNC_22A_SCDPT5!SCDPT5_592BEGINNG_6</vt:lpstr>
      <vt:lpstr>GMICNC_22A_SCDPT5!SCDPT5_592BEGINNG_7</vt:lpstr>
      <vt:lpstr>GMICNC_22A_SCDPT5!SCDPT5_592BEGINNG_8</vt:lpstr>
      <vt:lpstr>GMICNC_22A_SCDPT5!SCDPT5_592BEGINNG_9</vt:lpstr>
      <vt:lpstr>GMICNC_22A_SCDPT5!SCDPT5_592ENDINGG_10</vt:lpstr>
      <vt:lpstr>GMICNC_22A_SCDPT5!SCDPT5_592ENDINGG_11</vt:lpstr>
      <vt:lpstr>GMICNC_22A_SCDPT5!SCDPT5_592ENDINGG_12</vt:lpstr>
      <vt:lpstr>GMICNC_22A_SCDPT5!SCDPT5_592ENDINGG_13</vt:lpstr>
      <vt:lpstr>GMICNC_22A_SCDPT5!SCDPT5_592ENDINGG_14</vt:lpstr>
      <vt:lpstr>GMICNC_22A_SCDPT5!SCDPT5_592ENDINGG_15</vt:lpstr>
      <vt:lpstr>GMICNC_22A_SCDPT5!SCDPT5_592ENDINGG_16</vt:lpstr>
      <vt:lpstr>GMICNC_22A_SCDPT5!SCDPT5_592ENDINGG_17</vt:lpstr>
      <vt:lpstr>GMICNC_22A_SCDPT5!SCDPT5_592ENDINGG_18</vt:lpstr>
      <vt:lpstr>GMICNC_22A_SCDPT5!SCDPT5_592ENDINGG_19</vt:lpstr>
      <vt:lpstr>GMICNC_22A_SCDPT5!SCDPT5_592ENDINGG_2</vt:lpstr>
      <vt:lpstr>GMICNC_22A_SCDPT5!SCDPT5_592ENDINGG_20</vt:lpstr>
      <vt:lpstr>GMICNC_22A_SCDPT5!SCDPT5_592ENDINGG_21</vt:lpstr>
      <vt:lpstr>GMICNC_22A_SCDPT5!SCDPT5_592ENDINGG_22</vt:lpstr>
      <vt:lpstr>GMICNC_22A_SCDPT5!SCDPT5_592ENDINGG_23</vt:lpstr>
      <vt:lpstr>GMICNC_22A_SCDPT5!SCDPT5_592ENDINGG_24</vt:lpstr>
      <vt:lpstr>GMICNC_22A_SCDPT5!SCDPT5_592ENDINGG_25</vt:lpstr>
      <vt:lpstr>GMICNC_22A_SCDPT5!SCDPT5_592ENDINGG_26</vt:lpstr>
      <vt:lpstr>GMICNC_22A_SCDPT5!SCDPT5_592ENDINGG_27</vt:lpstr>
      <vt:lpstr>GMICNC_22A_SCDPT5!SCDPT5_592ENDINGG_3</vt:lpstr>
      <vt:lpstr>GMICNC_22A_SCDPT5!SCDPT5_592ENDINGG_4</vt:lpstr>
      <vt:lpstr>GMICNC_22A_SCDPT5!SCDPT5_592ENDINGG_5</vt:lpstr>
      <vt:lpstr>GMICNC_22A_SCDPT5!SCDPT5_592ENDINGG_6</vt:lpstr>
      <vt:lpstr>GMICNC_22A_SCDPT5!SCDPT5_592ENDINGG_7</vt:lpstr>
      <vt:lpstr>GMICNC_22A_SCDPT5!SCDPT5_592ENDINGG_8</vt:lpstr>
      <vt:lpstr>GMICNC_22A_SCDPT5!SCDPT5_592ENDINGG_9</vt:lpstr>
      <vt:lpstr>GMICNC_22A_SCDPT5!SCDPT5_5989999998_10</vt:lpstr>
      <vt:lpstr>GMICNC_22A_SCDPT5!SCDPT5_5989999998_11</vt:lpstr>
      <vt:lpstr>GMICNC_22A_SCDPT5!SCDPT5_5989999998_12</vt:lpstr>
      <vt:lpstr>GMICNC_22A_SCDPT5!SCDPT5_5989999998_13</vt:lpstr>
      <vt:lpstr>GMICNC_22A_SCDPT5!SCDPT5_5989999998_14</vt:lpstr>
      <vt:lpstr>GMICNC_22A_SCDPT5!SCDPT5_5989999998_15</vt:lpstr>
      <vt:lpstr>GMICNC_22A_SCDPT5!SCDPT5_5989999998_16</vt:lpstr>
      <vt:lpstr>GMICNC_22A_SCDPT5!SCDPT5_5989999998_17</vt:lpstr>
      <vt:lpstr>GMICNC_22A_SCDPT5!SCDPT5_5989999998_18</vt:lpstr>
      <vt:lpstr>GMICNC_22A_SCDPT5!SCDPT5_5989999998_19</vt:lpstr>
      <vt:lpstr>GMICNC_22A_SCDPT5!SCDPT5_5989999998_20</vt:lpstr>
      <vt:lpstr>GMICNC_22A_SCDPT5!SCDPT5_5989999998_21</vt:lpstr>
      <vt:lpstr>GMICNC_22A_SCDPT5!SCDPT5_5989999998_9</vt:lpstr>
      <vt:lpstr>GMICNC_22A_SCDPT5!SCDPT5_5999999999_10</vt:lpstr>
      <vt:lpstr>GMICNC_22A_SCDPT5!SCDPT5_5999999999_11</vt:lpstr>
      <vt:lpstr>GMICNC_22A_SCDPT5!SCDPT5_5999999999_12</vt:lpstr>
      <vt:lpstr>GMICNC_22A_SCDPT5!SCDPT5_5999999999_13</vt:lpstr>
      <vt:lpstr>GMICNC_22A_SCDPT5!SCDPT5_5999999999_14</vt:lpstr>
      <vt:lpstr>GMICNC_22A_SCDPT5!SCDPT5_5999999999_15</vt:lpstr>
      <vt:lpstr>GMICNC_22A_SCDPT5!SCDPT5_5999999999_16</vt:lpstr>
      <vt:lpstr>GMICNC_22A_SCDPT5!SCDPT5_5999999999_17</vt:lpstr>
      <vt:lpstr>GMICNC_22A_SCDPT5!SCDPT5_5999999999_18</vt:lpstr>
      <vt:lpstr>GMICNC_22A_SCDPT5!SCDPT5_5999999999_19</vt:lpstr>
      <vt:lpstr>GMICNC_22A_SCDPT5!SCDPT5_5999999999_20</vt:lpstr>
      <vt:lpstr>GMICNC_22A_SCDPT5!SCDPT5_5999999999_21</vt:lpstr>
      <vt:lpstr>GMICNC_22A_SCDPT5!SCDPT5_5999999999_9</vt:lpstr>
      <vt:lpstr>GMICNC_22A_SCDPT5!SCDPT5_6009999999_10</vt:lpstr>
      <vt:lpstr>GMICNC_22A_SCDPT5!SCDPT5_6009999999_11</vt:lpstr>
      <vt:lpstr>GMICNC_22A_SCDPT5!SCDPT5_6009999999_12</vt:lpstr>
      <vt:lpstr>GMICNC_22A_SCDPT5!SCDPT5_6009999999_13</vt:lpstr>
      <vt:lpstr>GMICNC_22A_SCDPT5!SCDPT5_6009999999_14</vt:lpstr>
      <vt:lpstr>GMICNC_22A_SCDPT5!SCDPT5_6009999999_15</vt:lpstr>
      <vt:lpstr>GMICNC_22A_SCDPT5!SCDPT5_6009999999_16</vt:lpstr>
      <vt:lpstr>GMICNC_22A_SCDPT5!SCDPT5_6009999999_17</vt:lpstr>
      <vt:lpstr>GMICNC_22A_SCDPT5!SCDPT5_6009999999_18</vt:lpstr>
      <vt:lpstr>GMICNC_22A_SCDPT5!SCDPT5_6009999999_19</vt:lpstr>
      <vt:lpstr>GMICNC_22A_SCDPT5!SCDPT5_6009999999_20</vt:lpstr>
      <vt:lpstr>GMICNC_22A_SCDPT5!SCDPT5_6009999999_21</vt:lpstr>
      <vt:lpstr>GMICNC_22A_SCDPT5!SCDPT5_6009999999_9</vt:lpstr>
      <vt:lpstr>GMICNC_22A_SCDPT1!Wings_Company_ID</vt:lpstr>
      <vt:lpstr>GMICNC_22A_SCDPT1F!Wings_Company_ID</vt:lpstr>
      <vt:lpstr>GMICNC_22A_SCDPT2SN1!Wings_Company_ID</vt:lpstr>
      <vt:lpstr>GMICNC_22A_SCDPT2SN1F!Wings_Company_ID</vt:lpstr>
      <vt:lpstr>GMICNC_22A_SCDPT2SN2!Wings_Company_ID</vt:lpstr>
      <vt:lpstr>GMICNC_22A_SCDPT2SN2F!Wings_Company_ID</vt:lpstr>
      <vt:lpstr>GMICNC_22A_SCDPT3!Wings_Company_ID</vt:lpstr>
      <vt:lpstr>GMICNC_22A_SCDPT4!Wings_Company_ID</vt:lpstr>
      <vt:lpstr>GMICNC_22A_SCDPT5!Wings_Company_ID</vt:lpstr>
      <vt:lpstr>GMICNC_22A_SCDPT1!WINGS_Identifier_ID</vt:lpstr>
      <vt:lpstr>GMICNC_22A_SCDPT1F!WINGS_Identifier_ID</vt:lpstr>
      <vt:lpstr>GMICNC_22A_SCDPT2SN1!WINGS_Identifier_ID</vt:lpstr>
      <vt:lpstr>GMICNC_22A_SCDPT2SN1F!WINGS_Identifier_ID</vt:lpstr>
      <vt:lpstr>GMICNC_22A_SCDPT2SN2!WINGS_Identifier_ID</vt:lpstr>
      <vt:lpstr>GMICNC_22A_SCDPT2SN2F!WINGS_Identifier_ID</vt:lpstr>
      <vt:lpstr>GMICNC_22A_SCDPT3!WINGS_Identifier_ID</vt:lpstr>
      <vt:lpstr>GMICNC_22A_SCDPT4!WINGS_Identifier_ID</vt:lpstr>
      <vt:lpstr>GMICNC_22A_SCDPT5!WINGS_Identifier_ID</vt:lpstr>
      <vt:lpstr>GMICNC_22A_SCDPT1!Wings_IdentTable_ID</vt:lpstr>
      <vt:lpstr>GMICNC_22A_SCDPT1F!Wings_IdentTable_ID</vt:lpstr>
      <vt:lpstr>GMICNC_22A_SCDPT2SN1!Wings_IdentTable_ID</vt:lpstr>
      <vt:lpstr>GMICNC_22A_SCDPT2SN1F!Wings_IdentTable_ID</vt:lpstr>
      <vt:lpstr>GMICNC_22A_SCDPT2SN2!Wings_IdentTable_ID</vt:lpstr>
      <vt:lpstr>GMICNC_22A_SCDPT2SN2F!Wings_IdentTable_ID</vt:lpstr>
      <vt:lpstr>GMICNC_22A_SCDPT3!Wings_IdentTable_ID</vt:lpstr>
      <vt:lpstr>GMICNC_22A_SCDPT4!Wings_IdentTable_ID</vt:lpstr>
      <vt:lpstr>GMICNC_22A_SCDPT5!Wings_IdentTable_ID</vt:lpstr>
      <vt:lpstr>GMICNC_22A_SCDPT1!Wings_Statement_ID</vt:lpstr>
      <vt:lpstr>GMICNC_22A_SCDPT1F!Wings_Statement_ID</vt:lpstr>
      <vt:lpstr>GMICNC_22A_SCDPT2SN1!Wings_Statement_ID</vt:lpstr>
      <vt:lpstr>GMICNC_22A_SCDPT2SN1F!Wings_Statement_ID</vt:lpstr>
      <vt:lpstr>GMICNC_22A_SCDPT2SN2!Wings_Statement_ID</vt:lpstr>
      <vt:lpstr>GMICNC_22A_SCDPT2SN2F!Wings_Statement_ID</vt:lpstr>
      <vt:lpstr>GMICNC_22A_SCDPT3!Wings_Statement_ID</vt:lpstr>
      <vt:lpstr>GMICNC_22A_SCDPT4!Wings_Statement_ID</vt:lpstr>
      <vt:lpstr>GMICNC_22A_SCDPT5!Wings_Statement_ID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Howarth, Nick (Enact MI - Contractor)</dc:creator>
  <cp:lastModifiedBy>Howarth, Nick (Genworth MI, Now Enact - Contractor)</cp:lastModifiedBy>
  <dcterms:created xsi:type="dcterms:W3CDTF">2023-03-03T13:32:14Z</dcterms:created>
  <dcterms:modified xsi:type="dcterms:W3CDTF">2023-03-03T13:32:15Z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a4af3e15-1bfe-48aa-a101-0db7bff23141</vt:lpwstr>
  </property>
  <property fmtid="{D5CDD505-2E9C-101B-9397-08002B2CF9AE}" pid="3" name="bjSaver">
    <vt:lpwstr>cedVKr0/mF62WDYNEx7WXOGQZM2+ZIcZ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policy="a831b724-560d-41bb-a7f0-593f1e1cf2c9"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/&gt;&lt;element uid="78ca77a2-5b0f-4c8b-9fd2-e0d76e76104a" value="" /&gt;&lt;/sisl&gt;</vt:lpwstr>
  </property>
  <property fmtid="{D5CDD505-2E9C-101B-9397-08002B2CF9AE}" pid="6" name="bjDocumentSecurityLabel">
    <vt:lpwstr>UNRESTRICTED</vt:lpwstr>
  </property>
  <property fmtid="{D5CDD505-2E9C-101B-9397-08002B2CF9AE}" pid="7" name="bjLabelHistoryID">
    <vt:lpwstr>{2BB1C156-7778-43FE-80A5-1BF115F7722B}</vt:lpwstr>
  </property>
</Properties>
</file>