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sp0002armi-nas\shared\accounting\Acshare\STAT\CORP80\2022\3Q22\"/>
    </mc:Choice>
  </mc:AlternateContent>
  <xr:revisionPtr revIDLastSave="0" documentId="8_{9DCB8FF1-2B31-4624-9C83-37DF973DAD66}" xr6:coauthVersionLast="47" xr6:coauthVersionMax="47" xr10:uidLastSave="{00000000-0000-0000-0000-000000000000}"/>
  <bookViews>
    <workbookView xWindow="-14160" yWindow="-16320" windowWidth="29040" windowHeight="15840" activeTab="3" xr2:uid="{00000000-000D-0000-FFFF-FFFF00000000}"/>
  </bookViews>
  <sheets>
    <sheet name="GMIC_2022-Q3_SCDPT1B" sheetId="1" r:id="rId1"/>
    <sheet name="GMIC_2022-Q3_SCDPT1BF" sheetId="2" r:id="rId2"/>
    <sheet name="GMIC_2022-Q3_SCDPT3" sheetId="3" r:id="rId3"/>
    <sheet name="GMIC_2022-Q3_SCDPT4" sheetId="4" r:id="rId4"/>
  </sheets>
  <definedNames>
    <definedName name="SCDPT1B_01_1" localSheetId="0">'GMIC_2022-Q3_SCDPT1B'!$D$7</definedName>
    <definedName name="SCDPT1B_01_2" localSheetId="0">'GMIC_2022-Q3_SCDPT1B'!$E$7</definedName>
    <definedName name="SCDPT1B_01_3" localSheetId="0">'GMIC_2022-Q3_SCDPT1B'!$F$7</definedName>
    <definedName name="SCDPT1B_01_4" localSheetId="0">'GMIC_2022-Q3_SCDPT1B'!$G$7</definedName>
    <definedName name="SCDPT1B_01_5" localSheetId="0">'GMIC_2022-Q3_SCDPT1B'!$H$7</definedName>
    <definedName name="SCDPT1B_01_6" localSheetId="0">'GMIC_2022-Q3_SCDPT1B'!$I$7</definedName>
    <definedName name="SCDPT1B_01_7" localSheetId="0">'GMIC_2022-Q3_SCDPT1B'!$J$7</definedName>
    <definedName name="SCDPT1B_01_8" localSheetId="0">'GMIC_2022-Q3_SCDPT1B'!$K$7</definedName>
    <definedName name="SCDPT1B_02_1" localSheetId="0">'GMIC_2022-Q3_SCDPT1B'!$D$8</definedName>
    <definedName name="SCDPT1B_02_2" localSheetId="0">'GMIC_2022-Q3_SCDPT1B'!$E$8</definedName>
    <definedName name="SCDPT1B_02_3" localSheetId="0">'GMIC_2022-Q3_SCDPT1B'!$F$8</definedName>
    <definedName name="SCDPT1B_02_4" localSheetId="0">'GMIC_2022-Q3_SCDPT1B'!$G$8</definedName>
    <definedName name="SCDPT1B_02_5" localSheetId="0">'GMIC_2022-Q3_SCDPT1B'!$H$8</definedName>
    <definedName name="SCDPT1B_02_6" localSheetId="0">'GMIC_2022-Q3_SCDPT1B'!$I$8</definedName>
    <definedName name="SCDPT1B_02_7" localSheetId="0">'GMIC_2022-Q3_SCDPT1B'!$J$8</definedName>
    <definedName name="SCDPT1B_02_8" localSheetId="0">'GMIC_2022-Q3_SCDPT1B'!$K$8</definedName>
    <definedName name="SCDPT1B_03_1" localSheetId="0">'GMIC_2022-Q3_SCDPT1B'!$D$9</definedName>
    <definedName name="SCDPT1B_03_2" localSheetId="0">'GMIC_2022-Q3_SCDPT1B'!$E$9</definedName>
    <definedName name="SCDPT1B_03_3" localSheetId="0">'GMIC_2022-Q3_SCDPT1B'!$F$9</definedName>
    <definedName name="SCDPT1B_03_4" localSheetId="0">'GMIC_2022-Q3_SCDPT1B'!$G$9</definedName>
    <definedName name="SCDPT1B_03_5" localSheetId="0">'GMIC_2022-Q3_SCDPT1B'!$H$9</definedName>
    <definedName name="SCDPT1B_03_6" localSheetId="0">'GMIC_2022-Q3_SCDPT1B'!$I$9</definedName>
    <definedName name="SCDPT1B_03_7" localSheetId="0">'GMIC_2022-Q3_SCDPT1B'!$J$9</definedName>
    <definedName name="SCDPT1B_03_8" localSheetId="0">'GMIC_2022-Q3_SCDPT1B'!$K$9</definedName>
    <definedName name="SCDPT1B_04_1" localSheetId="0">'GMIC_2022-Q3_SCDPT1B'!$D$10</definedName>
    <definedName name="SCDPT1B_04_2" localSheetId="0">'GMIC_2022-Q3_SCDPT1B'!$E$10</definedName>
    <definedName name="SCDPT1B_04_3" localSheetId="0">'GMIC_2022-Q3_SCDPT1B'!$F$10</definedName>
    <definedName name="SCDPT1B_04_4" localSheetId="0">'GMIC_2022-Q3_SCDPT1B'!$G$10</definedName>
    <definedName name="SCDPT1B_04_5" localSheetId="0">'GMIC_2022-Q3_SCDPT1B'!$H$10</definedName>
    <definedName name="SCDPT1B_04_6" localSheetId="0">'GMIC_2022-Q3_SCDPT1B'!$I$10</definedName>
    <definedName name="SCDPT1B_04_7" localSheetId="0">'GMIC_2022-Q3_SCDPT1B'!$J$10</definedName>
    <definedName name="SCDPT1B_04_8" localSheetId="0">'GMIC_2022-Q3_SCDPT1B'!$K$10</definedName>
    <definedName name="SCDPT1B_05_1" localSheetId="0">'GMIC_2022-Q3_SCDPT1B'!$D$11</definedName>
    <definedName name="SCDPT1B_05_2" localSheetId="0">'GMIC_2022-Q3_SCDPT1B'!$E$11</definedName>
    <definedName name="SCDPT1B_05_3" localSheetId="0">'GMIC_2022-Q3_SCDPT1B'!$F$11</definedName>
    <definedName name="SCDPT1B_05_4" localSheetId="0">'GMIC_2022-Q3_SCDPT1B'!$G$11</definedName>
    <definedName name="SCDPT1B_05_5" localSheetId="0">'GMIC_2022-Q3_SCDPT1B'!$H$11</definedName>
    <definedName name="SCDPT1B_05_6" localSheetId="0">'GMIC_2022-Q3_SCDPT1B'!$I$11</definedName>
    <definedName name="SCDPT1B_05_7" localSheetId="0">'GMIC_2022-Q3_SCDPT1B'!$J$11</definedName>
    <definedName name="SCDPT1B_05_8" localSheetId="0">'GMIC_2022-Q3_SCDPT1B'!$K$11</definedName>
    <definedName name="SCDPT1B_06_1" localSheetId="0">'GMIC_2022-Q3_SCDPT1B'!$D$12</definedName>
    <definedName name="SCDPT1B_06_2" localSheetId="0">'GMIC_2022-Q3_SCDPT1B'!$E$12</definedName>
    <definedName name="SCDPT1B_06_3" localSheetId="0">'GMIC_2022-Q3_SCDPT1B'!$F$12</definedName>
    <definedName name="SCDPT1B_06_4" localSheetId="0">'GMIC_2022-Q3_SCDPT1B'!$G$12</definedName>
    <definedName name="SCDPT1B_06_5" localSheetId="0">'GMIC_2022-Q3_SCDPT1B'!$H$12</definedName>
    <definedName name="SCDPT1B_06_6" localSheetId="0">'GMIC_2022-Q3_SCDPT1B'!$I$12</definedName>
    <definedName name="SCDPT1B_06_7" localSheetId="0">'GMIC_2022-Q3_SCDPT1B'!$J$12</definedName>
    <definedName name="SCDPT1B_06_8" localSheetId="0">'GMIC_2022-Q3_SCDPT1B'!$K$12</definedName>
    <definedName name="SCDPT1B_07_1" localSheetId="0">'GMIC_2022-Q3_SCDPT1B'!$D$13</definedName>
    <definedName name="SCDPT1B_07_2" localSheetId="0">'GMIC_2022-Q3_SCDPT1B'!$E$13</definedName>
    <definedName name="SCDPT1B_07_3" localSheetId="0">'GMIC_2022-Q3_SCDPT1B'!$F$13</definedName>
    <definedName name="SCDPT1B_07_4" localSheetId="0">'GMIC_2022-Q3_SCDPT1B'!$G$13</definedName>
    <definedName name="SCDPT1B_07_5" localSheetId="0">'GMIC_2022-Q3_SCDPT1B'!$H$13</definedName>
    <definedName name="SCDPT1B_07_6" localSheetId="0">'GMIC_2022-Q3_SCDPT1B'!$I$13</definedName>
    <definedName name="SCDPT1B_07_7" localSheetId="0">'GMIC_2022-Q3_SCDPT1B'!$J$13</definedName>
    <definedName name="SCDPT1B_07_8" localSheetId="0">'GMIC_2022-Q3_SCDPT1B'!$K$13</definedName>
    <definedName name="SCDPT1B_08_1" localSheetId="0">'GMIC_2022-Q3_SCDPT1B'!$D$14</definedName>
    <definedName name="SCDPT1B_08_2" localSheetId="0">'GMIC_2022-Q3_SCDPT1B'!$E$14</definedName>
    <definedName name="SCDPT1B_08_3" localSheetId="0">'GMIC_2022-Q3_SCDPT1B'!$F$14</definedName>
    <definedName name="SCDPT1B_08_4" localSheetId="0">'GMIC_2022-Q3_SCDPT1B'!$G$14</definedName>
    <definedName name="SCDPT1B_08_5" localSheetId="0">'GMIC_2022-Q3_SCDPT1B'!$H$14</definedName>
    <definedName name="SCDPT1B_08_6" localSheetId="0">'GMIC_2022-Q3_SCDPT1B'!$I$14</definedName>
    <definedName name="SCDPT1B_08_7" localSheetId="0">'GMIC_2022-Q3_SCDPT1B'!$J$14</definedName>
    <definedName name="SCDPT1B_08_8" localSheetId="0">'GMIC_2022-Q3_SCDPT1B'!$K$14</definedName>
    <definedName name="SCDPT1B_09_1" localSheetId="0">'GMIC_2022-Q3_SCDPT1B'!$D$15</definedName>
    <definedName name="SCDPT1B_09_2" localSheetId="0">'GMIC_2022-Q3_SCDPT1B'!$E$15</definedName>
    <definedName name="SCDPT1B_09_3" localSheetId="0">'GMIC_2022-Q3_SCDPT1B'!$F$15</definedName>
    <definedName name="SCDPT1B_09_4" localSheetId="0">'GMIC_2022-Q3_SCDPT1B'!$G$15</definedName>
    <definedName name="SCDPT1B_09_5" localSheetId="0">'GMIC_2022-Q3_SCDPT1B'!$H$15</definedName>
    <definedName name="SCDPT1B_09_6" localSheetId="0">'GMIC_2022-Q3_SCDPT1B'!$I$15</definedName>
    <definedName name="SCDPT1B_09_7" localSheetId="0">'GMIC_2022-Q3_SCDPT1B'!$J$15</definedName>
    <definedName name="SCDPT1B_09_8" localSheetId="0">'GMIC_2022-Q3_SCDPT1B'!$K$15</definedName>
    <definedName name="SCDPT1B_10_1" localSheetId="0">'GMIC_2022-Q3_SCDPT1B'!$D$16</definedName>
    <definedName name="SCDPT1B_10_2" localSheetId="0">'GMIC_2022-Q3_SCDPT1B'!$E$16</definedName>
    <definedName name="SCDPT1B_10_3" localSheetId="0">'GMIC_2022-Q3_SCDPT1B'!$F$16</definedName>
    <definedName name="SCDPT1B_10_4" localSheetId="0">'GMIC_2022-Q3_SCDPT1B'!$G$16</definedName>
    <definedName name="SCDPT1B_10_5" localSheetId="0">'GMIC_2022-Q3_SCDPT1B'!$H$16</definedName>
    <definedName name="SCDPT1B_10_6" localSheetId="0">'GMIC_2022-Q3_SCDPT1B'!$I$16</definedName>
    <definedName name="SCDPT1B_10_7" localSheetId="0">'GMIC_2022-Q3_SCDPT1B'!$J$16</definedName>
    <definedName name="SCDPT1B_10_8" localSheetId="0">'GMIC_2022-Q3_SCDPT1B'!$K$16</definedName>
    <definedName name="SCDPT1B_11_1" localSheetId="0">'GMIC_2022-Q3_SCDPT1B'!$D$17</definedName>
    <definedName name="SCDPT1B_11_2" localSheetId="0">'GMIC_2022-Q3_SCDPT1B'!$E$17</definedName>
    <definedName name="SCDPT1B_11_3" localSheetId="0">'GMIC_2022-Q3_SCDPT1B'!$F$17</definedName>
    <definedName name="SCDPT1B_11_4" localSheetId="0">'GMIC_2022-Q3_SCDPT1B'!$G$17</definedName>
    <definedName name="SCDPT1B_11_5" localSheetId="0">'GMIC_2022-Q3_SCDPT1B'!$H$17</definedName>
    <definedName name="SCDPT1B_11_6" localSheetId="0">'GMIC_2022-Q3_SCDPT1B'!$I$17</definedName>
    <definedName name="SCDPT1B_11_7" localSheetId="0">'GMIC_2022-Q3_SCDPT1B'!$J$17</definedName>
    <definedName name="SCDPT1B_11_8" localSheetId="0">'GMIC_2022-Q3_SCDPT1B'!$K$17</definedName>
    <definedName name="SCDPT1B_12_1" localSheetId="0">'GMIC_2022-Q3_SCDPT1B'!$D$18</definedName>
    <definedName name="SCDPT1B_12_2" localSheetId="0">'GMIC_2022-Q3_SCDPT1B'!$E$18</definedName>
    <definedName name="SCDPT1B_12_3" localSheetId="0">'GMIC_2022-Q3_SCDPT1B'!$F$18</definedName>
    <definedName name="SCDPT1B_12_4" localSheetId="0">'GMIC_2022-Q3_SCDPT1B'!$G$18</definedName>
    <definedName name="SCDPT1B_12_5" localSheetId="0">'GMIC_2022-Q3_SCDPT1B'!$H$18</definedName>
    <definedName name="SCDPT1B_12_6" localSheetId="0">'GMIC_2022-Q3_SCDPT1B'!$I$18</definedName>
    <definedName name="SCDPT1B_12_7" localSheetId="0">'GMIC_2022-Q3_SCDPT1B'!$J$18</definedName>
    <definedName name="SCDPT1B_12_8" localSheetId="0">'GMIC_2022-Q3_SCDPT1B'!$K$18</definedName>
    <definedName name="SCDPT1B_13_1" localSheetId="0">'GMIC_2022-Q3_SCDPT1B'!$D$19</definedName>
    <definedName name="SCDPT1B_13_2" localSheetId="0">'GMIC_2022-Q3_SCDPT1B'!$E$19</definedName>
    <definedName name="SCDPT1B_13_3" localSheetId="0">'GMIC_2022-Q3_SCDPT1B'!$F$19</definedName>
    <definedName name="SCDPT1B_13_4" localSheetId="0">'GMIC_2022-Q3_SCDPT1B'!$G$19</definedName>
    <definedName name="SCDPT1B_13_5" localSheetId="0">'GMIC_2022-Q3_SCDPT1B'!$H$19</definedName>
    <definedName name="SCDPT1B_13_6" localSheetId="0">'GMIC_2022-Q3_SCDPT1B'!$I$19</definedName>
    <definedName name="SCDPT1B_13_7" localSheetId="0">'GMIC_2022-Q3_SCDPT1B'!$J$19</definedName>
    <definedName name="SCDPT1B_13_8" localSheetId="0">'GMIC_2022-Q3_SCDPT1B'!$K$19</definedName>
    <definedName name="SCDPT1B_14_1" localSheetId="0">'GMIC_2022-Q3_SCDPT1B'!$D$20</definedName>
    <definedName name="SCDPT1B_14_2" localSheetId="0">'GMIC_2022-Q3_SCDPT1B'!$E$20</definedName>
    <definedName name="SCDPT1B_14_3" localSheetId="0">'GMIC_2022-Q3_SCDPT1B'!$F$20</definedName>
    <definedName name="SCDPT1B_14_4" localSheetId="0">'GMIC_2022-Q3_SCDPT1B'!$G$20</definedName>
    <definedName name="SCDPT1B_14_5" localSheetId="0">'GMIC_2022-Q3_SCDPT1B'!$H$20</definedName>
    <definedName name="SCDPT1B_14_6" localSheetId="0">'GMIC_2022-Q3_SCDPT1B'!$I$20</definedName>
    <definedName name="SCDPT1B_14_7" localSheetId="0">'GMIC_2022-Q3_SCDPT1B'!$J$20</definedName>
    <definedName name="SCDPT1B_14_8" localSheetId="0">'GMIC_2022-Q3_SCDPT1B'!$K$20</definedName>
    <definedName name="SCDPT1B_15_1" localSheetId="0">'GMIC_2022-Q3_SCDPT1B'!$D$21</definedName>
    <definedName name="SCDPT1B_15_2" localSheetId="0">'GMIC_2022-Q3_SCDPT1B'!$E$21</definedName>
    <definedName name="SCDPT1B_15_3" localSheetId="0">'GMIC_2022-Q3_SCDPT1B'!$F$21</definedName>
    <definedName name="SCDPT1B_15_4" localSheetId="0">'GMIC_2022-Q3_SCDPT1B'!$G$21</definedName>
    <definedName name="SCDPT1B_15_5" localSheetId="0">'GMIC_2022-Q3_SCDPT1B'!$H$21</definedName>
    <definedName name="SCDPT1B_15_6" localSheetId="0">'GMIC_2022-Q3_SCDPT1B'!$I$21</definedName>
    <definedName name="SCDPT1B_15_7" localSheetId="0">'GMIC_2022-Q3_SCDPT1B'!$J$21</definedName>
    <definedName name="SCDPT1B_15_8" localSheetId="0">'GMIC_2022-Q3_SCDPT1B'!$K$21</definedName>
    <definedName name="SCDPT1BF_0000001_1" localSheetId="1">'GMIC_2022-Q3_SCDPT1BF'!$D$7</definedName>
    <definedName name="SCDPT1BF_0000001_2" localSheetId="1">'GMIC_2022-Q3_SCDPT1BF'!$E$7</definedName>
    <definedName name="SCDPT1BF_0000001_3" localSheetId="1">'GMIC_2022-Q3_SCDPT1BF'!$F$7</definedName>
    <definedName name="SCDPT1BF_0000001_4" localSheetId="1">'GMIC_2022-Q3_SCDPT1BF'!$G$7</definedName>
    <definedName name="SCDPT1BF_0000001_5" localSheetId="1">'GMIC_2022-Q3_SCDPT1BF'!$H$7</definedName>
    <definedName name="SCDPT1BF_0000001_6" localSheetId="1">'GMIC_2022-Q3_SCDPT1BF'!$I$7</definedName>
    <definedName name="SCDPT3_0100000000_Range" localSheetId="2">'GMIC_2022-Q3_SCDPT3'!$B$7:$T$9</definedName>
    <definedName name="SCDPT3_0109999999_7" localSheetId="2">'GMIC_2022-Q3_SCDPT3'!$I$10</definedName>
    <definedName name="SCDPT3_0109999999_8" localSheetId="2">'GMIC_2022-Q3_SCDPT3'!$J$10</definedName>
    <definedName name="SCDPT3_0109999999_9" localSheetId="2">'GMIC_2022-Q3_SCDPT3'!$K$10</definedName>
    <definedName name="SCDPT3_010BEGINNG_1" localSheetId="2">'GMIC_2022-Q3_SCDPT3'!$C$7</definedName>
    <definedName name="SCDPT3_010BEGINNG_10.01" localSheetId="2">'GMIC_2022-Q3_SCDPT3'!$L$7</definedName>
    <definedName name="SCDPT3_010BEGINNG_10.02" localSheetId="2">'GMIC_2022-Q3_SCDPT3'!$M$7</definedName>
    <definedName name="SCDPT3_010BEGINNG_10.03" localSheetId="2">'GMIC_2022-Q3_SCDPT3'!$N$7</definedName>
    <definedName name="SCDPT3_010BEGINNG_11" localSheetId="2">'GMIC_2022-Q3_SCDPT3'!$O$7</definedName>
    <definedName name="SCDPT3_010BEGINNG_12" localSheetId="2">'GMIC_2022-Q3_SCDPT3'!$P$7</definedName>
    <definedName name="SCDPT3_010BEGINNG_13" localSheetId="2">'GMIC_2022-Q3_SCDPT3'!$Q$7</definedName>
    <definedName name="SCDPT3_010BEGINNG_14" localSheetId="2">'GMIC_2022-Q3_SCDPT3'!$R$7</definedName>
    <definedName name="SCDPT3_010BEGINNG_15" localSheetId="2">'GMIC_2022-Q3_SCDPT3'!$S$7</definedName>
    <definedName name="SCDPT3_010BEGINNG_16" localSheetId="2">'GMIC_2022-Q3_SCDPT3'!$T$7</definedName>
    <definedName name="SCDPT3_010BEGINNG_2" localSheetId="2">'GMIC_2022-Q3_SCDPT3'!$D$7</definedName>
    <definedName name="SCDPT3_010BEGINNG_3" localSheetId="2">'GMIC_2022-Q3_SCDPT3'!$E$7</definedName>
    <definedName name="SCDPT3_010BEGINNG_4" localSheetId="2">'GMIC_2022-Q3_SCDPT3'!$F$7</definedName>
    <definedName name="SCDPT3_010BEGINNG_5" localSheetId="2">'GMIC_2022-Q3_SCDPT3'!$G$7</definedName>
    <definedName name="SCDPT3_010BEGINNG_6" localSheetId="2">'GMIC_2022-Q3_SCDPT3'!$H$7</definedName>
    <definedName name="SCDPT3_010BEGINNG_7" localSheetId="2">'GMIC_2022-Q3_SCDPT3'!$I$7</definedName>
    <definedName name="SCDPT3_010BEGINNG_8" localSheetId="2">'GMIC_2022-Q3_SCDPT3'!$J$7</definedName>
    <definedName name="SCDPT3_010BEGINNG_9" localSheetId="2">'GMIC_2022-Q3_SCDPT3'!$K$7</definedName>
    <definedName name="SCDPT3_010ENDINGG_10.01" localSheetId="2">'GMIC_2022-Q3_SCDPT3'!$L$9</definedName>
    <definedName name="SCDPT3_010ENDINGG_10.02" localSheetId="2">'GMIC_2022-Q3_SCDPT3'!$M$9</definedName>
    <definedName name="SCDPT3_010ENDINGG_10.03" localSheetId="2">'GMIC_2022-Q3_SCDPT3'!$N$9</definedName>
    <definedName name="SCDPT3_010ENDINGG_11" localSheetId="2">'GMIC_2022-Q3_SCDPT3'!$O$9</definedName>
    <definedName name="SCDPT3_010ENDINGG_12" localSheetId="2">'GMIC_2022-Q3_SCDPT3'!$P$9</definedName>
    <definedName name="SCDPT3_010ENDINGG_13" localSheetId="2">'GMIC_2022-Q3_SCDPT3'!$Q$9</definedName>
    <definedName name="SCDPT3_010ENDINGG_14" localSheetId="2">'GMIC_2022-Q3_SCDPT3'!$R$9</definedName>
    <definedName name="SCDPT3_010ENDINGG_15" localSheetId="2">'GMIC_2022-Q3_SCDPT3'!$S$9</definedName>
    <definedName name="SCDPT3_010ENDINGG_16" localSheetId="2">'GMIC_2022-Q3_SCDPT3'!$T$9</definedName>
    <definedName name="SCDPT3_010ENDINGG_2" localSheetId="2">'GMIC_2022-Q3_SCDPT3'!$D$9</definedName>
    <definedName name="SCDPT3_010ENDINGG_3" localSheetId="2">'GMIC_2022-Q3_SCDPT3'!$E$9</definedName>
    <definedName name="SCDPT3_010ENDINGG_4" localSheetId="2">'GMIC_2022-Q3_SCDPT3'!$F$9</definedName>
    <definedName name="SCDPT3_010ENDINGG_5" localSheetId="2">'GMIC_2022-Q3_SCDPT3'!$G$9</definedName>
    <definedName name="SCDPT3_010ENDINGG_6" localSheetId="2">'GMIC_2022-Q3_SCDPT3'!$H$9</definedName>
    <definedName name="SCDPT3_010ENDINGG_7" localSheetId="2">'GMIC_2022-Q3_SCDPT3'!$I$9</definedName>
    <definedName name="SCDPT3_010ENDINGG_8" localSheetId="2">'GMIC_2022-Q3_SCDPT3'!$J$9</definedName>
    <definedName name="SCDPT3_010ENDINGG_9" localSheetId="2">'GMIC_2022-Q3_SCDPT3'!$K$9</definedName>
    <definedName name="SCDPT3_0300000000_Range" localSheetId="2">'GMIC_2022-Q3_SCDPT3'!$B$11:$T$13</definedName>
    <definedName name="SCDPT3_0309999999_7" localSheetId="2">'GMIC_2022-Q3_SCDPT3'!$I$14</definedName>
    <definedName name="SCDPT3_0309999999_8" localSheetId="2">'GMIC_2022-Q3_SCDPT3'!$J$14</definedName>
    <definedName name="SCDPT3_0309999999_9" localSheetId="2">'GMIC_2022-Q3_SCDPT3'!$K$14</definedName>
    <definedName name="SCDPT3_030BEGINNG_1" localSheetId="2">'GMIC_2022-Q3_SCDPT3'!$C$11</definedName>
    <definedName name="SCDPT3_030BEGINNG_10.01" localSheetId="2">'GMIC_2022-Q3_SCDPT3'!$L$11</definedName>
    <definedName name="SCDPT3_030BEGINNG_10.02" localSheetId="2">'GMIC_2022-Q3_SCDPT3'!$M$11</definedName>
    <definedName name="SCDPT3_030BEGINNG_10.03" localSheetId="2">'GMIC_2022-Q3_SCDPT3'!$N$11</definedName>
    <definedName name="SCDPT3_030BEGINNG_11" localSheetId="2">'GMIC_2022-Q3_SCDPT3'!$O$11</definedName>
    <definedName name="SCDPT3_030BEGINNG_12" localSheetId="2">'GMIC_2022-Q3_SCDPT3'!$P$11</definedName>
    <definedName name="SCDPT3_030BEGINNG_13" localSheetId="2">'GMIC_2022-Q3_SCDPT3'!$Q$11</definedName>
    <definedName name="SCDPT3_030BEGINNG_14" localSheetId="2">'GMIC_2022-Q3_SCDPT3'!$R$11</definedName>
    <definedName name="SCDPT3_030BEGINNG_15" localSheetId="2">'GMIC_2022-Q3_SCDPT3'!$S$11</definedName>
    <definedName name="SCDPT3_030BEGINNG_16" localSheetId="2">'GMIC_2022-Q3_SCDPT3'!$T$11</definedName>
    <definedName name="SCDPT3_030BEGINNG_2" localSheetId="2">'GMIC_2022-Q3_SCDPT3'!$D$11</definedName>
    <definedName name="SCDPT3_030BEGINNG_3" localSheetId="2">'GMIC_2022-Q3_SCDPT3'!$E$11</definedName>
    <definedName name="SCDPT3_030BEGINNG_4" localSheetId="2">'GMIC_2022-Q3_SCDPT3'!$F$11</definedName>
    <definedName name="SCDPT3_030BEGINNG_5" localSheetId="2">'GMIC_2022-Q3_SCDPT3'!$G$11</definedName>
    <definedName name="SCDPT3_030BEGINNG_6" localSheetId="2">'GMIC_2022-Q3_SCDPT3'!$H$11</definedName>
    <definedName name="SCDPT3_030BEGINNG_7" localSheetId="2">'GMIC_2022-Q3_SCDPT3'!$I$11</definedName>
    <definedName name="SCDPT3_030BEGINNG_8" localSheetId="2">'GMIC_2022-Q3_SCDPT3'!$J$11</definedName>
    <definedName name="SCDPT3_030BEGINNG_9" localSheetId="2">'GMIC_2022-Q3_SCDPT3'!$K$11</definedName>
    <definedName name="SCDPT3_030ENDINGG_10.01" localSheetId="2">'GMIC_2022-Q3_SCDPT3'!$L$13</definedName>
    <definedName name="SCDPT3_030ENDINGG_10.02" localSheetId="2">'GMIC_2022-Q3_SCDPT3'!$M$13</definedName>
    <definedName name="SCDPT3_030ENDINGG_10.03" localSheetId="2">'GMIC_2022-Q3_SCDPT3'!$N$13</definedName>
    <definedName name="SCDPT3_030ENDINGG_11" localSheetId="2">'GMIC_2022-Q3_SCDPT3'!$O$13</definedName>
    <definedName name="SCDPT3_030ENDINGG_12" localSheetId="2">'GMIC_2022-Q3_SCDPT3'!$P$13</definedName>
    <definedName name="SCDPT3_030ENDINGG_13" localSheetId="2">'GMIC_2022-Q3_SCDPT3'!$Q$13</definedName>
    <definedName name="SCDPT3_030ENDINGG_14" localSheetId="2">'GMIC_2022-Q3_SCDPT3'!$R$13</definedName>
    <definedName name="SCDPT3_030ENDINGG_15" localSheetId="2">'GMIC_2022-Q3_SCDPT3'!$S$13</definedName>
    <definedName name="SCDPT3_030ENDINGG_16" localSheetId="2">'GMIC_2022-Q3_SCDPT3'!$T$13</definedName>
    <definedName name="SCDPT3_030ENDINGG_2" localSheetId="2">'GMIC_2022-Q3_SCDPT3'!$D$13</definedName>
    <definedName name="SCDPT3_030ENDINGG_3" localSheetId="2">'GMIC_2022-Q3_SCDPT3'!$E$13</definedName>
    <definedName name="SCDPT3_030ENDINGG_4" localSheetId="2">'GMIC_2022-Q3_SCDPT3'!$F$13</definedName>
    <definedName name="SCDPT3_030ENDINGG_5" localSheetId="2">'GMIC_2022-Q3_SCDPT3'!$G$13</definedName>
    <definedName name="SCDPT3_030ENDINGG_6" localSheetId="2">'GMIC_2022-Q3_SCDPT3'!$H$13</definedName>
    <definedName name="SCDPT3_030ENDINGG_7" localSheetId="2">'GMIC_2022-Q3_SCDPT3'!$I$13</definedName>
    <definedName name="SCDPT3_030ENDINGG_8" localSheetId="2">'GMIC_2022-Q3_SCDPT3'!$J$13</definedName>
    <definedName name="SCDPT3_030ENDINGG_9" localSheetId="2">'GMIC_2022-Q3_SCDPT3'!$K$13</definedName>
    <definedName name="SCDPT3_0500000000_Range" localSheetId="2">'GMIC_2022-Q3_SCDPT3'!$B$15:$T$17</definedName>
    <definedName name="SCDPT3_0509999999_7" localSheetId="2">'GMIC_2022-Q3_SCDPT3'!$I$18</definedName>
    <definedName name="SCDPT3_0509999999_8" localSheetId="2">'GMIC_2022-Q3_SCDPT3'!$J$18</definedName>
    <definedName name="SCDPT3_0509999999_9" localSheetId="2">'GMIC_2022-Q3_SCDPT3'!$K$18</definedName>
    <definedName name="SCDPT3_050BEGINNG_1" localSheetId="2">'GMIC_2022-Q3_SCDPT3'!$C$15</definedName>
    <definedName name="SCDPT3_050BEGINNG_10.01" localSheetId="2">'GMIC_2022-Q3_SCDPT3'!$L$15</definedName>
    <definedName name="SCDPT3_050BEGINNG_10.02" localSheetId="2">'GMIC_2022-Q3_SCDPT3'!$M$15</definedName>
    <definedName name="SCDPT3_050BEGINNG_10.03" localSheetId="2">'GMIC_2022-Q3_SCDPT3'!$N$15</definedName>
    <definedName name="SCDPT3_050BEGINNG_11" localSheetId="2">'GMIC_2022-Q3_SCDPT3'!$O$15</definedName>
    <definedName name="SCDPT3_050BEGINNG_12" localSheetId="2">'GMIC_2022-Q3_SCDPT3'!$P$15</definedName>
    <definedName name="SCDPT3_050BEGINNG_13" localSheetId="2">'GMIC_2022-Q3_SCDPT3'!$Q$15</definedName>
    <definedName name="SCDPT3_050BEGINNG_14" localSheetId="2">'GMIC_2022-Q3_SCDPT3'!$R$15</definedName>
    <definedName name="SCDPT3_050BEGINNG_15" localSheetId="2">'GMIC_2022-Q3_SCDPT3'!$S$15</definedName>
    <definedName name="SCDPT3_050BEGINNG_16" localSheetId="2">'GMIC_2022-Q3_SCDPT3'!$T$15</definedName>
    <definedName name="SCDPT3_050BEGINNG_2" localSheetId="2">'GMIC_2022-Q3_SCDPT3'!$D$15</definedName>
    <definedName name="SCDPT3_050BEGINNG_3" localSheetId="2">'GMIC_2022-Q3_SCDPT3'!$E$15</definedName>
    <definedName name="SCDPT3_050BEGINNG_4" localSheetId="2">'GMIC_2022-Q3_SCDPT3'!$F$15</definedName>
    <definedName name="SCDPT3_050BEGINNG_5" localSheetId="2">'GMIC_2022-Q3_SCDPT3'!$G$15</definedName>
    <definedName name="SCDPT3_050BEGINNG_6" localSheetId="2">'GMIC_2022-Q3_SCDPT3'!$H$15</definedName>
    <definedName name="SCDPT3_050BEGINNG_7" localSheetId="2">'GMIC_2022-Q3_SCDPT3'!$I$15</definedName>
    <definedName name="SCDPT3_050BEGINNG_8" localSheetId="2">'GMIC_2022-Q3_SCDPT3'!$J$15</definedName>
    <definedName name="SCDPT3_050BEGINNG_9" localSheetId="2">'GMIC_2022-Q3_SCDPT3'!$K$15</definedName>
    <definedName name="SCDPT3_050ENDINGG_10.01" localSheetId="2">'GMIC_2022-Q3_SCDPT3'!$L$17</definedName>
    <definedName name="SCDPT3_050ENDINGG_10.02" localSheetId="2">'GMIC_2022-Q3_SCDPT3'!$M$17</definedName>
    <definedName name="SCDPT3_050ENDINGG_10.03" localSheetId="2">'GMIC_2022-Q3_SCDPT3'!$N$17</definedName>
    <definedName name="SCDPT3_050ENDINGG_11" localSheetId="2">'GMIC_2022-Q3_SCDPT3'!$O$17</definedName>
    <definedName name="SCDPT3_050ENDINGG_12" localSheetId="2">'GMIC_2022-Q3_SCDPT3'!$P$17</definedName>
    <definedName name="SCDPT3_050ENDINGG_13" localSheetId="2">'GMIC_2022-Q3_SCDPT3'!$Q$17</definedName>
    <definedName name="SCDPT3_050ENDINGG_14" localSheetId="2">'GMIC_2022-Q3_SCDPT3'!$R$17</definedName>
    <definedName name="SCDPT3_050ENDINGG_15" localSheetId="2">'GMIC_2022-Q3_SCDPT3'!$S$17</definedName>
    <definedName name="SCDPT3_050ENDINGG_16" localSheetId="2">'GMIC_2022-Q3_SCDPT3'!$T$17</definedName>
    <definedName name="SCDPT3_050ENDINGG_2" localSheetId="2">'GMIC_2022-Q3_SCDPT3'!$D$17</definedName>
    <definedName name="SCDPT3_050ENDINGG_3" localSheetId="2">'GMIC_2022-Q3_SCDPT3'!$E$17</definedName>
    <definedName name="SCDPT3_050ENDINGG_4" localSheetId="2">'GMIC_2022-Q3_SCDPT3'!$F$17</definedName>
    <definedName name="SCDPT3_050ENDINGG_5" localSheetId="2">'GMIC_2022-Q3_SCDPT3'!$G$17</definedName>
    <definedName name="SCDPT3_050ENDINGG_6" localSheetId="2">'GMIC_2022-Q3_SCDPT3'!$H$17</definedName>
    <definedName name="SCDPT3_050ENDINGG_7" localSheetId="2">'GMIC_2022-Q3_SCDPT3'!$I$17</definedName>
    <definedName name="SCDPT3_050ENDINGG_8" localSheetId="2">'GMIC_2022-Q3_SCDPT3'!$J$17</definedName>
    <definedName name="SCDPT3_050ENDINGG_9" localSheetId="2">'GMIC_2022-Q3_SCDPT3'!$K$17</definedName>
    <definedName name="SCDPT3_0700000000_Range" localSheetId="2">'GMIC_2022-Q3_SCDPT3'!$B$19:$T$21</definedName>
    <definedName name="SCDPT3_0709999999_7" localSheetId="2">'GMIC_2022-Q3_SCDPT3'!$I$22</definedName>
    <definedName name="SCDPT3_0709999999_8" localSheetId="2">'GMIC_2022-Q3_SCDPT3'!$J$22</definedName>
    <definedName name="SCDPT3_0709999999_9" localSheetId="2">'GMIC_2022-Q3_SCDPT3'!$K$22</definedName>
    <definedName name="SCDPT3_070BEGINNG_1" localSheetId="2">'GMIC_2022-Q3_SCDPT3'!$C$19</definedName>
    <definedName name="SCDPT3_070BEGINNG_10.01" localSheetId="2">'GMIC_2022-Q3_SCDPT3'!$L$19</definedName>
    <definedName name="SCDPT3_070BEGINNG_10.02" localSheetId="2">'GMIC_2022-Q3_SCDPT3'!$M$19</definedName>
    <definedName name="SCDPT3_070BEGINNG_10.03" localSheetId="2">'GMIC_2022-Q3_SCDPT3'!$N$19</definedName>
    <definedName name="SCDPT3_070BEGINNG_11" localSheetId="2">'GMIC_2022-Q3_SCDPT3'!$O$19</definedName>
    <definedName name="SCDPT3_070BEGINNG_12" localSheetId="2">'GMIC_2022-Q3_SCDPT3'!$P$19</definedName>
    <definedName name="SCDPT3_070BEGINNG_13" localSheetId="2">'GMIC_2022-Q3_SCDPT3'!$Q$19</definedName>
    <definedName name="SCDPT3_070BEGINNG_14" localSheetId="2">'GMIC_2022-Q3_SCDPT3'!$R$19</definedName>
    <definedName name="SCDPT3_070BEGINNG_15" localSheetId="2">'GMIC_2022-Q3_SCDPT3'!$S$19</definedName>
    <definedName name="SCDPT3_070BEGINNG_16" localSheetId="2">'GMIC_2022-Q3_SCDPT3'!$T$19</definedName>
    <definedName name="SCDPT3_070BEGINNG_2" localSheetId="2">'GMIC_2022-Q3_SCDPT3'!$D$19</definedName>
    <definedName name="SCDPT3_070BEGINNG_3" localSheetId="2">'GMIC_2022-Q3_SCDPT3'!$E$19</definedName>
    <definedName name="SCDPT3_070BEGINNG_4" localSheetId="2">'GMIC_2022-Q3_SCDPT3'!$F$19</definedName>
    <definedName name="SCDPT3_070BEGINNG_5" localSheetId="2">'GMIC_2022-Q3_SCDPT3'!$G$19</definedName>
    <definedName name="SCDPT3_070BEGINNG_6" localSheetId="2">'GMIC_2022-Q3_SCDPT3'!$H$19</definedName>
    <definedName name="SCDPT3_070BEGINNG_7" localSheetId="2">'GMIC_2022-Q3_SCDPT3'!$I$19</definedName>
    <definedName name="SCDPT3_070BEGINNG_8" localSheetId="2">'GMIC_2022-Q3_SCDPT3'!$J$19</definedName>
    <definedName name="SCDPT3_070BEGINNG_9" localSheetId="2">'GMIC_2022-Q3_SCDPT3'!$K$19</definedName>
    <definedName name="SCDPT3_070ENDINGG_10.01" localSheetId="2">'GMIC_2022-Q3_SCDPT3'!$L$21</definedName>
    <definedName name="SCDPT3_070ENDINGG_10.02" localSheetId="2">'GMIC_2022-Q3_SCDPT3'!$M$21</definedName>
    <definedName name="SCDPT3_070ENDINGG_10.03" localSheetId="2">'GMIC_2022-Q3_SCDPT3'!$N$21</definedName>
    <definedName name="SCDPT3_070ENDINGG_11" localSheetId="2">'GMIC_2022-Q3_SCDPT3'!$O$21</definedName>
    <definedName name="SCDPT3_070ENDINGG_12" localSheetId="2">'GMIC_2022-Q3_SCDPT3'!$P$21</definedName>
    <definedName name="SCDPT3_070ENDINGG_13" localSheetId="2">'GMIC_2022-Q3_SCDPT3'!$Q$21</definedName>
    <definedName name="SCDPT3_070ENDINGG_14" localSheetId="2">'GMIC_2022-Q3_SCDPT3'!$R$21</definedName>
    <definedName name="SCDPT3_070ENDINGG_15" localSheetId="2">'GMIC_2022-Q3_SCDPT3'!$S$21</definedName>
    <definedName name="SCDPT3_070ENDINGG_16" localSheetId="2">'GMIC_2022-Q3_SCDPT3'!$T$21</definedName>
    <definedName name="SCDPT3_070ENDINGG_2" localSheetId="2">'GMIC_2022-Q3_SCDPT3'!$D$21</definedName>
    <definedName name="SCDPT3_070ENDINGG_3" localSheetId="2">'GMIC_2022-Q3_SCDPT3'!$E$21</definedName>
    <definedName name="SCDPT3_070ENDINGG_4" localSheetId="2">'GMIC_2022-Q3_SCDPT3'!$F$21</definedName>
    <definedName name="SCDPT3_070ENDINGG_5" localSheetId="2">'GMIC_2022-Q3_SCDPT3'!$G$21</definedName>
    <definedName name="SCDPT3_070ENDINGG_6" localSheetId="2">'GMIC_2022-Q3_SCDPT3'!$H$21</definedName>
    <definedName name="SCDPT3_070ENDINGG_7" localSheetId="2">'GMIC_2022-Q3_SCDPT3'!$I$21</definedName>
    <definedName name="SCDPT3_070ENDINGG_8" localSheetId="2">'GMIC_2022-Q3_SCDPT3'!$J$21</definedName>
    <definedName name="SCDPT3_070ENDINGG_9" localSheetId="2">'GMIC_2022-Q3_SCDPT3'!$K$21</definedName>
    <definedName name="SCDPT3_0900000000_Range" localSheetId="2">'GMIC_2022-Q3_SCDPT3'!$B$23:$T$25</definedName>
    <definedName name="SCDPT3_0900000001_1" localSheetId="2">'GMIC_2022-Q3_SCDPT3'!$C$24</definedName>
    <definedName name="SCDPT3_0900000001_10.01" localSheetId="2">'GMIC_2022-Q3_SCDPT3'!$L$24</definedName>
    <definedName name="SCDPT3_0900000001_10.02" localSheetId="2">'GMIC_2022-Q3_SCDPT3'!$M$24</definedName>
    <definedName name="SCDPT3_0900000001_10.03" localSheetId="2">'GMIC_2022-Q3_SCDPT3'!$N$24</definedName>
    <definedName name="SCDPT3_0900000001_11" localSheetId="2">'GMIC_2022-Q3_SCDPT3'!$O$24</definedName>
    <definedName name="SCDPT3_0900000001_12" localSheetId="2">'GMIC_2022-Q3_SCDPT3'!$P$24</definedName>
    <definedName name="SCDPT3_0900000001_13" localSheetId="2">'GMIC_2022-Q3_SCDPT3'!$Q$24</definedName>
    <definedName name="SCDPT3_0900000001_14" localSheetId="2">'GMIC_2022-Q3_SCDPT3'!$R$24</definedName>
    <definedName name="SCDPT3_0900000001_15" localSheetId="2">'GMIC_2022-Q3_SCDPT3'!$S$24</definedName>
    <definedName name="SCDPT3_0900000001_16" localSheetId="2">'GMIC_2022-Q3_SCDPT3'!$T$24</definedName>
    <definedName name="SCDPT3_0900000001_2" localSheetId="2">'GMIC_2022-Q3_SCDPT3'!$D$24</definedName>
    <definedName name="SCDPT3_0900000001_3" localSheetId="2">'GMIC_2022-Q3_SCDPT3'!$E$24</definedName>
    <definedName name="SCDPT3_0900000001_4" localSheetId="2">'GMIC_2022-Q3_SCDPT3'!$F$24</definedName>
    <definedName name="SCDPT3_0900000001_5" localSheetId="2">'GMIC_2022-Q3_SCDPT3'!$G$24</definedName>
    <definedName name="SCDPT3_0900000001_7" localSheetId="2">'GMIC_2022-Q3_SCDPT3'!$I$24</definedName>
    <definedName name="SCDPT3_0900000001_8" localSheetId="2">'GMIC_2022-Q3_SCDPT3'!$J$24</definedName>
    <definedName name="SCDPT3_0900000001_9" localSheetId="2">'GMIC_2022-Q3_SCDPT3'!$K$24</definedName>
    <definedName name="SCDPT3_0909999999_7" localSheetId="2">'GMIC_2022-Q3_SCDPT3'!$I$26</definedName>
    <definedName name="SCDPT3_0909999999_8" localSheetId="2">'GMIC_2022-Q3_SCDPT3'!$J$26</definedName>
    <definedName name="SCDPT3_0909999999_9" localSheetId="2">'GMIC_2022-Q3_SCDPT3'!$K$26</definedName>
    <definedName name="SCDPT3_090BEGINNG_1" localSheetId="2">'GMIC_2022-Q3_SCDPT3'!$C$23</definedName>
    <definedName name="SCDPT3_090BEGINNG_10.01" localSheetId="2">'GMIC_2022-Q3_SCDPT3'!$L$23</definedName>
    <definedName name="SCDPT3_090BEGINNG_10.02" localSheetId="2">'GMIC_2022-Q3_SCDPT3'!$M$23</definedName>
    <definedName name="SCDPT3_090BEGINNG_10.03" localSheetId="2">'GMIC_2022-Q3_SCDPT3'!$N$23</definedName>
    <definedName name="SCDPT3_090BEGINNG_11" localSheetId="2">'GMIC_2022-Q3_SCDPT3'!$O$23</definedName>
    <definedName name="SCDPT3_090BEGINNG_12" localSheetId="2">'GMIC_2022-Q3_SCDPT3'!$P$23</definedName>
    <definedName name="SCDPT3_090BEGINNG_13" localSheetId="2">'GMIC_2022-Q3_SCDPT3'!$Q$23</definedName>
    <definedName name="SCDPT3_090BEGINNG_14" localSheetId="2">'GMIC_2022-Q3_SCDPT3'!$R$23</definedName>
    <definedName name="SCDPT3_090BEGINNG_15" localSheetId="2">'GMIC_2022-Q3_SCDPT3'!$S$23</definedName>
    <definedName name="SCDPT3_090BEGINNG_16" localSheetId="2">'GMIC_2022-Q3_SCDPT3'!$T$23</definedName>
    <definedName name="SCDPT3_090BEGINNG_2" localSheetId="2">'GMIC_2022-Q3_SCDPT3'!$D$23</definedName>
    <definedName name="SCDPT3_090BEGINNG_3" localSheetId="2">'GMIC_2022-Q3_SCDPT3'!$E$23</definedName>
    <definedName name="SCDPT3_090BEGINNG_4" localSheetId="2">'GMIC_2022-Q3_SCDPT3'!$F$23</definedName>
    <definedName name="SCDPT3_090BEGINNG_5" localSheetId="2">'GMIC_2022-Q3_SCDPT3'!$G$23</definedName>
    <definedName name="SCDPT3_090BEGINNG_6" localSheetId="2">'GMIC_2022-Q3_SCDPT3'!$H$23</definedName>
    <definedName name="SCDPT3_090BEGINNG_7" localSheetId="2">'GMIC_2022-Q3_SCDPT3'!$I$23</definedName>
    <definedName name="SCDPT3_090BEGINNG_8" localSheetId="2">'GMIC_2022-Q3_SCDPT3'!$J$23</definedName>
    <definedName name="SCDPT3_090BEGINNG_9" localSheetId="2">'GMIC_2022-Q3_SCDPT3'!$K$23</definedName>
    <definedName name="SCDPT3_090ENDINGG_10.01" localSheetId="2">'GMIC_2022-Q3_SCDPT3'!$L$25</definedName>
    <definedName name="SCDPT3_090ENDINGG_10.02" localSheetId="2">'GMIC_2022-Q3_SCDPT3'!$M$25</definedName>
    <definedName name="SCDPT3_090ENDINGG_10.03" localSheetId="2">'GMIC_2022-Q3_SCDPT3'!$N$25</definedName>
    <definedName name="SCDPT3_090ENDINGG_11" localSheetId="2">'GMIC_2022-Q3_SCDPT3'!$O$25</definedName>
    <definedName name="SCDPT3_090ENDINGG_12" localSheetId="2">'GMIC_2022-Q3_SCDPT3'!$P$25</definedName>
    <definedName name="SCDPT3_090ENDINGG_13" localSheetId="2">'GMIC_2022-Q3_SCDPT3'!$Q$25</definedName>
    <definedName name="SCDPT3_090ENDINGG_14" localSheetId="2">'GMIC_2022-Q3_SCDPT3'!$R$25</definedName>
    <definedName name="SCDPT3_090ENDINGG_15" localSheetId="2">'GMIC_2022-Q3_SCDPT3'!$S$25</definedName>
    <definedName name="SCDPT3_090ENDINGG_16" localSheetId="2">'GMIC_2022-Q3_SCDPT3'!$T$25</definedName>
    <definedName name="SCDPT3_090ENDINGG_2" localSheetId="2">'GMIC_2022-Q3_SCDPT3'!$D$25</definedName>
    <definedName name="SCDPT3_090ENDINGG_3" localSheetId="2">'GMIC_2022-Q3_SCDPT3'!$E$25</definedName>
    <definedName name="SCDPT3_090ENDINGG_4" localSheetId="2">'GMIC_2022-Q3_SCDPT3'!$F$25</definedName>
    <definedName name="SCDPT3_090ENDINGG_5" localSheetId="2">'GMIC_2022-Q3_SCDPT3'!$G$25</definedName>
    <definedName name="SCDPT3_090ENDINGG_6" localSheetId="2">'GMIC_2022-Q3_SCDPT3'!$H$25</definedName>
    <definedName name="SCDPT3_090ENDINGG_7" localSheetId="2">'GMIC_2022-Q3_SCDPT3'!$I$25</definedName>
    <definedName name="SCDPT3_090ENDINGG_8" localSheetId="2">'GMIC_2022-Q3_SCDPT3'!$J$25</definedName>
    <definedName name="SCDPT3_090ENDINGG_9" localSheetId="2">'GMIC_2022-Q3_SCDPT3'!$K$25</definedName>
    <definedName name="SCDPT3_1100000000_Range" localSheetId="2">'GMIC_2022-Q3_SCDPT3'!$B$27:$T$77</definedName>
    <definedName name="SCDPT3_1100000001_1" localSheetId="2">'GMIC_2022-Q3_SCDPT3'!$C$28</definedName>
    <definedName name="SCDPT3_1100000001_10.01" localSheetId="2">'GMIC_2022-Q3_SCDPT3'!$L$28</definedName>
    <definedName name="SCDPT3_1100000001_10.02" localSheetId="2">'GMIC_2022-Q3_SCDPT3'!$M$28</definedName>
    <definedName name="SCDPT3_1100000001_10.03" localSheetId="2">'GMIC_2022-Q3_SCDPT3'!$N$28</definedName>
    <definedName name="SCDPT3_1100000001_12" localSheetId="2">'GMIC_2022-Q3_SCDPT3'!$P$28</definedName>
    <definedName name="SCDPT3_1100000001_13" localSheetId="2">'GMIC_2022-Q3_SCDPT3'!$Q$28</definedName>
    <definedName name="SCDPT3_1100000001_14" localSheetId="2">'GMIC_2022-Q3_SCDPT3'!$R$28</definedName>
    <definedName name="SCDPT3_1100000001_15" localSheetId="2">'GMIC_2022-Q3_SCDPT3'!$S$28</definedName>
    <definedName name="SCDPT3_1100000001_16" localSheetId="2">'GMIC_2022-Q3_SCDPT3'!$T$28</definedName>
    <definedName name="SCDPT3_1100000001_2" localSheetId="2">'GMIC_2022-Q3_SCDPT3'!$D$28</definedName>
    <definedName name="SCDPT3_1100000001_3" localSheetId="2">'GMIC_2022-Q3_SCDPT3'!$E$28</definedName>
    <definedName name="SCDPT3_1100000001_4" localSheetId="2">'GMIC_2022-Q3_SCDPT3'!$F$28</definedName>
    <definedName name="SCDPT3_1100000001_5" localSheetId="2">'GMIC_2022-Q3_SCDPT3'!$G$28</definedName>
    <definedName name="SCDPT3_1100000001_7" localSheetId="2">'GMIC_2022-Q3_SCDPT3'!$I$28</definedName>
    <definedName name="SCDPT3_1100000001_8" localSheetId="2">'GMIC_2022-Q3_SCDPT3'!$J$28</definedName>
    <definedName name="SCDPT3_1100000001_9" localSheetId="2">'GMIC_2022-Q3_SCDPT3'!$K$28</definedName>
    <definedName name="SCDPT3_1109999999_7" localSheetId="2">'GMIC_2022-Q3_SCDPT3'!$I$78</definedName>
    <definedName name="SCDPT3_1109999999_8" localSheetId="2">'GMIC_2022-Q3_SCDPT3'!$J$78</definedName>
    <definedName name="SCDPT3_1109999999_9" localSheetId="2">'GMIC_2022-Q3_SCDPT3'!$K$78</definedName>
    <definedName name="SCDPT3_110BEGINNG_1" localSheetId="2">'GMIC_2022-Q3_SCDPT3'!$C$27</definedName>
    <definedName name="SCDPT3_110BEGINNG_10.01" localSheetId="2">'GMIC_2022-Q3_SCDPT3'!$L$27</definedName>
    <definedName name="SCDPT3_110BEGINNG_10.02" localSheetId="2">'GMIC_2022-Q3_SCDPT3'!$M$27</definedName>
    <definedName name="SCDPT3_110BEGINNG_10.03" localSheetId="2">'GMIC_2022-Q3_SCDPT3'!$N$27</definedName>
    <definedName name="SCDPT3_110BEGINNG_11" localSheetId="2">'GMIC_2022-Q3_SCDPT3'!$O$27</definedName>
    <definedName name="SCDPT3_110BEGINNG_12" localSheetId="2">'GMIC_2022-Q3_SCDPT3'!$P$27</definedName>
    <definedName name="SCDPT3_110BEGINNG_13" localSheetId="2">'GMIC_2022-Q3_SCDPT3'!$Q$27</definedName>
    <definedName name="SCDPT3_110BEGINNG_14" localSheetId="2">'GMIC_2022-Q3_SCDPT3'!$R$27</definedName>
    <definedName name="SCDPT3_110BEGINNG_15" localSheetId="2">'GMIC_2022-Q3_SCDPT3'!$S$27</definedName>
    <definedName name="SCDPT3_110BEGINNG_16" localSheetId="2">'GMIC_2022-Q3_SCDPT3'!$T$27</definedName>
    <definedName name="SCDPT3_110BEGINNG_2" localSheetId="2">'GMIC_2022-Q3_SCDPT3'!$D$27</definedName>
    <definedName name="SCDPT3_110BEGINNG_3" localSheetId="2">'GMIC_2022-Q3_SCDPT3'!$E$27</definedName>
    <definedName name="SCDPT3_110BEGINNG_4" localSheetId="2">'GMIC_2022-Q3_SCDPT3'!$F$27</definedName>
    <definedName name="SCDPT3_110BEGINNG_5" localSheetId="2">'GMIC_2022-Q3_SCDPT3'!$G$27</definedName>
    <definedName name="SCDPT3_110BEGINNG_6" localSheetId="2">'GMIC_2022-Q3_SCDPT3'!$H$27</definedName>
    <definedName name="SCDPT3_110BEGINNG_7" localSheetId="2">'GMIC_2022-Q3_SCDPT3'!$I$27</definedName>
    <definedName name="SCDPT3_110BEGINNG_8" localSheetId="2">'GMIC_2022-Q3_SCDPT3'!$J$27</definedName>
    <definedName name="SCDPT3_110BEGINNG_9" localSheetId="2">'GMIC_2022-Q3_SCDPT3'!$K$27</definedName>
    <definedName name="SCDPT3_110ENDINGG_10.01" localSheetId="2">'GMIC_2022-Q3_SCDPT3'!$L$77</definedName>
    <definedName name="SCDPT3_110ENDINGG_10.02" localSheetId="2">'GMIC_2022-Q3_SCDPT3'!$M$77</definedName>
    <definedName name="SCDPT3_110ENDINGG_10.03" localSheetId="2">'GMIC_2022-Q3_SCDPT3'!$N$77</definedName>
    <definedName name="SCDPT3_110ENDINGG_11" localSheetId="2">'GMIC_2022-Q3_SCDPT3'!$O$77</definedName>
    <definedName name="SCDPT3_110ENDINGG_12" localSheetId="2">'GMIC_2022-Q3_SCDPT3'!$P$77</definedName>
    <definedName name="SCDPT3_110ENDINGG_13" localSheetId="2">'GMIC_2022-Q3_SCDPT3'!$Q$77</definedName>
    <definedName name="SCDPT3_110ENDINGG_14" localSheetId="2">'GMIC_2022-Q3_SCDPT3'!$R$77</definedName>
    <definedName name="SCDPT3_110ENDINGG_15" localSheetId="2">'GMIC_2022-Q3_SCDPT3'!$S$77</definedName>
    <definedName name="SCDPT3_110ENDINGG_16" localSheetId="2">'GMIC_2022-Q3_SCDPT3'!$T$77</definedName>
    <definedName name="SCDPT3_110ENDINGG_2" localSheetId="2">'GMIC_2022-Q3_SCDPT3'!$D$77</definedName>
    <definedName name="SCDPT3_110ENDINGG_3" localSheetId="2">'GMIC_2022-Q3_SCDPT3'!$E$77</definedName>
    <definedName name="SCDPT3_110ENDINGG_4" localSheetId="2">'GMIC_2022-Q3_SCDPT3'!$F$77</definedName>
    <definedName name="SCDPT3_110ENDINGG_5" localSheetId="2">'GMIC_2022-Q3_SCDPT3'!$G$77</definedName>
    <definedName name="SCDPT3_110ENDINGG_6" localSheetId="2">'GMIC_2022-Q3_SCDPT3'!$H$77</definedName>
    <definedName name="SCDPT3_110ENDINGG_7" localSheetId="2">'GMIC_2022-Q3_SCDPT3'!$I$77</definedName>
    <definedName name="SCDPT3_110ENDINGG_8" localSheetId="2">'GMIC_2022-Q3_SCDPT3'!$J$77</definedName>
    <definedName name="SCDPT3_110ENDINGG_9" localSheetId="2">'GMIC_2022-Q3_SCDPT3'!$K$77</definedName>
    <definedName name="SCDPT3_1300000000_Range" localSheetId="2">'GMIC_2022-Q3_SCDPT3'!$B$79:$T$81</definedName>
    <definedName name="SCDPT3_1309999999_7" localSheetId="2">'GMIC_2022-Q3_SCDPT3'!$I$82</definedName>
    <definedName name="SCDPT3_1309999999_8" localSheetId="2">'GMIC_2022-Q3_SCDPT3'!$J$82</definedName>
    <definedName name="SCDPT3_1309999999_9" localSheetId="2">'GMIC_2022-Q3_SCDPT3'!$K$82</definedName>
    <definedName name="SCDPT3_130BEGINNG_1" localSheetId="2">'GMIC_2022-Q3_SCDPT3'!$C$79</definedName>
    <definedName name="SCDPT3_130BEGINNG_10.01" localSheetId="2">'GMIC_2022-Q3_SCDPT3'!$L$79</definedName>
    <definedName name="SCDPT3_130BEGINNG_10.02" localSheetId="2">'GMIC_2022-Q3_SCDPT3'!$M$79</definedName>
    <definedName name="SCDPT3_130BEGINNG_10.03" localSheetId="2">'GMIC_2022-Q3_SCDPT3'!$N$79</definedName>
    <definedName name="SCDPT3_130BEGINNG_11" localSheetId="2">'GMIC_2022-Q3_SCDPT3'!$O$79</definedName>
    <definedName name="SCDPT3_130BEGINNG_12" localSheetId="2">'GMIC_2022-Q3_SCDPT3'!$P$79</definedName>
    <definedName name="SCDPT3_130BEGINNG_13" localSheetId="2">'GMIC_2022-Q3_SCDPT3'!$Q$79</definedName>
    <definedName name="SCDPT3_130BEGINNG_14" localSheetId="2">'GMIC_2022-Q3_SCDPT3'!$R$79</definedName>
    <definedName name="SCDPT3_130BEGINNG_15" localSheetId="2">'GMIC_2022-Q3_SCDPT3'!$S$79</definedName>
    <definedName name="SCDPT3_130BEGINNG_16" localSheetId="2">'GMIC_2022-Q3_SCDPT3'!$T$79</definedName>
    <definedName name="SCDPT3_130BEGINNG_2" localSheetId="2">'GMIC_2022-Q3_SCDPT3'!$D$79</definedName>
    <definedName name="SCDPT3_130BEGINNG_3" localSheetId="2">'GMIC_2022-Q3_SCDPT3'!$E$79</definedName>
    <definedName name="SCDPT3_130BEGINNG_4" localSheetId="2">'GMIC_2022-Q3_SCDPT3'!$F$79</definedName>
    <definedName name="SCDPT3_130BEGINNG_5" localSheetId="2">'GMIC_2022-Q3_SCDPT3'!$G$79</definedName>
    <definedName name="SCDPT3_130BEGINNG_6" localSheetId="2">'GMIC_2022-Q3_SCDPT3'!$H$79</definedName>
    <definedName name="SCDPT3_130BEGINNG_7" localSheetId="2">'GMIC_2022-Q3_SCDPT3'!$I$79</definedName>
    <definedName name="SCDPT3_130BEGINNG_8" localSheetId="2">'GMIC_2022-Q3_SCDPT3'!$J$79</definedName>
    <definedName name="SCDPT3_130BEGINNG_9" localSheetId="2">'GMIC_2022-Q3_SCDPT3'!$K$79</definedName>
    <definedName name="SCDPT3_130ENDINGG_10.01" localSheetId="2">'GMIC_2022-Q3_SCDPT3'!$L$81</definedName>
    <definedName name="SCDPT3_130ENDINGG_10.02" localSheetId="2">'GMIC_2022-Q3_SCDPT3'!$M$81</definedName>
    <definedName name="SCDPT3_130ENDINGG_10.03" localSheetId="2">'GMIC_2022-Q3_SCDPT3'!$N$81</definedName>
    <definedName name="SCDPT3_130ENDINGG_11" localSheetId="2">'GMIC_2022-Q3_SCDPT3'!$O$81</definedName>
    <definedName name="SCDPT3_130ENDINGG_12" localSheetId="2">'GMIC_2022-Q3_SCDPT3'!$P$81</definedName>
    <definedName name="SCDPT3_130ENDINGG_13" localSheetId="2">'GMIC_2022-Q3_SCDPT3'!$Q$81</definedName>
    <definedName name="SCDPT3_130ENDINGG_14" localSheetId="2">'GMIC_2022-Q3_SCDPT3'!$R$81</definedName>
    <definedName name="SCDPT3_130ENDINGG_15" localSheetId="2">'GMIC_2022-Q3_SCDPT3'!$S$81</definedName>
    <definedName name="SCDPT3_130ENDINGG_16" localSheetId="2">'GMIC_2022-Q3_SCDPT3'!$T$81</definedName>
    <definedName name="SCDPT3_130ENDINGG_2" localSheetId="2">'GMIC_2022-Q3_SCDPT3'!$D$81</definedName>
    <definedName name="SCDPT3_130ENDINGG_3" localSheetId="2">'GMIC_2022-Q3_SCDPT3'!$E$81</definedName>
    <definedName name="SCDPT3_130ENDINGG_4" localSheetId="2">'GMIC_2022-Q3_SCDPT3'!$F$81</definedName>
    <definedName name="SCDPT3_130ENDINGG_5" localSheetId="2">'GMIC_2022-Q3_SCDPT3'!$G$81</definedName>
    <definedName name="SCDPT3_130ENDINGG_6" localSheetId="2">'GMIC_2022-Q3_SCDPT3'!$H$81</definedName>
    <definedName name="SCDPT3_130ENDINGG_7" localSheetId="2">'GMIC_2022-Q3_SCDPT3'!$I$81</definedName>
    <definedName name="SCDPT3_130ENDINGG_8" localSheetId="2">'GMIC_2022-Q3_SCDPT3'!$J$81</definedName>
    <definedName name="SCDPT3_130ENDINGG_9" localSheetId="2">'GMIC_2022-Q3_SCDPT3'!$K$81</definedName>
    <definedName name="SCDPT3_1500000000_Range" localSheetId="2">'GMIC_2022-Q3_SCDPT3'!$B$83:$T$85</definedName>
    <definedName name="SCDPT3_1509999999_7" localSheetId="2">'GMIC_2022-Q3_SCDPT3'!$I$86</definedName>
    <definedName name="SCDPT3_1509999999_8" localSheetId="2">'GMIC_2022-Q3_SCDPT3'!$J$86</definedName>
    <definedName name="SCDPT3_1509999999_9" localSheetId="2">'GMIC_2022-Q3_SCDPT3'!$K$86</definedName>
    <definedName name="SCDPT3_150BEGINNG_1" localSheetId="2">'GMIC_2022-Q3_SCDPT3'!$C$83</definedName>
    <definedName name="SCDPT3_150BEGINNG_10.01" localSheetId="2">'GMIC_2022-Q3_SCDPT3'!$L$83</definedName>
    <definedName name="SCDPT3_150BEGINNG_10.02" localSheetId="2">'GMIC_2022-Q3_SCDPT3'!$M$83</definedName>
    <definedName name="SCDPT3_150BEGINNG_10.03" localSheetId="2">'GMIC_2022-Q3_SCDPT3'!$N$83</definedName>
    <definedName name="SCDPT3_150BEGINNG_11" localSheetId="2">'GMIC_2022-Q3_SCDPT3'!$O$83</definedName>
    <definedName name="SCDPT3_150BEGINNG_12" localSheetId="2">'GMIC_2022-Q3_SCDPT3'!$P$83</definedName>
    <definedName name="SCDPT3_150BEGINNG_13" localSheetId="2">'GMIC_2022-Q3_SCDPT3'!$Q$83</definedName>
    <definedName name="SCDPT3_150BEGINNG_14" localSheetId="2">'GMIC_2022-Q3_SCDPT3'!$R$83</definedName>
    <definedName name="SCDPT3_150BEGINNG_15" localSheetId="2">'GMIC_2022-Q3_SCDPT3'!$S$83</definedName>
    <definedName name="SCDPT3_150BEGINNG_16" localSheetId="2">'GMIC_2022-Q3_SCDPT3'!$T$83</definedName>
    <definedName name="SCDPT3_150BEGINNG_2" localSheetId="2">'GMIC_2022-Q3_SCDPT3'!$D$83</definedName>
    <definedName name="SCDPT3_150BEGINNG_3" localSheetId="2">'GMIC_2022-Q3_SCDPT3'!$E$83</definedName>
    <definedName name="SCDPT3_150BEGINNG_4" localSheetId="2">'GMIC_2022-Q3_SCDPT3'!$F$83</definedName>
    <definedName name="SCDPT3_150BEGINNG_5" localSheetId="2">'GMIC_2022-Q3_SCDPT3'!$G$83</definedName>
    <definedName name="SCDPT3_150BEGINNG_6" localSheetId="2">'GMIC_2022-Q3_SCDPT3'!$H$83</definedName>
    <definedName name="SCDPT3_150BEGINNG_7" localSheetId="2">'GMIC_2022-Q3_SCDPT3'!$I$83</definedName>
    <definedName name="SCDPT3_150BEGINNG_8" localSheetId="2">'GMIC_2022-Q3_SCDPT3'!$J$83</definedName>
    <definedName name="SCDPT3_150BEGINNG_9" localSheetId="2">'GMIC_2022-Q3_SCDPT3'!$K$83</definedName>
    <definedName name="SCDPT3_150ENDINGG_10.01" localSheetId="2">'GMIC_2022-Q3_SCDPT3'!$L$85</definedName>
    <definedName name="SCDPT3_150ENDINGG_10.02" localSheetId="2">'GMIC_2022-Q3_SCDPT3'!$M$85</definedName>
    <definedName name="SCDPT3_150ENDINGG_10.03" localSheetId="2">'GMIC_2022-Q3_SCDPT3'!$N$85</definedName>
    <definedName name="SCDPT3_150ENDINGG_11" localSheetId="2">'GMIC_2022-Q3_SCDPT3'!$O$85</definedName>
    <definedName name="SCDPT3_150ENDINGG_12" localSheetId="2">'GMIC_2022-Q3_SCDPT3'!$P$85</definedName>
    <definedName name="SCDPT3_150ENDINGG_13" localSheetId="2">'GMIC_2022-Q3_SCDPT3'!$Q$85</definedName>
    <definedName name="SCDPT3_150ENDINGG_14" localSheetId="2">'GMIC_2022-Q3_SCDPT3'!$R$85</definedName>
    <definedName name="SCDPT3_150ENDINGG_15" localSheetId="2">'GMIC_2022-Q3_SCDPT3'!$S$85</definedName>
    <definedName name="SCDPT3_150ENDINGG_16" localSheetId="2">'GMIC_2022-Q3_SCDPT3'!$T$85</definedName>
    <definedName name="SCDPT3_150ENDINGG_2" localSheetId="2">'GMIC_2022-Q3_SCDPT3'!$D$85</definedName>
    <definedName name="SCDPT3_150ENDINGG_3" localSheetId="2">'GMIC_2022-Q3_SCDPT3'!$E$85</definedName>
    <definedName name="SCDPT3_150ENDINGG_4" localSheetId="2">'GMIC_2022-Q3_SCDPT3'!$F$85</definedName>
    <definedName name="SCDPT3_150ENDINGG_5" localSheetId="2">'GMIC_2022-Q3_SCDPT3'!$G$85</definedName>
    <definedName name="SCDPT3_150ENDINGG_6" localSheetId="2">'GMIC_2022-Q3_SCDPT3'!$H$85</definedName>
    <definedName name="SCDPT3_150ENDINGG_7" localSheetId="2">'GMIC_2022-Q3_SCDPT3'!$I$85</definedName>
    <definedName name="SCDPT3_150ENDINGG_8" localSheetId="2">'GMIC_2022-Q3_SCDPT3'!$J$85</definedName>
    <definedName name="SCDPT3_150ENDINGG_9" localSheetId="2">'GMIC_2022-Q3_SCDPT3'!$K$85</definedName>
    <definedName name="SCDPT3_1610000000_Range" localSheetId="2">'GMIC_2022-Q3_SCDPT3'!$B$87:$T$89</definedName>
    <definedName name="SCDPT3_1619999999_7" localSheetId="2">'GMIC_2022-Q3_SCDPT3'!$I$90</definedName>
    <definedName name="SCDPT3_1619999999_8" localSheetId="2">'GMIC_2022-Q3_SCDPT3'!$J$90</definedName>
    <definedName name="SCDPT3_1619999999_9" localSheetId="2">'GMIC_2022-Q3_SCDPT3'!$K$90</definedName>
    <definedName name="SCDPT3_161BEGINNG_1" localSheetId="2">'GMIC_2022-Q3_SCDPT3'!$C$87</definedName>
    <definedName name="SCDPT3_161BEGINNG_10.01" localSheetId="2">'GMIC_2022-Q3_SCDPT3'!$L$87</definedName>
    <definedName name="SCDPT3_161BEGINNG_10.02" localSheetId="2">'GMIC_2022-Q3_SCDPT3'!$M$87</definedName>
    <definedName name="SCDPT3_161BEGINNG_10.03" localSheetId="2">'GMIC_2022-Q3_SCDPT3'!$N$87</definedName>
    <definedName name="SCDPT3_161BEGINNG_11" localSheetId="2">'GMIC_2022-Q3_SCDPT3'!$O$87</definedName>
    <definedName name="SCDPT3_161BEGINNG_12" localSheetId="2">'GMIC_2022-Q3_SCDPT3'!$P$87</definedName>
    <definedName name="SCDPT3_161BEGINNG_13" localSheetId="2">'GMIC_2022-Q3_SCDPT3'!$Q$87</definedName>
    <definedName name="SCDPT3_161BEGINNG_14" localSheetId="2">'GMIC_2022-Q3_SCDPT3'!$R$87</definedName>
    <definedName name="SCDPT3_161BEGINNG_15" localSheetId="2">'GMIC_2022-Q3_SCDPT3'!$S$87</definedName>
    <definedName name="SCDPT3_161BEGINNG_16" localSheetId="2">'GMIC_2022-Q3_SCDPT3'!$T$87</definedName>
    <definedName name="SCDPT3_161BEGINNG_2" localSheetId="2">'GMIC_2022-Q3_SCDPT3'!$D$87</definedName>
    <definedName name="SCDPT3_161BEGINNG_3" localSheetId="2">'GMIC_2022-Q3_SCDPT3'!$E$87</definedName>
    <definedName name="SCDPT3_161BEGINNG_4" localSheetId="2">'GMIC_2022-Q3_SCDPT3'!$F$87</definedName>
    <definedName name="SCDPT3_161BEGINNG_5" localSheetId="2">'GMIC_2022-Q3_SCDPT3'!$G$87</definedName>
    <definedName name="SCDPT3_161BEGINNG_6" localSheetId="2">'GMIC_2022-Q3_SCDPT3'!$H$87</definedName>
    <definedName name="SCDPT3_161BEGINNG_7" localSheetId="2">'GMIC_2022-Q3_SCDPT3'!$I$87</definedName>
    <definedName name="SCDPT3_161BEGINNG_8" localSheetId="2">'GMIC_2022-Q3_SCDPT3'!$J$87</definedName>
    <definedName name="SCDPT3_161BEGINNG_9" localSheetId="2">'GMIC_2022-Q3_SCDPT3'!$K$87</definedName>
    <definedName name="SCDPT3_161ENDINGG_10.01" localSheetId="2">'GMIC_2022-Q3_SCDPT3'!$L$89</definedName>
    <definedName name="SCDPT3_161ENDINGG_10.02" localSheetId="2">'GMIC_2022-Q3_SCDPT3'!$M$89</definedName>
    <definedName name="SCDPT3_161ENDINGG_10.03" localSheetId="2">'GMIC_2022-Q3_SCDPT3'!$N$89</definedName>
    <definedName name="SCDPT3_161ENDINGG_11" localSheetId="2">'GMIC_2022-Q3_SCDPT3'!$O$89</definedName>
    <definedName name="SCDPT3_161ENDINGG_12" localSheetId="2">'GMIC_2022-Q3_SCDPT3'!$P$89</definedName>
    <definedName name="SCDPT3_161ENDINGG_13" localSheetId="2">'GMIC_2022-Q3_SCDPT3'!$Q$89</definedName>
    <definedName name="SCDPT3_161ENDINGG_14" localSheetId="2">'GMIC_2022-Q3_SCDPT3'!$R$89</definedName>
    <definedName name="SCDPT3_161ENDINGG_15" localSheetId="2">'GMIC_2022-Q3_SCDPT3'!$S$89</definedName>
    <definedName name="SCDPT3_161ENDINGG_16" localSheetId="2">'GMIC_2022-Q3_SCDPT3'!$T$89</definedName>
    <definedName name="SCDPT3_161ENDINGG_2" localSheetId="2">'GMIC_2022-Q3_SCDPT3'!$D$89</definedName>
    <definedName name="SCDPT3_161ENDINGG_3" localSheetId="2">'GMIC_2022-Q3_SCDPT3'!$E$89</definedName>
    <definedName name="SCDPT3_161ENDINGG_4" localSheetId="2">'GMIC_2022-Q3_SCDPT3'!$F$89</definedName>
    <definedName name="SCDPT3_161ENDINGG_5" localSheetId="2">'GMIC_2022-Q3_SCDPT3'!$G$89</definedName>
    <definedName name="SCDPT3_161ENDINGG_6" localSheetId="2">'GMIC_2022-Q3_SCDPT3'!$H$89</definedName>
    <definedName name="SCDPT3_161ENDINGG_7" localSheetId="2">'GMIC_2022-Q3_SCDPT3'!$I$89</definedName>
    <definedName name="SCDPT3_161ENDINGG_8" localSheetId="2">'GMIC_2022-Q3_SCDPT3'!$J$89</definedName>
    <definedName name="SCDPT3_161ENDINGG_9" localSheetId="2">'GMIC_2022-Q3_SCDPT3'!$K$89</definedName>
    <definedName name="SCDPT3_1900000000_Range" localSheetId="2">'GMIC_2022-Q3_SCDPT3'!$B$91:$T$93</definedName>
    <definedName name="SCDPT3_1909999999_7" localSheetId="2">'GMIC_2022-Q3_SCDPT3'!$I$94</definedName>
    <definedName name="SCDPT3_1909999999_8" localSheetId="2">'GMIC_2022-Q3_SCDPT3'!$J$94</definedName>
    <definedName name="SCDPT3_1909999999_9" localSheetId="2">'GMIC_2022-Q3_SCDPT3'!$K$94</definedName>
    <definedName name="SCDPT3_190BEGINNG_1" localSheetId="2">'GMIC_2022-Q3_SCDPT3'!$C$91</definedName>
    <definedName name="SCDPT3_190BEGINNG_10.01" localSheetId="2">'GMIC_2022-Q3_SCDPT3'!$L$91</definedName>
    <definedName name="SCDPT3_190BEGINNG_10.02" localSheetId="2">'GMIC_2022-Q3_SCDPT3'!$M$91</definedName>
    <definedName name="SCDPT3_190BEGINNG_10.03" localSheetId="2">'GMIC_2022-Q3_SCDPT3'!$N$91</definedName>
    <definedName name="SCDPT3_190BEGINNG_11" localSheetId="2">'GMIC_2022-Q3_SCDPT3'!$O$91</definedName>
    <definedName name="SCDPT3_190BEGINNG_12" localSheetId="2">'GMIC_2022-Q3_SCDPT3'!$P$91</definedName>
    <definedName name="SCDPT3_190BEGINNG_13" localSheetId="2">'GMIC_2022-Q3_SCDPT3'!$Q$91</definedName>
    <definedName name="SCDPT3_190BEGINNG_14" localSheetId="2">'GMIC_2022-Q3_SCDPT3'!$R$91</definedName>
    <definedName name="SCDPT3_190BEGINNG_15" localSheetId="2">'GMIC_2022-Q3_SCDPT3'!$S$91</definedName>
    <definedName name="SCDPT3_190BEGINNG_16" localSheetId="2">'GMIC_2022-Q3_SCDPT3'!$T$91</definedName>
    <definedName name="SCDPT3_190BEGINNG_2" localSheetId="2">'GMIC_2022-Q3_SCDPT3'!$D$91</definedName>
    <definedName name="SCDPT3_190BEGINNG_3" localSheetId="2">'GMIC_2022-Q3_SCDPT3'!$E$91</definedName>
    <definedName name="SCDPT3_190BEGINNG_4" localSheetId="2">'GMIC_2022-Q3_SCDPT3'!$F$91</definedName>
    <definedName name="SCDPT3_190BEGINNG_5" localSheetId="2">'GMIC_2022-Q3_SCDPT3'!$G$91</definedName>
    <definedName name="SCDPT3_190BEGINNG_6" localSheetId="2">'GMIC_2022-Q3_SCDPT3'!$H$91</definedName>
    <definedName name="SCDPT3_190BEGINNG_7" localSheetId="2">'GMIC_2022-Q3_SCDPT3'!$I$91</definedName>
    <definedName name="SCDPT3_190BEGINNG_8" localSheetId="2">'GMIC_2022-Q3_SCDPT3'!$J$91</definedName>
    <definedName name="SCDPT3_190BEGINNG_9" localSheetId="2">'GMIC_2022-Q3_SCDPT3'!$K$91</definedName>
    <definedName name="SCDPT3_190ENDINGG_10.01" localSheetId="2">'GMIC_2022-Q3_SCDPT3'!$L$93</definedName>
    <definedName name="SCDPT3_190ENDINGG_10.02" localSheetId="2">'GMIC_2022-Q3_SCDPT3'!$M$93</definedName>
    <definedName name="SCDPT3_190ENDINGG_10.03" localSheetId="2">'GMIC_2022-Q3_SCDPT3'!$N$93</definedName>
    <definedName name="SCDPT3_190ENDINGG_11" localSheetId="2">'GMIC_2022-Q3_SCDPT3'!$O$93</definedName>
    <definedName name="SCDPT3_190ENDINGG_12" localSheetId="2">'GMIC_2022-Q3_SCDPT3'!$P$93</definedName>
    <definedName name="SCDPT3_190ENDINGG_13" localSheetId="2">'GMIC_2022-Q3_SCDPT3'!$Q$93</definedName>
    <definedName name="SCDPT3_190ENDINGG_14" localSheetId="2">'GMIC_2022-Q3_SCDPT3'!$R$93</definedName>
    <definedName name="SCDPT3_190ENDINGG_15" localSheetId="2">'GMIC_2022-Q3_SCDPT3'!$S$93</definedName>
    <definedName name="SCDPT3_190ENDINGG_16" localSheetId="2">'GMIC_2022-Q3_SCDPT3'!$T$93</definedName>
    <definedName name="SCDPT3_190ENDINGG_2" localSheetId="2">'GMIC_2022-Q3_SCDPT3'!$D$93</definedName>
    <definedName name="SCDPT3_190ENDINGG_3" localSheetId="2">'GMIC_2022-Q3_SCDPT3'!$E$93</definedName>
    <definedName name="SCDPT3_190ENDINGG_4" localSheetId="2">'GMIC_2022-Q3_SCDPT3'!$F$93</definedName>
    <definedName name="SCDPT3_190ENDINGG_5" localSheetId="2">'GMIC_2022-Q3_SCDPT3'!$G$93</definedName>
    <definedName name="SCDPT3_190ENDINGG_6" localSheetId="2">'GMIC_2022-Q3_SCDPT3'!$H$93</definedName>
    <definedName name="SCDPT3_190ENDINGG_7" localSheetId="2">'GMIC_2022-Q3_SCDPT3'!$I$93</definedName>
    <definedName name="SCDPT3_190ENDINGG_8" localSheetId="2">'GMIC_2022-Q3_SCDPT3'!$J$93</definedName>
    <definedName name="SCDPT3_190ENDINGG_9" localSheetId="2">'GMIC_2022-Q3_SCDPT3'!$K$93</definedName>
    <definedName name="SCDPT3_2010000000_Range" localSheetId="2">'GMIC_2022-Q3_SCDPT3'!$B$95:$T$97</definedName>
    <definedName name="SCDPT3_2019999999_7" localSheetId="2">'GMIC_2022-Q3_SCDPT3'!$I$98</definedName>
    <definedName name="SCDPT3_2019999999_8" localSheetId="2">'GMIC_2022-Q3_SCDPT3'!$J$98</definedName>
    <definedName name="SCDPT3_2019999999_9" localSheetId="2">'GMIC_2022-Q3_SCDPT3'!$K$98</definedName>
    <definedName name="SCDPT3_201BEGINNG_1" localSheetId="2">'GMIC_2022-Q3_SCDPT3'!$C$95</definedName>
    <definedName name="SCDPT3_201BEGINNG_10.01" localSheetId="2">'GMIC_2022-Q3_SCDPT3'!$L$95</definedName>
    <definedName name="SCDPT3_201BEGINNG_10.02" localSheetId="2">'GMIC_2022-Q3_SCDPT3'!$M$95</definedName>
    <definedName name="SCDPT3_201BEGINNG_10.03" localSheetId="2">'GMIC_2022-Q3_SCDPT3'!$N$95</definedName>
    <definedName name="SCDPT3_201BEGINNG_11" localSheetId="2">'GMIC_2022-Q3_SCDPT3'!$O$95</definedName>
    <definedName name="SCDPT3_201BEGINNG_12" localSheetId="2">'GMIC_2022-Q3_SCDPT3'!$P$95</definedName>
    <definedName name="SCDPT3_201BEGINNG_13" localSheetId="2">'GMIC_2022-Q3_SCDPT3'!$Q$95</definedName>
    <definedName name="SCDPT3_201BEGINNG_14" localSheetId="2">'GMIC_2022-Q3_SCDPT3'!$R$95</definedName>
    <definedName name="SCDPT3_201BEGINNG_15" localSheetId="2">'GMIC_2022-Q3_SCDPT3'!$S$95</definedName>
    <definedName name="SCDPT3_201BEGINNG_16" localSheetId="2">'GMIC_2022-Q3_SCDPT3'!$T$95</definedName>
    <definedName name="SCDPT3_201BEGINNG_2" localSheetId="2">'GMIC_2022-Q3_SCDPT3'!$D$95</definedName>
    <definedName name="SCDPT3_201BEGINNG_3" localSheetId="2">'GMIC_2022-Q3_SCDPT3'!$E$95</definedName>
    <definedName name="SCDPT3_201BEGINNG_4" localSheetId="2">'GMIC_2022-Q3_SCDPT3'!$F$95</definedName>
    <definedName name="SCDPT3_201BEGINNG_5" localSheetId="2">'GMIC_2022-Q3_SCDPT3'!$G$95</definedName>
    <definedName name="SCDPT3_201BEGINNG_6" localSheetId="2">'GMIC_2022-Q3_SCDPT3'!$H$95</definedName>
    <definedName name="SCDPT3_201BEGINNG_7" localSheetId="2">'GMIC_2022-Q3_SCDPT3'!$I$95</definedName>
    <definedName name="SCDPT3_201BEGINNG_8" localSheetId="2">'GMIC_2022-Q3_SCDPT3'!$J$95</definedName>
    <definedName name="SCDPT3_201BEGINNG_9" localSheetId="2">'GMIC_2022-Q3_SCDPT3'!$K$95</definedName>
    <definedName name="SCDPT3_201ENDINGG_10.01" localSheetId="2">'GMIC_2022-Q3_SCDPT3'!$L$97</definedName>
    <definedName name="SCDPT3_201ENDINGG_10.02" localSheetId="2">'GMIC_2022-Q3_SCDPT3'!$M$97</definedName>
    <definedName name="SCDPT3_201ENDINGG_10.03" localSheetId="2">'GMIC_2022-Q3_SCDPT3'!$N$97</definedName>
    <definedName name="SCDPT3_201ENDINGG_11" localSheetId="2">'GMIC_2022-Q3_SCDPT3'!$O$97</definedName>
    <definedName name="SCDPT3_201ENDINGG_12" localSheetId="2">'GMIC_2022-Q3_SCDPT3'!$P$97</definedName>
    <definedName name="SCDPT3_201ENDINGG_13" localSheetId="2">'GMIC_2022-Q3_SCDPT3'!$Q$97</definedName>
    <definedName name="SCDPT3_201ENDINGG_14" localSheetId="2">'GMIC_2022-Q3_SCDPT3'!$R$97</definedName>
    <definedName name="SCDPT3_201ENDINGG_15" localSheetId="2">'GMIC_2022-Q3_SCDPT3'!$S$97</definedName>
    <definedName name="SCDPT3_201ENDINGG_16" localSheetId="2">'GMIC_2022-Q3_SCDPT3'!$T$97</definedName>
    <definedName name="SCDPT3_201ENDINGG_2" localSheetId="2">'GMIC_2022-Q3_SCDPT3'!$D$97</definedName>
    <definedName name="SCDPT3_201ENDINGG_3" localSheetId="2">'GMIC_2022-Q3_SCDPT3'!$E$97</definedName>
    <definedName name="SCDPT3_201ENDINGG_4" localSheetId="2">'GMIC_2022-Q3_SCDPT3'!$F$97</definedName>
    <definedName name="SCDPT3_201ENDINGG_5" localSheetId="2">'GMIC_2022-Q3_SCDPT3'!$G$97</definedName>
    <definedName name="SCDPT3_201ENDINGG_6" localSheetId="2">'GMIC_2022-Q3_SCDPT3'!$H$97</definedName>
    <definedName name="SCDPT3_201ENDINGG_7" localSheetId="2">'GMIC_2022-Q3_SCDPT3'!$I$97</definedName>
    <definedName name="SCDPT3_201ENDINGG_8" localSheetId="2">'GMIC_2022-Q3_SCDPT3'!$J$97</definedName>
    <definedName name="SCDPT3_201ENDINGG_9" localSheetId="2">'GMIC_2022-Q3_SCDPT3'!$K$97</definedName>
    <definedName name="SCDPT3_2509999997_7" localSheetId="2">'GMIC_2022-Q3_SCDPT3'!$I$99</definedName>
    <definedName name="SCDPT3_2509999997_8" localSheetId="2">'GMIC_2022-Q3_SCDPT3'!$J$99</definedName>
    <definedName name="SCDPT3_2509999997_9" localSheetId="2">'GMIC_2022-Q3_SCDPT3'!$K$99</definedName>
    <definedName name="SCDPT3_2509999999_7" localSheetId="2">'GMIC_2022-Q3_SCDPT3'!$I$101</definedName>
    <definedName name="SCDPT3_2509999999_8" localSheetId="2">'GMIC_2022-Q3_SCDPT3'!$J$101</definedName>
    <definedName name="SCDPT3_2509999999_9" localSheetId="2">'GMIC_2022-Q3_SCDPT3'!$K$101</definedName>
    <definedName name="SCDPT3_4010000000_Range" localSheetId="2">'GMIC_2022-Q3_SCDPT3'!$B$102:$T$104</definedName>
    <definedName name="SCDPT3_4019999999_7" localSheetId="2">'GMIC_2022-Q3_SCDPT3'!$I$105</definedName>
    <definedName name="SCDPT3_4019999999_9" localSheetId="2">'GMIC_2022-Q3_SCDPT3'!$K$105</definedName>
    <definedName name="SCDPT3_401BEGINNG_1" localSheetId="2">'GMIC_2022-Q3_SCDPT3'!$C$102</definedName>
    <definedName name="SCDPT3_401BEGINNG_10.01" localSheetId="2">'GMIC_2022-Q3_SCDPT3'!$L$102</definedName>
    <definedName name="SCDPT3_401BEGINNG_10.02" localSheetId="2">'GMIC_2022-Q3_SCDPT3'!$M$102</definedName>
    <definedName name="SCDPT3_401BEGINNG_10.03" localSheetId="2">'GMIC_2022-Q3_SCDPT3'!$N$102</definedName>
    <definedName name="SCDPT3_401BEGINNG_11" localSheetId="2">'GMIC_2022-Q3_SCDPT3'!$O$102</definedName>
    <definedName name="SCDPT3_401BEGINNG_12" localSheetId="2">'GMIC_2022-Q3_SCDPT3'!$P$102</definedName>
    <definedName name="SCDPT3_401BEGINNG_13" localSheetId="2">'GMIC_2022-Q3_SCDPT3'!$Q$102</definedName>
    <definedName name="SCDPT3_401BEGINNG_14" localSheetId="2">'GMIC_2022-Q3_SCDPT3'!$R$102</definedName>
    <definedName name="SCDPT3_401BEGINNG_15" localSheetId="2">'GMIC_2022-Q3_SCDPT3'!$S$102</definedName>
    <definedName name="SCDPT3_401BEGINNG_16" localSheetId="2">'GMIC_2022-Q3_SCDPT3'!$T$102</definedName>
    <definedName name="SCDPT3_401BEGINNG_2" localSheetId="2">'GMIC_2022-Q3_SCDPT3'!$D$102</definedName>
    <definedName name="SCDPT3_401BEGINNG_3" localSheetId="2">'GMIC_2022-Q3_SCDPT3'!$E$102</definedName>
    <definedName name="SCDPT3_401BEGINNG_4" localSheetId="2">'GMIC_2022-Q3_SCDPT3'!$F$102</definedName>
    <definedName name="SCDPT3_401BEGINNG_5" localSheetId="2">'GMIC_2022-Q3_SCDPT3'!$G$102</definedName>
    <definedName name="SCDPT3_401BEGINNG_6" localSheetId="2">'GMIC_2022-Q3_SCDPT3'!$H$102</definedName>
    <definedName name="SCDPT3_401BEGINNG_7" localSheetId="2">'GMIC_2022-Q3_SCDPT3'!$I$102</definedName>
    <definedName name="SCDPT3_401BEGINNG_8" localSheetId="2">'GMIC_2022-Q3_SCDPT3'!$J$102</definedName>
    <definedName name="SCDPT3_401BEGINNG_9" localSheetId="2">'GMIC_2022-Q3_SCDPT3'!$K$102</definedName>
    <definedName name="SCDPT3_401ENDINGG_10.01" localSheetId="2">'GMIC_2022-Q3_SCDPT3'!$L$104</definedName>
    <definedName name="SCDPT3_401ENDINGG_10.02" localSheetId="2">'GMIC_2022-Q3_SCDPT3'!$M$104</definedName>
    <definedName name="SCDPT3_401ENDINGG_10.03" localSheetId="2">'GMIC_2022-Q3_SCDPT3'!$N$104</definedName>
    <definedName name="SCDPT3_401ENDINGG_11" localSheetId="2">'GMIC_2022-Q3_SCDPT3'!$O$104</definedName>
    <definedName name="SCDPT3_401ENDINGG_12" localSheetId="2">'GMIC_2022-Q3_SCDPT3'!$P$104</definedName>
    <definedName name="SCDPT3_401ENDINGG_13" localSheetId="2">'GMIC_2022-Q3_SCDPT3'!$Q$104</definedName>
    <definedName name="SCDPT3_401ENDINGG_14" localSheetId="2">'GMIC_2022-Q3_SCDPT3'!$R$104</definedName>
    <definedName name="SCDPT3_401ENDINGG_15" localSheetId="2">'GMIC_2022-Q3_SCDPT3'!$S$104</definedName>
    <definedName name="SCDPT3_401ENDINGG_16" localSheetId="2">'GMIC_2022-Q3_SCDPT3'!$T$104</definedName>
    <definedName name="SCDPT3_401ENDINGG_2" localSheetId="2">'GMIC_2022-Q3_SCDPT3'!$D$104</definedName>
    <definedName name="SCDPT3_401ENDINGG_3" localSheetId="2">'GMIC_2022-Q3_SCDPT3'!$E$104</definedName>
    <definedName name="SCDPT3_401ENDINGG_4" localSheetId="2">'GMIC_2022-Q3_SCDPT3'!$F$104</definedName>
    <definedName name="SCDPT3_401ENDINGG_5" localSheetId="2">'GMIC_2022-Q3_SCDPT3'!$G$104</definedName>
    <definedName name="SCDPT3_401ENDINGG_6" localSheetId="2">'GMIC_2022-Q3_SCDPT3'!$H$104</definedName>
    <definedName name="SCDPT3_401ENDINGG_7" localSheetId="2">'GMIC_2022-Q3_SCDPT3'!$I$104</definedName>
    <definedName name="SCDPT3_401ENDINGG_8" localSheetId="2">'GMIC_2022-Q3_SCDPT3'!$J$104</definedName>
    <definedName name="SCDPT3_401ENDINGG_9" localSheetId="2">'GMIC_2022-Q3_SCDPT3'!$K$104</definedName>
    <definedName name="SCDPT3_4020000000_Range" localSheetId="2">'GMIC_2022-Q3_SCDPT3'!$B$106:$T$108</definedName>
    <definedName name="SCDPT3_4029999999_7" localSheetId="2">'GMIC_2022-Q3_SCDPT3'!$I$109</definedName>
    <definedName name="SCDPT3_4029999999_9" localSheetId="2">'GMIC_2022-Q3_SCDPT3'!$K$109</definedName>
    <definedName name="SCDPT3_402BEGINNG_1" localSheetId="2">'GMIC_2022-Q3_SCDPT3'!$C$106</definedName>
    <definedName name="SCDPT3_402BEGINNG_10.01" localSheetId="2">'GMIC_2022-Q3_SCDPT3'!$L$106</definedName>
    <definedName name="SCDPT3_402BEGINNG_10.02" localSheetId="2">'GMIC_2022-Q3_SCDPT3'!$M$106</definedName>
    <definedName name="SCDPT3_402BEGINNG_10.03" localSheetId="2">'GMIC_2022-Q3_SCDPT3'!$N$106</definedName>
    <definedName name="SCDPT3_402BEGINNG_11" localSheetId="2">'GMIC_2022-Q3_SCDPT3'!$O$106</definedName>
    <definedName name="SCDPT3_402BEGINNG_12" localSheetId="2">'GMIC_2022-Q3_SCDPT3'!$P$106</definedName>
    <definedName name="SCDPT3_402BEGINNG_13" localSheetId="2">'GMIC_2022-Q3_SCDPT3'!$Q$106</definedName>
    <definedName name="SCDPT3_402BEGINNG_14" localSheetId="2">'GMIC_2022-Q3_SCDPT3'!$R$106</definedName>
    <definedName name="SCDPT3_402BEGINNG_15" localSheetId="2">'GMIC_2022-Q3_SCDPT3'!$S$106</definedName>
    <definedName name="SCDPT3_402BEGINNG_16" localSheetId="2">'GMIC_2022-Q3_SCDPT3'!$T$106</definedName>
    <definedName name="SCDPT3_402BEGINNG_2" localSheetId="2">'GMIC_2022-Q3_SCDPT3'!$D$106</definedName>
    <definedName name="SCDPT3_402BEGINNG_3" localSheetId="2">'GMIC_2022-Q3_SCDPT3'!$E$106</definedName>
    <definedName name="SCDPT3_402BEGINNG_4" localSheetId="2">'GMIC_2022-Q3_SCDPT3'!$F$106</definedName>
    <definedName name="SCDPT3_402BEGINNG_5" localSheetId="2">'GMIC_2022-Q3_SCDPT3'!$G$106</definedName>
    <definedName name="SCDPT3_402BEGINNG_6" localSheetId="2">'GMIC_2022-Q3_SCDPT3'!$H$106</definedName>
    <definedName name="SCDPT3_402BEGINNG_7" localSheetId="2">'GMIC_2022-Q3_SCDPT3'!$I$106</definedName>
    <definedName name="SCDPT3_402BEGINNG_8" localSheetId="2">'GMIC_2022-Q3_SCDPT3'!$J$106</definedName>
    <definedName name="SCDPT3_402BEGINNG_9" localSheetId="2">'GMIC_2022-Q3_SCDPT3'!$K$106</definedName>
    <definedName name="SCDPT3_402ENDINGG_10.01" localSheetId="2">'GMIC_2022-Q3_SCDPT3'!$L$108</definedName>
    <definedName name="SCDPT3_402ENDINGG_10.02" localSheetId="2">'GMIC_2022-Q3_SCDPT3'!$M$108</definedName>
    <definedName name="SCDPT3_402ENDINGG_10.03" localSheetId="2">'GMIC_2022-Q3_SCDPT3'!$N$108</definedName>
    <definedName name="SCDPT3_402ENDINGG_11" localSheetId="2">'GMIC_2022-Q3_SCDPT3'!$O$108</definedName>
    <definedName name="SCDPT3_402ENDINGG_12" localSheetId="2">'GMIC_2022-Q3_SCDPT3'!$P$108</definedName>
    <definedName name="SCDPT3_402ENDINGG_13" localSheetId="2">'GMIC_2022-Q3_SCDPT3'!$Q$108</definedName>
    <definedName name="SCDPT3_402ENDINGG_14" localSheetId="2">'GMIC_2022-Q3_SCDPT3'!$R$108</definedName>
    <definedName name="SCDPT3_402ENDINGG_15" localSheetId="2">'GMIC_2022-Q3_SCDPT3'!$S$108</definedName>
    <definedName name="SCDPT3_402ENDINGG_16" localSheetId="2">'GMIC_2022-Q3_SCDPT3'!$T$108</definedName>
    <definedName name="SCDPT3_402ENDINGG_2" localSheetId="2">'GMIC_2022-Q3_SCDPT3'!$D$108</definedName>
    <definedName name="SCDPT3_402ENDINGG_3" localSheetId="2">'GMIC_2022-Q3_SCDPT3'!$E$108</definedName>
    <definedName name="SCDPT3_402ENDINGG_4" localSheetId="2">'GMIC_2022-Q3_SCDPT3'!$F$108</definedName>
    <definedName name="SCDPT3_402ENDINGG_5" localSheetId="2">'GMIC_2022-Q3_SCDPT3'!$G$108</definedName>
    <definedName name="SCDPT3_402ENDINGG_6" localSheetId="2">'GMIC_2022-Q3_SCDPT3'!$H$108</definedName>
    <definedName name="SCDPT3_402ENDINGG_7" localSheetId="2">'GMIC_2022-Q3_SCDPT3'!$I$108</definedName>
    <definedName name="SCDPT3_402ENDINGG_8" localSheetId="2">'GMIC_2022-Q3_SCDPT3'!$J$108</definedName>
    <definedName name="SCDPT3_402ENDINGG_9" localSheetId="2">'GMIC_2022-Q3_SCDPT3'!$K$108</definedName>
    <definedName name="SCDPT3_4310000000_Range" localSheetId="2">'GMIC_2022-Q3_SCDPT3'!$B$110:$T$112</definedName>
    <definedName name="SCDPT3_4319999999_7" localSheetId="2">'GMIC_2022-Q3_SCDPT3'!$I$113</definedName>
    <definedName name="SCDPT3_4319999999_9" localSheetId="2">'GMIC_2022-Q3_SCDPT3'!$K$113</definedName>
    <definedName name="SCDPT3_431BEGINNG_1" localSheetId="2">'GMIC_2022-Q3_SCDPT3'!$C$110</definedName>
    <definedName name="SCDPT3_431BEGINNG_10.01" localSheetId="2">'GMIC_2022-Q3_SCDPT3'!$L$110</definedName>
    <definedName name="SCDPT3_431BEGINNG_10.02" localSheetId="2">'GMIC_2022-Q3_SCDPT3'!$M$110</definedName>
    <definedName name="SCDPT3_431BEGINNG_10.03" localSheetId="2">'GMIC_2022-Q3_SCDPT3'!$N$110</definedName>
    <definedName name="SCDPT3_431BEGINNG_11" localSheetId="2">'GMIC_2022-Q3_SCDPT3'!$O$110</definedName>
    <definedName name="SCDPT3_431BEGINNG_12" localSheetId="2">'GMIC_2022-Q3_SCDPT3'!$P$110</definedName>
    <definedName name="SCDPT3_431BEGINNG_13" localSheetId="2">'GMIC_2022-Q3_SCDPT3'!$Q$110</definedName>
    <definedName name="SCDPT3_431BEGINNG_14" localSheetId="2">'GMIC_2022-Q3_SCDPT3'!$R$110</definedName>
    <definedName name="SCDPT3_431BEGINNG_15" localSheetId="2">'GMIC_2022-Q3_SCDPT3'!$S$110</definedName>
    <definedName name="SCDPT3_431BEGINNG_16" localSheetId="2">'GMIC_2022-Q3_SCDPT3'!$T$110</definedName>
    <definedName name="SCDPT3_431BEGINNG_2" localSheetId="2">'GMIC_2022-Q3_SCDPT3'!$D$110</definedName>
    <definedName name="SCDPT3_431BEGINNG_3" localSheetId="2">'GMIC_2022-Q3_SCDPT3'!$E$110</definedName>
    <definedName name="SCDPT3_431BEGINNG_4" localSheetId="2">'GMIC_2022-Q3_SCDPT3'!$F$110</definedName>
    <definedName name="SCDPT3_431BEGINNG_5" localSheetId="2">'GMIC_2022-Q3_SCDPT3'!$G$110</definedName>
    <definedName name="SCDPT3_431BEGINNG_6" localSheetId="2">'GMIC_2022-Q3_SCDPT3'!$H$110</definedName>
    <definedName name="SCDPT3_431BEGINNG_7" localSheetId="2">'GMIC_2022-Q3_SCDPT3'!$I$110</definedName>
    <definedName name="SCDPT3_431BEGINNG_8" localSheetId="2">'GMIC_2022-Q3_SCDPT3'!$J$110</definedName>
    <definedName name="SCDPT3_431BEGINNG_9" localSheetId="2">'GMIC_2022-Q3_SCDPT3'!$K$110</definedName>
    <definedName name="SCDPT3_431ENDINGG_10.01" localSheetId="2">'GMIC_2022-Q3_SCDPT3'!$L$112</definedName>
    <definedName name="SCDPT3_431ENDINGG_10.02" localSheetId="2">'GMIC_2022-Q3_SCDPT3'!$M$112</definedName>
    <definedName name="SCDPT3_431ENDINGG_10.03" localSheetId="2">'GMIC_2022-Q3_SCDPT3'!$N$112</definedName>
    <definedName name="SCDPT3_431ENDINGG_11" localSheetId="2">'GMIC_2022-Q3_SCDPT3'!$O$112</definedName>
    <definedName name="SCDPT3_431ENDINGG_12" localSheetId="2">'GMIC_2022-Q3_SCDPT3'!$P$112</definedName>
    <definedName name="SCDPT3_431ENDINGG_13" localSheetId="2">'GMIC_2022-Q3_SCDPT3'!$Q$112</definedName>
    <definedName name="SCDPT3_431ENDINGG_14" localSheetId="2">'GMIC_2022-Q3_SCDPT3'!$R$112</definedName>
    <definedName name="SCDPT3_431ENDINGG_15" localSheetId="2">'GMIC_2022-Q3_SCDPT3'!$S$112</definedName>
    <definedName name="SCDPT3_431ENDINGG_16" localSheetId="2">'GMIC_2022-Q3_SCDPT3'!$T$112</definedName>
    <definedName name="SCDPT3_431ENDINGG_2" localSheetId="2">'GMIC_2022-Q3_SCDPT3'!$D$112</definedName>
    <definedName name="SCDPT3_431ENDINGG_3" localSheetId="2">'GMIC_2022-Q3_SCDPT3'!$E$112</definedName>
    <definedName name="SCDPT3_431ENDINGG_4" localSheetId="2">'GMIC_2022-Q3_SCDPT3'!$F$112</definedName>
    <definedName name="SCDPT3_431ENDINGG_5" localSheetId="2">'GMIC_2022-Q3_SCDPT3'!$G$112</definedName>
    <definedName name="SCDPT3_431ENDINGG_6" localSheetId="2">'GMIC_2022-Q3_SCDPT3'!$H$112</definedName>
    <definedName name="SCDPT3_431ENDINGG_7" localSheetId="2">'GMIC_2022-Q3_SCDPT3'!$I$112</definedName>
    <definedName name="SCDPT3_431ENDINGG_8" localSheetId="2">'GMIC_2022-Q3_SCDPT3'!$J$112</definedName>
    <definedName name="SCDPT3_431ENDINGG_9" localSheetId="2">'GMIC_2022-Q3_SCDPT3'!$K$112</definedName>
    <definedName name="SCDPT3_4320000000_Range" localSheetId="2">'GMIC_2022-Q3_SCDPT3'!$B$114:$T$116</definedName>
    <definedName name="SCDPT3_4329999999_7" localSheetId="2">'GMIC_2022-Q3_SCDPT3'!$I$117</definedName>
    <definedName name="SCDPT3_4329999999_9" localSheetId="2">'GMIC_2022-Q3_SCDPT3'!$K$117</definedName>
    <definedName name="SCDPT3_432BEGINNG_1" localSheetId="2">'GMIC_2022-Q3_SCDPT3'!$C$114</definedName>
    <definedName name="SCDPT3_432BEGINNG_10.01" localSheetId="2">'GMIC_2022-Q3_SCDPT3'!$L$114</definedName>
    <definedName name="SCDPT3_432BEGINNG_10.02" localSheetId="2">'GMIC_2022-Q3_SCDPT3'!$M$114</definedName>
    <definedName name="SCDPT3_432BEGINNG_10.03" localSheetId="2">'GMIC_2022-Q3_SCDPT3'!$N$114</definedName>
    <definedName name="SCDPT3_432BEGINNG_11" localSheetId="2">'GMIC_2022-Q3_SCDPT3'!$O$114</definedName>
    <definedName name="SCDPT3_432BEGINNG_12" localSheetId="2">'GMIC_2022-Q3_SCDPT3'!$P$114</definedName>
    <definedName name="SCDPT3_432BEGINNG_13" localSheetId="2">'GMIC_2022-Q3_SCDPT3'!$Q$114</definedName>
    <definedName name="SCDPT3_432BEGINNG_14" localSheetId="2">'GMIC_2022-Q3_SCDPT3'!$R$114</definedName>
    <definedName name="SCDPT3_432BEGINNG_15" localSheetId="2">'GMIC_2022-Q3_SCDPT3'!$S$114</definedName>
    <definedName name="SCDPT3_432BEGINNG_16" localSheetId="2">'GMIC_2022-Q3_SCDPT3'!$T$114</definedName>
    <definedName name="SCDPT3_432BEGINNG_2" localSheetId="2">'GMIC_2022-Q3_SCDPT3'!$D$114</definedName>
    <definedName name="SCDPT3_432BEGINNG_3" localSheetId="2">'GMIC_2022-Q3_SCDPT3'!$E$114</definedName>
    <definedName name="SCDPT3_432BEGINNG_4" localSheetId="2">'GMIC_2022-Q3_SCDPT3'!$F$114</definedName>
    <definedName name="SCDPT3_432BEGINNG_5" localSheetId="2">'GMIC_2022-Q3_SCDPT3'!$G$114</definedName>
    <definedName name="SCDPT3_432BEGINNG_6" localSheetId="2">'GMIC_2022-Q3_SCDPT3'!$H$114</definedName>
    <definedName name="SCDPT3_432BEGINNG_7" localSheetId="2">'GMIC_2022-Q3_SCDPT3'!$I$114</definedName>
    <definedName name="SCDPT3_432BEGINNG_8" localSheetId="2">'GMIC_2022-Q3_SCDPT3'!$J$114</definedName>
    <definedName name="SCDPT3_432BEGINNG_9" localSheetId="2">'GMIC_2022-Q3_SCDPT3'!$K$114</definedName>
    <definedName name="SCDPT3_432ENDINGG_10.01" localSheetId="2">'GMIC_2022-Q3_SCDPT3'!$L$116</definedName>
    <definedName name="SCDPT3_432ENDINGG_10.02" localSheetId="2">'GMIC_2022-Q3_SCDPT3'!$M$116</definedName>
    <definedName name="SCDPT3_432ENDINGG_10.03" localSheetId="2">'GMIC_2022-Q3_SCDPT3'!$N$116</definedName>
    <definedName name="SCDPT3_432ENDINGG_11" localSheetId="2">'GMIC_2022-Q3_SCDPT3'!$O$116</definedName>
    <definedName name="SCDPT3_432ENDINGG_12" localSheetId="2">'GMIC_2022-Q3_SCDPT3'!$P$116</definedName>
    <definedName name="SCDPT3_432ENDINGG_13" localSheetId="2">'GMIC_2022-Q3_SCDPT3'!$Q$116</definedName>
    <definedName name="SCDPT3_432ENDINGG_14" localSheetId="2">'GMIC_2022-Q3_SCDPT3'!$R$116</definedName>
    <definedName name="SCDPT3_432ENDINGG_15" localSheetId="2">'GMIC_2022-Q3_SCDPT3'!$S$116</definedName>
    <definedName name="SCDPT3_432ENDINGG_16" localSheetId="2">'GMIC_2022-Q3_SCDPT3'!$T$116</definedName>
    <definedName name="SCDPT3_432ENDINGG_2" localSheetId="2">'GMIC_2022-Q3_SCDPT3'!$D$116</definedName>
    <definedName name="SCDPT3_432ENDINGG_3" localSheetId="2">'GMIC_2022-Q3_SCDPT3'!$E$116</definedName>
    <definedName name="SCDPT3_432ENDINGG_4" localSheetId="2">'GMIC_2022-Q3_SCDPT3'!$F$116</definedName>
    <definedName name="SCDPT3_432ENDINGG_5" localSheetId="2">'GMIC_2022-Q3_SCDPT3'!$G$116</definedName>
    <definedName name="SCDPT3_432ENDINGG_6" localSheetId="2">'GMIC_2022-Q3_SCDPT3'!$H$116</definedName>
    <definedName name="SCDPT3_432ENDINGG_7" localSheetId="2">'GMIC_2022-Q3_SCDPT3'!$I$116</definedName>
    <definedName name="SCDPT3_432ENDINGG_8" localSheetId="2">'GMIC_2022-Q3_SCDPT3'!$J$116</definedName>
    <definedName name="SCDPT3_432ENDINGG_9" localSheetId="2">'GMIC_2022-Q3_SCDPT3'!$K$116</definedName>
    <definedName name="SCDPT3_4509999997_7" localSheetId="2">'GMIC_2022-Q3_SCDPT3'!$I$118</definedName>
    <definedName name="SCDPT3_4509999997_9" localSheetId="2">'GMIC_2022-Q3_SCDPT3'!$K$118</definedName>
    <definedName name="SCDPT3_4509999999_7" localSheetId="2">'GMIC_2022-Q3_SCDPT3'!$I$120</definedName>
    <definedName name="SCDPT3_4509999999_9" localSheetId="2">'GMIC_2022-Q3_SCDPT3'!$K$120</definedName>
    <definedName name="SCDPT3_5010000000_Range" localSheetId="2">'GMIC_2022-Q3_SCDPT3'!$B$121:$T$123</definedName>
    <definedName name="SCDPT3_5019999999_7" localSheetId="2">'GMIC_2022-Q3_SCDPT3'!$I$124</definedName>
    <definedName name="SCDPT3_5019999999_9" localSheetId="2">'GMIC_2022-Q3_SCDPT3'!$K$124</definedName>
    <definedName name="SCDPT3_501BEGINNG_1" localSheetId="2">'GMIC_2022-Q3_SCDPT3'!$C$121</definedName>
    <definedName name="SCDPT3_501BEGINNG_10.01" localSheetId="2">'GMIC_2022-Q3_SCDPT3'!$L$121</definedName>
    <definedName name="SCDPT3_501BEGINNG_10.02" localSheetId="2">'GMIC_2022-Q3_SCDPT3'!$M$121</definedName>
    <definedName name="SCDPT3_501BEGINNG_10.03" localSheetId="2">'GMIC_2022-Q3_SCDPT3'!$N$121</definedName>
    <definedName name="SCDPT3_501BEGINNG_11" localSheetId="2">'GMIC_2022-Q3_SCDPT3'!$O$121</definedName>
    <definedName name="SCDPT3_501BEGINNG_12" localSheetId="2">'GMIC_2022-Q3_SCDPT3'!$P$121</definedName>
    <definedName name="SCDPT3_501BEGINNG_13" localSheetId="2">'GMIC_2022-Q3_SCDPT3'!$Q$121</definedName>
    <definedName name="SCDPT3_501BEGINNG_14" localSheetId="2">'GMIC_2022-Q3_SCDPT3'!$R$121</definedName>
    <definedName name="SCDPT3_501BEGINNG_15" localSheetId="2">'GMIC_2022-Q3_SCDPT3'!$S$121</definedName>
    <definedName name="SCDPT3_501BEGINNG_16" localSheetId="2">'GMIC_2022-Q3_SCDPT3'!$T$121</definedName>
    <definedName name="SCDPT3_501BEGINNG_2" localSheetId="2">'GMIC_2022-Q3_SCDPT3'!$D$121</definedName>
    <definedName name="SCDPT3_501BEGINNG_3" localSheetId="2">'GMIC_2022-Q3_SCDPT3'!$E$121</definedName>
    <definedName name="SCDPT3_501BEGINNG_4" localSheetId="2">'GMIC_2022-Q3_SCDPT3'!$F$121</definedName>
    <definedName name="SCDPT3_501BEGINNG_5" localSheetId="2">'GMIC_2022-Q3_SCDPT3'!$G$121</definedName>
    <definedName name="SCDPT3_501BEGINNG_6" localSheetId="2">'GMIC_2022-Q3_SCDPT3'!$H$121</definedName>
    <definedName name="SCDPT3_501BEGINNG_7" localSheetId="2">'GMIC_2022-Q3_SCDPT3'!$I$121</definedName>
    <definedName name="SCDPT3_501BEGINNG_8" localSheetId="2">'GMIC_2022-Q3_SCDPT3'!$J$121</definedName>
    <definedName name="SCDPT3_501BEGINNG_9" localSheetId="2">'GMIC_2022-Q3_SCDPT3'!$K$121</definedName>
    <definedName name="SCDPT3_501ENDINGG_10.01" localSheetId="2">'GMIC_2022-Q3_SCDPT3'!$L$123</definedName>
    <definedName name="SCDPT3_501ENDINGG_10.02" localSheetId="2">'GMIC_2022-Q3_SCDPT3'!$M$123</definedName>
    <definedName name="SCDPT3_501ENDINGG_10.03" localSheetId="2">'GMIC_2022-Q3_SCDPT3'!$N$123</definedName>
    <definedName name="SCDPT3_501ENDINGG_11" localSheetId="2">'GMIC_2022-Q3_SCDPT3'!$O$123</definedName>
    <definedName name="SCDPT3_501ENDINGG_12" localSheetId="2">'GMIC_2022-Q3_SCDPT3'!$P$123</definedName>
    <definedName name="SCDPT3_501ENDINGG_13" localSheetId="2">'GMIC_2022-Q3_SCDPT3'!$Q$123</definedName>
    <definedName name="SCDPT3_501ENDINGG_14" localSheetId="2">'GMIC_2022-Q3_SCDPT3'!$R$123</definedName>
    <definedName name="SCDPT3_501ENDINGG_15" localSheetId="2">'GMIC_2022-Q3_SCDPT3'!$S$123</definedName>
    <definedName name="SCDPT3_501ENDINGG_16" localSheetId="2">'GMIC_2022-Q3_SCDPT3'!$T$123</definedName>
    <definedName name="SCDPT3_501ENDINGG_2" localSheetId="2">'GMIC_2022-Q3_SCDPT3'!$D$123</definedName>
    <definedName name="SCDPT3_501ENDINGG_3" localSheetId="2">'GMIC_2022-Q3_SCDPT3'!$E$123</definedName>
    <definedName name="SCDPT3_501ENDINGG_4" localSheetId="2">'GMIC_2022-Q3_SCDPT3'!$F$123</definedName>
    <definedName name="SCDPT3_501ENDINGG_5" localSheetId="2">'GMIC_2022-Q3_SCDPT3'!$G$123</definedName>
    <definedName name="SCDPT3_501ENDINGG_6" localSheetId="2">'GMIC_2022-Q3_SCDPT3'!$H$123</definedName>
    <definedName name="SCDPT3_501ENDINGG_7" localSheetId="2">'GMIC_2022-Q3_SCDPT3'!$I$123</definedName>
    <definedName name="SCDPT3_501ENDINGG_8" localSheetId="2">'GMIC_2022-Q3_SCDPT3'!$J$123</definedName>
    <definedName name="SCDPT3_501ENDINGG_9" localSheetId="2">'GMIC_2022-Q3_SCDPT3'!$K$123</definedName>
    <definedName name="SCDPT3_5020000000_Range" localSheetId="2">'GMIC_2022-Q3_SCDPT3'!$B$125:$T$127</definedName>
    <definedName name="SCDPT3_5029999999_7" localSheetId="2">'GMIC_2022-Q3_SCDPT3'!$I$128</definedName>
    <definedName name="SCDPT3_5029999999_9" localSheetId="2">'GMIC_2022-Q3_SCDPT3'!$K$128</definedName>
    <definedName name="SCDPT3_502BEGINNG_1" localSheetId="2">'GMIC_2022-Q3_SCDPT3'!$C$125</definedName>
    <definedName name="SCDPT3_502BEGINNG_10.01" localSheetId="2">'GMIC_2022-Q3_SCDPT3'!$L$125</definedName>
    <definedName name="SCDPT3_502BEGINNG_10.02" localSheetId="2">'GMIC_2022-Q3_SCDPT3'!$M$125</definedName>
    <definedName name="SCDPT3_502BEGINNG_10.03" localSheetId="2">'GMIC_2022-Q3_SCDPT3'!$N$125</definedName>
    <definedName name="SCDPT3_502BEGINNG_11" localSheetId="2">'GMIC_2022-Q3_SCDPT3'!$O$125</definedName>
    <definedName name="SCDPT3_502BEGINNG_12" localSheetId="2">'GMIC_2022-Q3_SCDPT3'!$P$125</definedName>
    <definedName name="SCDPT3_502BEGINNG_13" localSheetId="2">'GMIC_2022-Q3_SCDPT3'!$Q$125</definedName>
    <definedName name="SCDPT3_502BEGINNG_14" localSheetId="2">'GMIC_2022-Q3_SCDPT3'!$R$125</definedName>
    <definedName name="SCDPT3_502BEGINNG_15" localSheetId="2">'GMIC_2022-Q3_SCDPT3'!$S$125</definedName>
    <definedName name="SCDPT3_502BEGINNG_16" localSheetId="2">'GMIC_2022-Q3_SCDPT3'!$T$125</definedName>
    <definedName name="SCDPT3_502BEGINNG_2" localSheetId="2">'GMIC_2022-Q3_SCDPT3'!$D$125</definedName>
    <definedName name="SCDPT3_502BEGINNG_3" localSheetId="2">'GMIC_2022-Q3_SCDPT3'!$E$125</definedName>
    <definedName name="SCDPT3_502BEGINNG_4" localSheetId="2">'GMIC_2022-Q3_SCDPT3'!$F$125</definedName>
    <definedName name="SCDPT3_502BEGINNG_5" localSheetId="2">'GMIC_2022-Q3_SCDPT3'!$G$125</definedName>
    <definedName name="SCDPT3_502BEGINNG_6" localSheetId="2">'GMIC_2022-Q3_SCDPT3'!$H$125</definedName>
    <definedName name="SCDPT3_502BEGINNG_7" localSheetId="2">'GMIC_2022-Q3_SCDPT3'!$I$125</definedName>
    <definedName name="SCDPT3_502BEGINNG_8" localSheetId="2">'GMIC_2022-Q3_SCDPT3'!$J$125</definedName>
    <definedName name="SCDPT3_502BEGINNG_9" localSheetId="2">'GMIC_2022-Q3_SCDPT3'!$K$125</definedName>
    <definedName name="SCDPT3_502ENDINGG_10.01" localSheetId="2">'GMIC_2022-Q3_SCDPT3'!$L$127</definedName>
    <definedName name="SCDPT3_502ENDINGG_10.02" localSheetId="2">'GMIC_2022-Q3_SCDPT3'!$M$127</definedName>
    <definedName name="SCDPT3_502ENDINGG_10.03" localSheetId="2">'GMIC_2022-Q3_SCDPT3'!$N$127</definedName>
    <definedName name="SCDPT3_502ENDINGG_11" localSheetId="2">'GMIC_2022-Q3_SCDPT3'!$O$127</definedName>
    <definedName name="SCDPT3_502ENDINGG_12" localSheetId="2">'GMIC_2022-Q3_SCDPT3'!$P$127</definedName>
    <definedName name="SCDPT3_502ENDINGG_13" localSheetId="2">'GMIC_2022-Q3_SCDPT3'!$Q$127</definedName>
    <definedName name="SCDPT3_502ENDINGG_14" localSheetId="2">'GMIC_2022-Q3_SCDPT3'!$R$127</definedName>
    <definedName name="SCDPT3_502ENDINGG_15" localSheetId="2">'GMIC_2022-Q3_SCDPT3'!$S$127</definedName>
    <definedName name="SCDPT3_502ENDINGG_16" localSheetId="2">'GMIC_2022-Q3_SCDPT3'!$T$127</definedName>
    <definedName name="SCDPT3_502ENDINGG_2" localSheetId="2">'GMIC_2022-Q3_SCDPT3'!$D$127</definedName>
    <definedName name="SCDPT3_502ENDINGG_3" localSheetId="2">'GMIC_2022-Q3_SCDPT3'!$E$127</definedName>
    <definedName name="SCDPT3_502ENDINGG_4" localSheetId="2">'GMIC_2022-Q3_SCDPT3'!$F$127</definedName>
    <definedName name="SCDPT3_502ENDINGG_5" localSheetId="2">'GMIC_2022-Q3_SCDPT3'!$G$127</definedName>
    <definedName name="SCDPT3_502ENDINGG_6" localSheetId="2">'GMIC_2022-Q3_SCDPT3'!$H$127</definedName>
    <definedName name="SCDPT3_502ENDINGG_7" localSheetId="2">'GMIC_2022-Q3_SCDPT3'!$I$127</definedName>
    <definedName name="SCDPT3_502ENDINGG_8" localSheetId="2">'GMIC_2022-Q3_SCDPT3'!$J$127</definedName>
    <definedName name="SCDPT3_502ENDINGG_9" localSheetId="2">'GMIC_2022-Q3_SCDPT3'!$K$127</definedName>
    <definedName name="SCDPT3_5310000000_Range" localSheetId="2">'GMIC_2022-Q3_SCDPT3'!$B$129:$T$131</definedName>
    <definedName name="SCDPT3_5319999999_7" localSheetId="2">'GMIC_2022-Q3_SCDPT3'!$I$132</definedName>
    <definedName name="SCDPT3_5319999999_9" localSheetId="2">'GMIC_2022-Q3_SCDPT3'!$K$132</definedName>
    <definedName name="SCDPT3_531BEGINNG_1" localSheetId="2">'GMIC_2022-Q3_SCDPT3'!$C$129</definedName>
    <definedName name="SCDPT3_531BEGINNG_10.01" localSheetId="2">'GMIC_2022-Q3_SCDPT3'!$L$129</definedName>
    <definedName name="SCDPT3_531BEGINNG_10.02" localSheetId="2">'GMIC_2022-Q3_SCDPT3'!$M$129</definedName>
    <definedName name="SCDPT3_531BEGINNG_10.03" localSheetId="2">'GMIC_2022-Q3_SCDPT3'!$N$129</definedName>
    <definedName name="SCDPT3_531BEGINNG_11" localSheetId="2">'GMIC_2022-Q3_SCDPT3'!$O$129</definedName>
    <definedName name="SCDPT3_531BEGINNG_12" localSheetId="2">'GMIC_2022-Q3_SCDPT3'!$P$129</definedName>
    <definedName name="SCDPT3_531BEGINNG_13" localSheetId="2">'GMIC_2022-Q3_SCDPT3'!$Q$129</definedName>
    <definedName name="SCDPT3_531BEGINNG_14" localSheetId="2">'GMIC_2022-Q3_SCDPT3'!$R$129</definedName>
    <definedName name="SCDPT3_531BEGINNG_15" localSheetId="2">'GMIC_2022-Q3_SCDPT3'!$S$129</definedName>
    <definedName name="SCDPT3_531BEGINNG_16" localSheetId="2">'GMIC_2022-Q3_SCDPT3'!$T$129</definedName>
    <definedName name="SCDPT3_531BEGINNG_2" localSheetId="2">'GMIC_2022-Q3_SCDPT3'!$D$129</definedName>
    <definedName name="SCDPT3_531BEGINNG_3" localSheetId="2">'GMIC_2022-Q3_SCDPT3'!$E$129</definedName>
    <definedName name="SCDPT3_531BEGINNG_4" localSheetId="2">'GMIC_2022-Q3_SCDPT3'!$F$129</definedName>
    <definedName name="SCDPT3_531BEGINNG_5" localSheetId="2">'GMIC_2022-Q3_SCDPT3'!$G$129</definedName>
    <definedName name="SCDPT3_531BEGINNG_6" localSheetId="2">'GMIC_2022-Q3_SCDPT3'!$H$129</definedName>
    <definedName name="SCDPT3_531BEGINNG_7" localSheetId="2">'GMIC_2022-Q3_SCDPT3'!$I$129</definedName>
    <definedName name="SCDPT3_531BEGINNG_8" localSheetId="2">'GMIC_2022-Q3_SCDPT3'!$J$129</definedName>
    <definedName name="SCDPT3_531BEGINNG_9" localSheetId="2">'GMIC_2022-Q3_SCDPT3'!$K$129</definedName>
    <definedName name="SCDPT3_531ENDINGG_10.01" localSheetId="2">'GMIC_2022-Q3_SCDPT3'!$L$131</definedName>
    <definedName name="SCDPT3_531ENDINGG_10.02" localSheetId="2">'GMIC_2022-Q3_SCDPT3'!$M$131</definedName>
    <definedName name="SCDPT3_531ENDINGG_10.03" localSheetId="2">'GMIC_2022-Q3_SCDPT3'!$N$131</definedName>
    <definedName name="SCDPT3_531ENDINGG_11" localSheetId="2">'GMIC_2022-Q3_SCDPT3'!$O$131</definedName>
    <definedName name="SCDPT3_531ENDINGG_12" localSheetId="2">'GMIC_2022-Q3_SCDPT3'!$P$131</definedName>
    <definedName name="SCDPT3_531ENDINGG_13" localSheetId="2">'GMIC_2022-Q3_SCDPT3'!$Q$131</definedName>
    <definedName name="SCDPT3_531ENDINGG_14" localSheetId="2">'GMIC_2022-Q3_SCDPT3'!$R$131</definedName>
    <definedName name="SCDPT3_531ENDINGG_15" localSheetId="2">'GMIC_2022-Q3_SCDPT3'!$S$131</definedName>
    <definedName name="SCDPT3_531ENDINGG_16" localSheetId="2">'GMIC_2022-Q3_SCDPT3'!$T$131</definedName>
    <definedName name="SCDPT3_531ENDINGG_2" localSheetId="2">'GMIC_2022-Q3_SCDPT3'!$D$131</definedName>
    <definedName name="SCDPT3_531ENDINGG_3" localSheetId="2">'GMIC_2022-Q3_SCDPT3'!$E$131</definedName>
    <definedName name="SCDPT3_531ENDINGG_4" localSheetId="2">'GMIC_2022-Q3_SCDPT3'!$F$131</definedName>
    <definedName name="SCDPT3_531ENDINGG_5" localSheetId="2">'GMIC_2022-Q3_SCDPT3'!$G$131</definedName>
    <definedName name="SCDPT3_531ENDINGG_6" localSheetId="2">'GMIC_2022-Q3_SCDPT3'!$H$131</definedName>
    <definedName name="SCDPT3_531ENDINGG_7" localSheetId="2">'GMIC_2022-Q3_SCDPT3'!$I$131</definedName>
    <definedName name="SCDPT3_531ENDINGG_8" localSheetId="2">'GMIC_2022-Q3_SCDPT3'!$J$131</definedName>
    <definedName name="SCDPT3_531ENDINGG_9" localSheetId="2">'GMIC_2022-Q3_SCDPT3'!$K$131</definedName>
    <definedName name="SCDPT3_5320000000_Range" localSheetId="2">'GMIC_2022-Q3_SCDPT3'!$B$133:$T$135</definedName>
    <definedName name="SCDPT3_5329999999_7" localSheetId="2">'GMIC_2022-Q3_SCDPT3'!$I$136</definedName>
    <definedName name="SCDPT3_5329999999_9" localSheetId="2">'GMIC_2022-Q3_SCDPT3'!$K$136</definedName>
    <definedName name="SCDPT3_532BEGINNG_1" localSheetId="2">'GMIC_2022-Q3_SCDPT3'!$C$133</definedName>
    <definedName name="SCDPT3_532BEGINNG_10.01" localSheetId="2">'GMIC_2022-Q3_SCDPT3'!$L$133</definedName>
    <definedName name="SCDPT3_532BEGINNG_10.02" localSheetId="2">'GMIC_2022-Q3_SCDPT3'!$M$133</definedName>
    <definedName name="SCDPT3_532BEGINNG_10.03" localSheetId="2">'GMIC_2022-Q3_SCDPT3'!$N$133</definedName>
    <definedName name="SCDPT3_532BEGINNG_11" localSheetId="2">'GMIC_2022-Q3_SCDPT3'!$O$133</definedName>
    <definedName name="SCDPT3_532BEGINNG_12" localSheetId="2">'GMIC_2022-Q3_SCDPT3'!$P$133</definedName>
    <definedName name="SCDPT3_532BEGINNG_13" localSheetId="2">'GMIC_2022-Q3_SCDPT3'!$Q$133</definedName>
    <definedName name="SCDPT3_532BEGINNG_14" localSheetId="2">'GMIC_2022-Q3_SCDPT3'!$R$133</definedName>
    <definedName name="SCDPT3_532BEGINNG_15" localSheetId="2">'GMIC_2022-Q3_SCDPT3'!$S$133</definedName>
    <definedName name="SCDPT3_532BEGINNG_16" localSheetId="2">'GMIC_2022-Q3_SCDPT3'!$T$133</definedName>
    <definedName name="SCDPT3_532BEGINNG_2" localSheetId="2">'GMIC_2022-Q3_SCDPT3'!$D$133</definedName>
    <definedName name="SCDPT3_532BEGINNG_3" localSheetId="2">'GMIC_2022-Q3_SCDPT3'!$E$133</definedName>
    <definedName name="SCDPT3_532BEGINNG_4" localSheetId="2">'GMIC_2022-Q3_SCDPT3'!$F$133</definedName>
    <definedName name="SCDPT3_532BEGINNG_5" localSheetId="2">'GMIC_2022-Q3_SCDPT3'!$G$133</definedName>
    <definedName name="SCDPT3_532BEGINNG_6" localSheetId="2">'GMIC_2022-Q3_SCDPT3'!$H$133</definedName>
    <definedName name="SCDPT3_532BEGINNG_7" localSheetId="2">'GMIC_2022-Q3_SCDPT3'!$I$133</definedName>
    <definedName name="SCDPT3_532BEGINNG_8" localSheetId="2">'GMIC_2022-Q3_SCDPT3'!$J$133</definedName>
    <definedName name="SCDPT3_532BEGINNG_9" localSheetId="2">'GMIC_2022-Q3_SCDPT3'!$K$133</definedName>
    <definedName name="SCDPT3_532ENDINGG_10.01" localSheetId="2">'GMIC_2022-Q3_SCDPT3'!$L$135</definedName>
    <definedName name="SCDPT3_532ENDINGG_10.02" localSheetId="2">'GMIC_2022-Q3_SCDPT3'!$M$135</definedName>
    <definedName name="SCDPT3_532ENDINGG_10.03" localSheetId="2">'GMIC_2022-Q3_SCDPT3'!$N$135</definedName>
    <definedName name="SCDPT3_532ENDINGG_11" localSheetId="2">'GMIC_2022-Q3_SCDPT3'!$O$135</definedName>
    <definedName name="SCDPT3_532ENDINGG_12" localSheetId="2">'GMIC_2022-Q3_SCDPT3'!$P$135</definedName>
    <definedName name="SCDPT3_532ENDINGG_13" localSheetId="2">'GMIC_2022-Q3_SCDPT3'!$Q$135</definedName>
    <definedName name="SCDPT3_532ENDINGG_14" localSheetId="2">'GMIC_2022-Q3_SCDPT3'!$R$135</definedName>
    <definedName name="SCDPT3_532ENDINGG_15" localSheetId="2">'GMIC_2022-Q3_SCDPT3'!$S$135</definedName>
    <definedName name="SCDPT3_532ENDINGG_16" localSheetId="2">'GMIC_2022-Q3_SCDPT3'!$T$135</definedName>
    <definedName name="SCDPT3_532ENDINGG_2" localSheetId="2">'GMIC_2022-Q3_SCDPT3'!$D$135</definedName>
    <definedName name="SCDPT3_532ENDINGG_3" localSheetId="2">'GMIC_2022-Q3_SCDPT3'!$E$135</definedName>
    <definedName name="SCDPT3_532ENDINGG_4" localSheetId="2">'GMIC_2022-Q3_SCDPT3'!$F$135</definedName>
    <definedName name="SCDPT3_532ENDINGG_5" localSheetId="2">'GMIC_2022-Q3_SCDPT3'!$G$135</definedName>
    <definedName name="SCDPT3_532ENDINGG_6" localSheetId="2">'GMIC_2022-Q3_SCDPT3'!$H$135</definedName>
    <definedName name="SCDPT3_532ENDINGG_7" localSheetId="2">'GMIC_2022-Q3_SCDPT3'!$I$135</definedName>
    <definedName name="SCDPT3_532ENDINGG_8" localSheetId="2">'GMIC_2022-Q3_SCDPT3'!$J$135</definedName>
    <definedName name="SCDPT3_532ENDINGG_9" localSheetId="2">'GMIC_2022-Q3_SCDPT3'!$K$135</definedName>
    <definedName name="SCDPT3_5510000000_Range" localSheetId="2">'GMIC_2022-Q3_SCDPT3'!$B$137:$T$139</definedName>
    <definedName name="SCDPT3_5519999999_7" localSheetId="2">'GMIC_2022-Q3_SCDPT3'!$I$140</definedName>
    <definedName name="SCDPT3_5519999999_9" localSheetId="2">'GMIC_2022-Q3_SCDPT3'!$K$140</definedName>
    <definedName name="SCDPT3_551BEGINNG_1" localSheetId="2">'GMIC_2022-Q3_SCDPT3'!$C$137</definedName>
    <definedName name="SCDPT3_551BEGINNG_10.01" localSheetId="2">'GMIC_2022-Q3_SCDPT3'!$L$137</definedName>
    <definedName name="SCDPT3_551BEGINNG_10.02" localSheetId="2">'GMIC_2022-Q3_SCDPT3'!$M$137</definedName>
    <definedName name="SCDPT3_551BEGINNG_10.03" localSheetId="2">'GMIC_2022-Q3_SCDPT3'!$N$137</definedName>
    <definedName name="SCDPT3_551BEGINNG_11" localSheetId="2">'GMIC_2022-Q3_SCDPT3'!$O$137</definedName>
    <definedName name="SCDPT3_551BEGINNG_12" localSheetId="2">'GMIC_2022-Q3_SCDPT3'!$P$137</definedName>
    <definedName name="SCDPT3_551BEGINNG_13" localSheetId="2">'GMIC_2022-Q3_SCDPT3'!$Q$137</definedName>
    <definedName name="SCDPT3_551BEGINNG_14" localSheetId="2">'GMIC_2022-Q3_SCDPT3'!$R$137</definedName>
    <definedName name="SCDPT3_551BEGINNG_15" localSheetId="2">'GMIC_2022-Q3_SCDPT3'!$S$137</definedName>
    <definedName name="SCDPT3_551BEGINNG_16" localSheetId="2">'GMIC_2022-Q3_SCDPT3'!$T$137</definedName>
    <definedName name="SCDPT3_551BEGINNG_2" localSheetId="2">'GMIC_2022-Q3_SCDPT3'!$D$137</definedName>
    <definedName name="SCDPT3_551BEGINNG_3" localSheetId="2">'GMIC_2022-Q3_SCDPT3'!$E$137</definedName>
    <definedName name="SCDPT3_551BEGINNG_4" localSheetId="2">'GMIC_2022-Q3_SCDPT3'!$F$137</definedName>
    <definedName name="SCDPT3_551BEGINNG_5" localSheetId="2">'GMIC_2022-Q3_SCDPT3'!$G$137</definedName>
    <definedName name="SCDPT3_551BEGINNG_6" localSheetId="2">'GMIC_2022-Q3_SCDPT3'!$H$137</definedName>
    <definedName name="SCDPT3_551BEGINNG_7" localSheetId="2">'GMIC_2022-Q3_SCDPT3'!$I$137</definedName>
    <definedName name="SCDPT3_551BEGINNG_8" localSheetId="2">'GMIC_2022-Q3_SCDPT3'!$J$137</definedName>
    <definedName name="SCDPT3_551BEGINNG_9" localSheetId="2">'GMIC_2022-Q3_SCDPT3'!$K$137</definedName>
    <definedName name="SCDPT3_551ENDINGG_10.01" localSheetId="2">'GMIC_2022-Q3_SCDPT3'!$L$139</definedName>
    <definedName name="SCDPT3_551ENDINGG_10.02" localSheetId="2">'GMIC_2022-Q3_SCDPT3'!$M$139</definedName>
    <definedName name="SCDPT3_551ENDINGG_10.03" localSheetId="2">'GMIC_2022-Q3_SCDPT3'!$N$139</definedName>
    <definedName name="SCDPT3_551ENDINGG_11" localSheetId="2">'GMIC_2022-Q3_SCDPT3'!$O$139</definedName>
    <definedName name="SCDPT3_551ENDINGG_12" localSheetId="2">'GMIC_2022-Q3_SCDPT3'!$P$139</definedName>
    <definedName name="SCDPT3_551ENDINGG_13" localSheetId="2">'GMIC_2022-Q3_SCDPT3'!$Q$139</definedName>
    <definedName name="SCDPT3_551ENDINGG_14" localSheetId="2">'GMIC_2022-Q3_SCDPT3'!$R$139</definedName>
    <definedName name="SCDPT3_551ENDINGG_15" localSheetId="2">'GMIC_2022-Q3_SCDPT3'!$S$139</definedName>
    <definedName name="SCDPT3_551ENDINGG_16" localSheetId="2">'GMIC_2022-Q3_SCDPT3'!$T$139</definedName>
    <definedName name="SCDPT3_551ENDINGG_2" localSheetId="2">'GMIC_2022-Q3_SCDPT3'!$D$139</definedName>
    <definedName name="SCDPT3_551ENDINGG_3" localSheetId="2">'GMIC_2022-Q3_SCDPT3'!$E$139</definedName>
    <definedName name="SCDPT3_551ENDINGG_4" localSheetId="2">'GMIC_2022-Q3_SCDPT3'!$F$139</definedName>
    <definedName name="SCDPT3_551ENDINGG_5" localSheetId="2">'GMIC_2022-Q3_SCDPT3'!$G$139</definedName>
    <definedName name="SCDPT3_551ENDINGG_6" localSheetId="2">'GMIC_2022-Q3_SCDPT3'!$H$139</definedName>
    <definedName name="SCDPT3_551ENDINGG_7" localSheetId="2">'GMIC_2022-Q3_SCDPT3'!$I$139</definedName>
    <definedName name="SCDPT3_551ENDINGG_8" localSheetId="2">'GMIC_2022-Q3_SCDPT3'!$J$139</definedName>
    <definedName name="SCDPT3_551ENDINGG_9" localSheetId="2">'GMIC_2022-Q3_SCDPT3'!$K$139</definedName>
    <definedName name="SCDPT3_5520000000_Range" localSheetId="2">'GMIC_2022-Q3_SCDPT3'!$B$141:$T$143</definedName>
    <definedName name="SCDPT3_5529999999_7" localSheetId="2">'GMIC_2022-Q3_SCDPT3'!$I$144</definedName>
    <definedName name="SCDPT3_5529999999_9" localSheetId="2">'GMIC_2022-Q3_SCDPT3'!$K$144</definedName>
    <definedName name="SCDPT3_552BEGINNG_1" localSheetId="2">'GMIC_2022-Q3_SCDPT3'!$C$141</definedName>
    <definedName name="SCDPT3_552BEGINNG_10.01" localSheetId="2">'GMIC_2022-Q3_SCDPT3'!$L$141</definedName>
    <definedName name="SCDPT3_552BEGINNG_10.02" localSheetId="2">'GMIC_2022-Q3_SCDPT3'!$M$141</definedName>
    <definedName name="SCDPT3_552BEGINNG_10.03" localSheetId="2">'GMIC_2022-Q3_SCDPT3'!$N$141</definedName>
    <definedName name="SCDPT3_552BEGINNG_11" localSheetId="2">'GMIC_2022-Q3_SCDPT3'!$O$141</definedName>
    <definedName name="SCDPT3_552BEGINNG_12" localSheetId="2">'GMIC_2022-Q3_SCDPT3'!$P$141</definedName>
    <definedName name="SCDPT3_552BEGINNG_13" localSheetId="2">'GMIC_2022-Q3_SCDPT3'!$Q$141</definedName>
    <definedName name="SCDPT3_552BEGINNG_14" localSheetId="2">'GMIC_2022-Q3_SCDPT3'!$R$141</definedName>
    <definedName name="SCDPT3_552BEGINNG_15" localSheetId="2">'GMIC_2022-Q3_SCDPT3'!$S$141</definedName>
    <definedName name="SCDPT3_552BEGINNG_16" localSheetId="2">'GMIC_2022-Q3_SCDPT3'!$T$141</definedName>
    <definedName name="SCDPT3_552BEGINNG_2" localSheetId="2">'GMIC_2022-Q3_SCDPT3'!$D$141</definedName>
    <definedName name="SCDPT3_552BEGINNG_3" localSheetId="2">'GMIC_2022-Q3_SCDPT3'!$E$141</definedName>
    <definedName name="SCDPT3_552BEGINNG_4" localSheetId="2">'GMIC_2022-Q3_SCDPT3'!$F$141</definedName>
    <definedName name="SCDPT3_552BEGINNG_5" localSheetId="2">'GMIC_2022-Q3_SCDPT3'!$G$141</definedName>
    <definedName name="SCDPT3_552BEGINNG_6" localSheetId="2">'GMIC_2022-Q3_SCDPT3'!$H$141</definedName>
    <definedName name="SCDPT3_552BEGINNG_7" localSheetId="2">'GMIC_2022-Q3_SCDPT3'!$I$141</definedName>
    <definedName name="SCDPT3_552BEGINNG_8" localSheetId="2">'GMIC_2022-Q3_SCDPT3'!$J$141</definedName>
    <definedName name="SCDPT3_552BEGINNG_9" localSheetId="2">'GMIC_2022-Q3_SCDPT3'!$K$141</definedName>
    <definedName name="SCDPT3_552ENDINGG_10.01" localSheetId="2">'GMIC_2022-Q3_SCDPT3'!$L$143</definedName>
    <definedName name="SCDPT3_552ENDINGG_10.02" localSheetId="2">'GMIC_2022-Q3_SCDPT3'!$M$143</definedName>
    <definedName name="SCDPT3_552ENDINGG_10.03" localSheetId="2">'GMIC_2022-Q3_SCDPT3'!$N$143</definedName>
    <definedName name="SCDPT3_552ENDINGG_11" localSheetId="2">'GMIC_2022-Q3_SCDPT3'!$O$143</definedName>
    <definedName name="SCDPT3_552ENDINGG_12" localSheetId="2">'GMIC_2022-Q3_SCDPT3'!$P$143</definedName>
    <definedName name="SCDPT3_552ENDINGG_13" localSheetId="2">'GMIC_2022-Q3_SCDPT3'!$Q$143</definedName>
    <definedName name="SCDPT3_552ENDINGG_14" localSheetId="2">'GMIC_2022-Q3_SCDPT3'!$R$143</definedName>
    <definedName name="SCDPT3_552ENDINGG_15" localSheetId="2">'GMIC_2022-Q3_SCDPT3'!$S$143</definedName>
    <definedName name="SCDPT3_552ENDINGG_16" localSheetId="2">'GMIC_2022-Q3_SCDPT3'!$T$143</definedName>
    <definedName name="SCDPT3_552ENDINGG_2" localSheetId="2">'GMIC_2022-Q3_SCDPT3'!$D$143</definedName>
    <definedName name="SCDPT3_552ENDINGG_3" localSheetId="2">'GMIC_2022-Q3_SCDPT3'!$E$143</definedName>
    <definedName name="SCDPT3_552ENDINGG_4" localSheetId="2">'GMIC_2022-Q3_SCDPT3'!$F$143</definedName>
    <definedName name="SCDPT3_552ENDINGG_5" localSheetId="2">'GMIC_2022-Q3_SCDPT3'!$G$143</definedName>
    <definedName name="SCDPT3_552ENDINGG_6" localSheetId="2">'GMIC_2022-Q3_SCDPT3'!$H$143</definedName>
    <definedName name="SCDPT3_552ENDINGG_7" localSheetId="2">'GMIC_2022-Q3_SCDPT3'!$I$143</definedName>
    <definedName name="SCDPT3_552ENDINGG_8" localSheetId="2">'GMIC_2022-Q3_SCDPT3'!$J$143</definedName>
    <definedName name="SCDPT3_552ENDINGG_9" localSheetId="2">'GMIC_2022-Q3_SCDPT3'!$K$143</definedName>
    <definedName name="SCDPT3_5710000000_Range" localSheetId="2">'GMIC_2022-Q3_SCDPT3'!$B$145:$T$147</definedName>
    <definedName name="SCDPT3_5719999999_7" localSheetId="2">'GMIC_2022-Q3_SCDPT3'!$I$148</definedName>
    <definedName name="SCDPT3_5719999999_9" localSheetId="2">'GMIC_2022-Q3_SCDPT3'!$K$148</definedName>
    <definedName name="SCDPT3_571BEGINNG_1" localSheetId="2">'GMIC_2022-Q3_SCDPT3'!$C$145</definedName>
    <definedName name="SCDPT3_571BEGINNG_10.01" localSheetId="2">'GMIC_2022-Q3_SCDPT3'!$L$145</definedName>
    <definedName name="SCDPT3_571BEGINNG_10.02" localSheetId="2">'GMIC_2022-Q3_SCDPT3'!$M$145</definedName>
    <definedName name="SCDPT3_571BEGINNG_10.03" localSheetId="2">'GMIC_2022-Q3_SCDPT3'!$N$145</definedName>
    <definedName name="SCDPT3_571BEGINNG_11" localSheetId="2">'GMIC_2022-Q3_SCDPT3'!$O$145</definedName>
    <definedName name="SCDPT3_571BEGINNG_12" localSheetId="2">'GMIC_2022-Q3_SCDPT3'!$P$145</definedName>
    <definedName name="SCDPT3_571BEGINNG_13" localSheetId="2">'GMIC_2022-Q3_SCDPT3'!$Q$145</definedName>
    <definedName name="SCDPT3_571BEGINNG_14" localSheetId="2">'GMIC_2022-Q3_SCDPT3'!$R$145</definedName>
    <definedName name="SCDPT3_571BEGINNG_15" localSheetId="2">'GMIC_2022-Q3_SCDPT3'!$S$145</definedName>
    <definedName name="SCDPT3_571BEGINNG_16" localSheetId="2">'GMIC_2022-Q3_SCDPT3'!$T$145</definedName>
    <definedName name="SCDPT3_571BEGINNG_2" localSheetId="2">'GMIC_2022-Q3_SCDPT3'!$D$145</definedName>
    <definedName name="SCDPT3_571BEGINNG_3" localSheetId="2">'GMIC_2022-Q3_SCDPT3'!$E$145</definedName>
    <definedName name="SCDPT3_571BEGINNG_4" localSheetId="2">'GMIC_2022-Q3_SCDPT3'!$F$145</definedName>
    <definedName name="SCDPT3_571BEGINNG_5" localSheetId="2">'GMIC_2022-Q3_SCDPT3'!$G$145</definedName>
    <definedName name="SCDPT3_571BEGINNG_6" localSheetId="2">'GMIC_2022-Q3_SCDPT3'!$H$145</definedName>
    <definedName name="SCDPT3_571BEGINNG_7" localSheetId="2">'GMIC_2022-Q3_SCDPT3'!$I$145</definedName>
    <definedName name="SCDPT3_571BEGINNG_8" localSheetId="2">'GMIC_2022-Q3_SCDPT3'!$J$145</definedName>
    <definedName name="SCDPT3_571BEGINNG_9" localSheetId="2">'GMIC_2022-Q3_SCDPT3'!$K$145</definedName>
    <definedName name="SCDPT3_571ENDINGG_10.01" localSheetId="2">'GMIC_2022-Q3_SCDPT3'!$L$147</definedName>
    <definedName name="SCDPT3_571ENDINGG_10.02" localSheetId="2">'GMIC_2022-Q3_SCDPT3'!$M$147</definedName>
    <definedName name="SCDPT3_571ENDINGG_10.03" localSheetId="2">'GMIC_2022-Q3_SCDPT3'!$N$147</definedName>
    <definedName name="SCDPT3_571ENDINGG_11" localSheetId="2">'GMIC_2022-Q3_SCDPT3'!$O$147</definedName>
    <definedName name="SCDPT3_571ENDINGG_12" localSheetId="2">'GMIC_2022-Q3_SCDPT3'!$P$147</definedName>
    <definedName name="SCDPT3_571ENDINGG_13" localSheetId="2">'GMIC_2022-Q3_SCDPT3'!$Q$147</definedName>
    <definedName name="SCDPT3_571ENDINGG_14" localSheetId="2">'GMIC_2022-Q3_SCDPT3'!$R$147</definedName>
    <definedName name="SCDPT3_571ENDINGG_15" localSheetId="2">'GMIC_2022-Q3_SCDPT3'!$S$147</definedName>
    <definedName name="SCDPT3_571ENDINGG_16" localSheetId="2">'GMIC_2022-Q3_SCDPT3'!$T$147</definedName>
    <definedName name="SCDPT3_571ENDINGG_2" localSheetId="2">'GMIC_2022-Q3_SCDPT3'!$D$147</definedName>
    <definedName name="SCDPT3_571ENDINGG_3" localSheetId="2">'GMIC_2022-Q3_SCDPT3'!$E$147</definedName>
    <definedName name="SCDPT3_571ENDINGG_4" localSheetId="2">'GMIC_2022-Q3_SCDPT3'!$F$147</definedName>
    <definedName name="SCDPT3_571ENDINGG_5" localSheetId="2">'GMIC_2022-Q3_SCDPT3'!$G$147</definedName>
    <definedName name="SCDPT3_571ENDINGG_6" localSheetId="2">'GMIC_2022-Q3_SCDPT3'!$H$147</definedName>
    <definedName name="SCDPT3_571ENDINGG_7" localSheetId="2">'GMIC_2022-Q3_SCDPT3'!$I$147</definedName>
    <definedName name="SCDPT3_571ENDINGG_8" localSheetId="2">'GMIC_2022-Q3_SCDPT3'!$J$147</definedName>
    <definedName name="SCDPT3_571ENDINGG_9" localSheetId="2">'GMIC_2022-Q3_SCDPT3'!$K$147</definedName>
    <definedName name="SCDPT3_5720000000_Range" localSheetId="2">'GMIC_2022-Q3_SCDPT3'!$B$149:$T$151</definedName>
    <definedName name="SCDPT3_5729999999_7" localSheetId="2">'GMIC_2022-Q3_SCDPT3'!$I$152</definedName>
    <definedName name="SCDPT3_5729999999_9" localSheetId="2">'GMIC_2022-Q3_SCDPT3'!$K$152</definedName>
    <definedName name="SCDPT3_572BEGINNG_1" localSheetId="2">'GMIC_2022-Q3_SCDPT3'!$C$149</definedName>
    <definedName name="SCDPT3_572BEGINNG_10.01" localSheetId="2">'GMIC_2022-Q3_SCDPT3'!$L$149</definedName>
    <definedName name="SCDPT3_572BEGINNG_10.02" localSheetId="2">'GMIC_2022-Q3_SCDPT3'!$M$149</definedName>
    <definedName name="SCDPT3_572BEGINNG_10.03" localSheetId="2">'GMIC_2022-Q3_SCDPT3'!$N$149</definedName>
    <definedName name="SCDPT3_572BEGINNG_11" localSheetId="2">'GMIC_2022-Q3_SCDPT3'!$O$149</definedName>
    <definedName name="SCDPT3_572BEGINNG_12" localSheetId="2">'GMIC_2022-Q3_SCDPT3'!$P$149</definedName>
    <definedName name="SCDPT3_572BEGINNG_13" localSheetId="2">'GMIC_2022-Q3_SCDPT3'!$Q$149</definedName>
    <definedName name="SCDPT3_572BEGINNG_14" localSheetId="2">'GMIC_2022-Q3_SCDPT3'!$R$149</definedName>
    <definedName name="SCDPT3_572BEGINNG_15" localSheetId="2">'GMIC_2022-Q3_SCDPT3'!$S$149</definedName>
    <definedName name="SCDPT3_572BEGINNG_16" localSheetId="2">'GMIC_2022-Q3_SCDPT3'!$T$149</definedName>
    <definedName name="SCDPT3_572BEGINNG_2" localSheetId="2">'GMIC_2022-Q3_SCDPT3'!$D$149</definedName>
    <definedName name="SCDPT3_572BEGINNG_3" localSheetId="2">'GMIC_2022-Q3_SCDPT3'!$E$149</definedName>
    <definedName name="SCDPT3_572BEGINNG_4" localSheetId="2">'GMIC_2022-Q3_SCDPT3'!$F$149</definedName>
    <definedName name="SCDPT3_572BEGINNG_5" localSheetId="2">'GMIC_2022-Q3_SCDPT3'!$G$149</definedName>
    <definedName name="SCDPT3_572BEGINNG_6" localSheetId="2">'GMIC_2022-Q3_SCDPT3'!$H$149</definedName>
    <definedName name="SCDPT3_572BEGINNG_7" localSheetId="2">'GMIC_2022-Q3_SCDPT3'!$I$149</definedName>
    <definedName name="SCDPT3_572BEGINNG_8" localSheetId="2">'GMIC_2022-Q3_SCDPT3'!$J$149</definedName>
    <definedName name="SCDPT3_572BEGINNG_9" localSheetId="2">'GMIC_2022-Q3_SCDPT3'!$K$149</definedName>
    <definedName name="SCDPT3_572ENDINGG_10.01" localSheetId="2">'GMIC_2022-Q3_SCDPT3'!$L$151</definedName>
    <definedName name="SCDPT3_572ENDINGG_10.02" localSheetId="2">'GMIC_2022-Q3_SCDPT3'!$M$151</definedName>
    <definedName name="SCDPT3_572ENDINGG_10.03" localSheetId="2">'GMIC_2022-Q3_SCDPT3'!$N$151</definedName>
    <definedName name="SCDPT3_572ENDINGG_11" localSheetId="2">'GMIC_2022-Q3_SCDPT3'!$O$151</definedName>
    <definedName name="SCDPT3_572ENDINGG_12" localSheetId="2">'GMIC_2022-Q3_SCDPT3'!$P$151</definedName>
    <definedName name="SCDPT3_572ENDINGG_13" localSheetId="2">'GMIC_2022-Q3_SCDPT3'!$Q$151</definedName>
    <definedName name="SCDPT3_572ENDINGG_14" localSheetId="2">'GMIC_2022-Q3_SCDPT3'!$R$151</definedName>
    <definedName name="SCDPT3_572ENDINGG_15" localSheetId="2">'GMIC_2022-Q3_SCDPT3'!$S$151</definedName>
    <definedName name="SCDPT3_572ENDINGG_16" localSheetId="2">'GMIC_2022-Q3_SCDPT3'!$T$151</definedName>
    <definedName name="SCDPT3_572ENDINGG_2" localSheetId="2">'GMIC_2022-Q3_SCDPT3'!$D$151</definedName>
    <definedName name="SCDPT3_572ENDINGG_3" localSheetId="2">'GMIC_2022-Q3_SCDPT3'!$E$151</definedName>
    <definedName name="SCDPT3_572ENDINGG_4" localSheetId="2">'GMIC_2022-Q3_SCDPT3'!$F$151</definedName>
    <definedName name="SCDPT3_572ENDINGG_5" localSheetId="2">'GMIC_2022-Q3_SCDPT3'!$G$151</definedName>
    <definedName name="SCDPT3_572ENDINGG_6" localSheetId="2">'GMIC_2022-Q3_SCDPT3'!$H$151</definedName>
    <definedName name="SCDPT3_572ENDINGG_7" localSheetId="2">'GMIC_2022-Q3_SCDPT3'!$I$151</definedName>
    <definedName name="SCDPT3_572ENDINGG_8" localSheetId="2">'GMIC_2022-Q3_SCDPT3'!$J$151</definedName>
    <definedName name="SCDPT3_572ENDINGG_9" localSheetId="2">'GMIC_2022-Q3_SCDPT3'!$K$151</definedName>
    <definedName name="SCDPT3_5810000000_Range" localSheetId="2">'GMIC_2022-Q3_SCDPT3'!$B$153:$T$155</definedName>
    <definedName name="SCDPT3_5819999999_7" localSheetId="2">'GMIC_2022-Q3_SCDPT3'!$I$156</definedName>
    <definedName name="SCDPT3_5819999999_9" localSheetId="2">'GMIC_2022-Q3_SCDPT3'!$K$156</definedName>
    <definedName name="SCDPT3_581BEGINNG_1" localSheetId="2">'GMIC_2022-Q3_SCDPT3'!$C$153</definedName>
    <definedName name="SCDPT3_581BEGINNG_10.01" localSheetId="2">'GMIC_2022-Q3_SCDPT3'!$L$153</definedName>
    <definedName name="SCDPT3_581BEGINNG_10.02" localSheetId="2">'GMIC_2022-Q3_SCDPT3'!$M$153</definedName>
    <definedName name="SCDPT3_581BEGINNG_10.03" localSheetId="2">'GMIC_2022-Q3_SCDPT3'!$N$153</definedName>
    <definedName name="SCDPT3_581BEGINNG_11" localSheetId="2">'GMIC_2022-Q3_SCDPT3'!$O$153</definedName>
    <definedName name="SCDPT3_581BEGINNG_12" localSheetId="2">'GMIC_2022-Q3_SCDPT3'!$P$153</definedName>
    <definedName name="SCDPT3_581BEGINNG_13" localSheetId="2">'GMIC_2022-Q3_SCDPT3'!$Q$153</definedName>
    <definedName name="SCDPT3_581BEGINNG_14" localSheetId="2">'GMIC_2022-Q3_SCDPT3'!$R$153</definedName>
    <definedName name="SCDPT3_581BEGINNG_15" localSheetId="2">'GMIC_2022-Q3_SCDPT3'!$S$153</definedName>
    <definedName name="SCDPT3_581BEGINNG_16" localSheetId="2">'GMIC_2022-Q3_SCDPT3'!$T$153</definedName>
    <definedName name="SCDPT3_581BEGINNG_2" localSheetId="2">'GMIC_2022-Q3_SCDPT3'!$D$153</definedName>
    <definedName name="SCDPT3_581BEGINNG_3" localSheetId="2">'GMIC_2022-Q3_SCDPT3'!$E$153</definedName>
    <definedName name="SCDPT3_581BEGINNG_4" localSheetId="2">'GMIC_2022-Q3_SCDPT3'!$F$153</definedName>
    <definedName name="SCDPT3_581BEGINNG_5" localSheetId="2">'GMIC_2022-Q3_SCDPT3'!$G$153</definedName>
    <definedName name="SCDPT3_581BEGINNG_6" localSheetId="2">'GMIC_2022-Q3_SCDPT3'!$H$153</definedName>
    <definedName name="SCDPT3_581BEGINNG_7" localSheetId="2">'GMIC_2022-Q3_SCDPT3'!$I$153</definedName>
    <definedName name="SCDPT3_581BEGINNG_8" localSheetId="2">'GMIC_2022-Q3_SCDPT3'!$J$153</definedName>
    <definedName name="SCDPT3_581BEGINNG_9" localSheetId="2">'GMIC_2022-Q3_SCDPT3'!$K$153</definedName>
    <definedName name="SCDPT3_581ENDINGG_10.01" localSheetId="2">'GMIC_2022-Q3_SCDPT3'!$L$155</definedName>
    <definedName name="SCDPT3_581ENDINGG_10.02" localSheetId="2">'GMIC_2022-Q3_SCDPT3'!$M$155</definedName>
    <definedName name="SCDPT3_581ENDINGG_10.03" localSheetId="2">'GMIC_2022-Q3_SCDPT3'!$N$155</definedName>
    <definedName name="SCDPT3_581ENDINGG_11" localSheetId="2">'GMIC_2022-Q3_SCDPT3'!$O$155</definedName>
    <definedName name="SCDPT3_581ENDINGG_12" localSheetId="2">'GMIC_2022-Q3_SCDPT3'!$P$155</definedName>
    <definedName name="SCDPT3_581ENDINGG_13" localSheetId="2">'GMIC_2022-Q3_SCDPT3'!$Q$155</definedName>
    <definedName name="SCDPT3_581ENDINGG_14" localSheetId="2">'GMIC_2022-Q3_SCDPT3'!$R$155</definedName>
    <definedName name="SCDPT3_581ENDINGG_15" localSheetId="2">'GMIC_2022-Q3_SCDPT3'!$S$155</definedName>
    <definedName name="SCDPT3_581ENDINGG_16" localSheetId="2">'GMIC_2022-Q3_SCDPT3'!$T$155</definedName>
    <definedName name="SCDPT3_581ENDINGG_2" localSheetId="2">'GMIC_2022-Q3_SCDPT3'!$D$155</definedName>
    <definedName name="SCDPT3_581ENDINGG_3" localSheetId="2">'GMIC_2022-Q3_SCDPT3'!$E$155</definedName>
    <definedName name="SCDPT3_581ENDINGG_4" localSheetId="2">'GMIC_2022-Q3_SCDPT3'!$F$155</definedName>
    <definedName name="SCDPT3_581ENDINGG_5" localSheetId="2">'GMIC_2022-Q3_SCDPT3'!$G$155</definedName>
    <definedName name="SCDPT3_581ENDINGG_6" localSheetId="2">'GMIC_2022-Q3_SCDPT3'!$H$155</definedName>
    <definedName name="SCDPT3_581ENDINGG_7" localSheetId="2">'GMIC_2022-Q3_SCDPT3'!$I$155</definedName>
    <definedName name="SCDPT3_581ENDINGG_8" localSheetId="2">'GMIC_2022-Q3_SCDPT3'!$J$155</definedName>
    <definedName name="SCDPT3_581ENDINGG_9" localSheetId="2">'GMIC_2022-Q3_SCDPT3'!$K$155</definedName>
    <definedName name="SCDPT3_5910000000_Range" localSheetId="2">'GMIC_2022-Q3_SCDPT3'!$B$157:$T$159</definedName>
    <definedName name="SCDPT3_5919999999_7" localSheetId="2">'GMIC_2022-Q3_SCDPT3'!$I$160</definedName>
    <definedName name="SCDPT3_5919999999_9" localSheetId="2">'GMIC_2022-Q3_SCDPT3'!$K$160</definedName>
    <definedName name="SCDPT3_591BEGINNG_1" localSheetId="2">'GMIC_2022-Q3_SCDPT3'!$C$157</definedName>
    <definedName name="SCDPT3_591BEGINNG_10.01" localSheetId="2">'GMIC_2022-Q3_SCDPT3'!$L$157</definedName>
    <definedName name="SCDPT3_591BEGINNG_10.02" localSheetId="2">'GMIC_2022-Q3_SCDPT3'!$M$157</definedName>
    <definedName name="SCDPT3_591BEGINNG_10.03" localSheetId="2">'GMIC_2022-Q3_SCDPT3'!$N$157</definedName>
    <definedName name="SCDPT3_591BEGINNG_11" localSheetId="2">'GMIC_2022-Q3_SCDPT3'!$O$157</definedName>
    <definedName name="SCDPT3_591BEGINNG_12" localSheetId="2">'GMIC_2022-Q3_SCDPT3'!$P$157</definedName>
    <definedName name="SCDPT3_591BEGINNG_13" localSheetId="2">'GMIC_2022-Q3_SCDPT3'!$Q$157</definedName>
    <definedName name="SCDPT3_591BEGINNG_14" localSheetId="2">'GMIC_2022-Q3_SCDPT3'!$R$157</definedName>
    <definedName name="SCDPT3_591BEGINNG_15" localSheetId="2">'GMIC_2022-Q3_SCDPT3'!$S$157</definedName>
    <definedName name="SCDPT3_591BEGINNG_16" localSheetId="2">'GMIC_2022-Q3_SCDPT3'!$T$157</definedName>
    <definedName name="SCDPT3_591BEGINNG_2" localSheetId="2">'GMIC_2022-Q3_SCDPT3'!$D$157</definedName>
    <definedName name="SCDPT3_591BEGINNG_3" localSheetId="2">'GMIC_2022-Q3_SCDPT3'!$E$157</definedName>
    <definedName name="SCDPT3_591BEGINNG_4" localSheetId="2">'GMIC_2022-Q3_SCDPT3'!$F$157</definedName>
    <definedName name="SCDPT3_591BEGINNG_5" localSheetId="2">'GMIC_2022-Q3_SCDPT3'!$G$157</definedName>
    <definedName name="SCDPT3_591BEGINNG_6" localSheetId="2">'GMIC_2022-Q3_SCDPT3'!$H$157</definedName>
    <definedName name="SCDPT3_591BEGINNG_7" localSheetId="2">'GMIC_2022-Q3_SCDPT3'!$I$157</definedName>
    <definedName name="SCDPT3_591BEGINNG_8" localSheetId="2">'GMIC_2022-Q3_SCDPT3'!$J$157</definedName>
    <definedName name="SCDPT3_591BEGINNG_9" localSheetId="2">'GMIC_2022-Q3_SCDPT3'!$K$157</definedName>
    <definedName name="SCDPT3_591ENDINGG_10.01" localSheetId="2">'GMIC_2022-Q3_SCDPT3'!$L$159</definedName>
    <definedName name="SCDPT3_591ENDINGG_10.02" localSheetId="2">'GMIC_2022-Q3_SCDPT3'!$M$159</definedName>
    <definedName name="SCDPT3_591ENDINGG_10.03" localSheetId="2">'GMIC_2022-Q3_SCDPT3'!$N$159</definedName>
    <definedName name="SCDPT3_591ENDINGG_11" localSheetId="2">'GMIC_2022-Q3_SCDPT3'!$O$159</definedName>
    <definedName name="SCDPT3_591ENDINGG_12" localSheetId="2">'GMIC_2022-Q3_SCDPT3'!$P$159</definedName>
    <definedName name="SCDPT3_591ENDINGG_13" localSheetId="2">'GMIC_2022-Q3_SCDPT3'!$Q$159</definedName>
    <definedName name="SCDPT3_591ENDINGG_14" localSheetId="2">'GMIC_2022-Q3_SCDPT3'!$R$159</definedName>
    <definedName name="SCDPT3_591ENDINGG_15" localSheetId="2">'GMIC_2022-Q3_SCDPT3'!$S$159</definedName>
    <definedName name="SCDPT3_591ENDINGG_16" localSheetId="2">'GMIC_2022-Q3_SCDPT3'!$T$159</definedName>
    <definedName name="SCDPT3_591ENDINGG_2" localSheetId="2">'GMIC_2022-Q3_SCDPT3'!$D$159</definedName>
    <definedName name="SCDPT3_591ENDINGG_3" localSheetId="2">'GMIC_2022-Q3_SCDPT3'!$E$159</definedName>
    <definedName name="SCDPT3_591ENDINGG_4" localSheetId="2">'GMIC_2022-Q3_SCDPT3'!$F$159</definedName>
    <definedName name="SCDPT3_591ENDINGG_5" localSheetId="2">'GMIC_2022-Q3_SCDPT3'!$G$159</definedName>
    <definedName name="SCDPT3_591ENDINGG_6" localSheetId="2">'GMIC_2022-Q3_SCDPT3'!$H$159</definedName>
    <definedName name="SCDPT3_591ENDINGG_7" localSheetId="2">'GMIC_2022-Q3_SCDPT3'!$I$159</definedName>
    <definedName name="SCDPT3_591ENDINGG_8" localSheetId="2">'GMIC_2022-Q3_SCDPT3'!$J$159</definedName>
    <definedName name="SCDPT3_591ENDINGG_9" localSheetId="2">'GMIC_2022-Q3_SCDPT3'!$K$159</definedName>
    <definedName name="SCDPT3_5920000000_Range" localSheetId="2">'GMIC_2022-Q3_SCDPT3'!$B$161:$T$163</definedName>
    <definedName name="SCDPT3_5929999999_7" localSheetId="2">'GMIC_2022-Q3_SCDPT3'!$I$164</definedName>
    <definedName name="SCDPT3_5929999999_9" localSheetId="2">'GMIC_2022-Q3_SCDPT3'!$K$164</definedName>
    <definedName name="SCDPT3_592BEGINNG_1" localSheetId="2">'GMIC_2022-Q3_SCDPT3'!$C$161</definedName>
    <definedName name="SCDPT3_592BEGINNG_10.01" localSheetId="2">'GMIC_2022-Q3_SCDPT3'!$L$161</definedName>
    <definedName name="SCDPT3_592BEGINNG_10.02" localSheetId="2">'GMIC_2022-Q3_SCDPT3'!$M$161</definedName>
    <definedName name="SCDPT3_592BEGINNG_10.03" localSheetId="2">'GMIC_2022-Q3_SCDPT3'!$N$161</definedName>
    <definedName name="SCDPT3_592BEGINNG_11" localSheetId="2">'GMIC_2022-Q3_SCDPT3'!$O$161</definedName>
    <definedName name="SCDPT3_592BEGINNG_12" localSheetId="2">'GMIC_2022-Q3_SCDPT3'!$P$161</definedName>
    <definedName name="SCDPT3_592BEGINNG_13" localSheetId="2">'GMIC_2022-Q3_SCDPT3'!$Q$161</definedName>
    <definedName name="SCDPT3_592BEGINNG_14" localSheetId="2">'GMIC_2022-Q3_SCDPT3'!$R$161</definedName>
    <definedName name="SCDPT3_592BEGINNG_15" localSheetId="2">'GMIC_2022-Q3_SCDPT3'!$S$161</definedName>
    <definedName name="SCDPT3_592BEGINNG_16" localSheetId="2">'GMIC_2022-Q3_SCDPT3'!$T$161</definedName>
    <definedName name="SCDPT3_592BEGINNG_2" localSheetId="2">'GMIC_2022-Q3_SCDPT3'!$D$161</definedName>
    <definedName name="SCDPT3_592BEGINNG_3" localSheetId="2">'GMIC_2022-Q3_SCDPT3'!$E$161</definedName>
    <definedName name="SCDPT3_592BEGINNG_4" localSheetId="2">'GMIC_2022-Q3_SCDPT3'!$F$161</definedName>
    <definedName name="SCDPT3_592BEGINNG_5" localSheetId="2">'GMIC_2022-Q3_SCDPT3'!$G$161</definedName>
    <definedName name="SCDPT3_592BEGINNG_6" localSheetId="2">'GMIC_2022-Q3_SCDPT3'!$H$161</definedName>
    <definedName name="SCDPT3_592BEGINNG_7" localSheetId="2">'GMIC_2022-Q3_SCDPT3'!$I$161</definedName>
    <definedName name="SCDPT3_592BEGINNG_8" localSheetId="2">'GMIC_2022-Q3_SCDPT3'!$J$161</definedName>
    <definedName name="SCDPT3_592BEGINNG_9" localSheetId="2">'GMIC_2022-Q3_SCDPT3'!$K$161</definedName>
    <definedName name="SCDPT3_592ENDINGG_10.01" localSheetId="2">'GMIC_2022-Q3_SCDPT3'!$L$163</definedName>
    <definedName name="SCDPT3_592ENDINGG_10.02" localSheetId="2">'GMIC_2022-Q3_SCDPT3'!$M$163</definedName>
    <definedName name="SCDPT3_592ENDINGG_10.03" localSheetId="2">'GMIC_2022-Q3_SCDPT3'!$N$163</definedName>
    <definedName name="SCDPT3_592ENDINGG_11" localSheetId="2">'GMIC_2022-Q3_SCDPT3'!$O$163</definedName>
    <definedName name="SCDPT3_592ENDINGG_12" localSheetId="2">'GMIC_2022-Q3_SCDPT3'!$P$163</definedName>
    <definedName name="SCDPT3_592ENDINGG_13" localSheetId="2">'GMIC_2022-Q3_SCDPT3'!$Q$163</definedName>
    <definedName name="SCDPT3_592ENDINGG_14" localSheetId="2">'GMIC_2022-Q3_SCDPT3'!$R$163</definedName>
    <definedName name="SCDPT3_592ENDINGG_15" localSheetId="2">'GMIC_2022-Q3_SCDPT3'!$S$163</definedName>
    <definedName name="SCDPT3_592ENDINGG_16" localSheetId="2">'GMIC_2022-Q3_SCDPT3'!$T$163</definedName>
    <definedName name="SCDPT3_592ENDINGG_2" localSheetId="2">'GMIC_2022-Q3_SCDPT3'!$D$163</definedName>
    <definedName name="SCDPT3_592ENDINGG_3" localSheetId="2">'GMIC_2022-Q3_SCDPT3'!$E$163</definedName>
    <definedName name="SCDPT3_592ENDINGG_4" localSheetId="2">'GMIC_2022-Q3_SCDPT3'!$F$163</definedName>
    <definedName name="SCDPT3_592ENDINGG_5" localSheetId="2">'GMIC_2022-Q3_SCDPT3'!$G$163</definedName>
    <definedName name="SCDPT3_592ENDINGG_6" localSheetId="2">'GMIC_2022-Q3_SCDPT3'!$H$163</definedName>
    <definedName name="SCDPT3_592ENDINGG_7" localSheetId="2">'GMIC_2022-Q3_SCDPT3'!$I$163</definedName>
    <definedName name="SCDPT3_592ENDINGG_8" localSheetId="2">'GMIC_2022-Q3_SCDPT3'!$J$163</definedName>
    <definedName name="SCDPT3_592ENDINGG_9" localSheetId="2">'GMIC_2022-Q3_SCDPT3'!$K$163</definedName>
    <definedName name="SCDPT3_5989999997_7" localSheetId="2">'GMIC_2022-Q3_SCDPT3'!$I$165</definedName>
    <definedName name="SCDPT3_5989999997_9" localSheetId="2">'GMIC_2022-Q3_SCDPT3'!$K$165</definedName>
    <definedName name="SCDPT3_5989999999_7" localSheetId="2">'GMIC_2022-Q3_SCDPT3'!$I$167</definedName>
    <definedName name="SCDPT3_5989999999_9" localSheetId="2">'GMIC_2022-Q3_SCDPT3'!$K$167</definedName>
    <definedName name="SCDPT3_5999999999_7" localSheetId="2">'GMIC_2022-Q3_SCDPT3'!$I$168</definedName>
    <definedName name="SCDPT3_5999999999_9" localSheetId="2">'GMIC_2022-Q3_SCDPT3'!$K$168</definedName>
    <definedName name="SCDPT3_6009999999_7" localSheetId="2">'GMIC_2022-Q3_SCDPT3'!$I$169</definedName>
    <definedName name="SCDPT3_6009999999_9" localSheetId="2">'GMIC_2022-Q3_SCDPT3'!$K$169</definedName>
    <definedName name="SCDPT4_0100000000_Range" localSheetId="3">'GMIC_2022-Q3_SCDPT4'!$B$7:$AF$9</definedName>
    <definedName name="SCDPT4_0100000001_1" localSheetId="3">'GMIC_2022-Q3_SCDPT4'!$C$8</definedName>
    <definedName name="SCDPT4_0100000001_10" localSheetId="3">'GMIC_2022-Q3_SCDPT4'!$L$8</definedName>
    <definedName name="SCDPT4_0100000001_11" localSheetId="3">'GMIC_2022-Q3_SCDPT4'!$M$8</definedName>
    <definedName name="SCDPT4_0100000001_12" localSheetId="3">'GMIC_2022-Q3_SCDPT4'!$N$8</definedName>
    <definedName name="SCDPT4_0100000001_13" localSheetId="3">'GMIC_2022-Q3_SCDPT4'!$O$8</definedName>
    <definedName name="SCDPT4_0100000001_14" localSheetId="3">'GMIC_2022-Q3_SCDPT4'!$P$8</definedName>
    <definedName name="SCDPT4_0100000001_15" localSheetId="3">'GMIC_2022-Q3_SCDPT4'!$Q$8</definedName>
    <definedName name="SCDPT4_0100000001_16" localSheetId="3">'GMIC_2022-Q3_SCDPT4'!$R$8</definedName>
    <definedName name="SCDPT4_0100000001_17" localSheetId="3">'GMIC_2022-Q3_SCDPT4'!$S$8</definedName>
    <definedName name="SCDPT4_0100000001_18" localSheetId="3">'GMIC_2022-Q3_SCDPT4'!$T$8</definedName>
    <definedName name="SCDPT4_0100000001_19" localSheetId="3">'GMIC_2022-Q3_SCDPT4'!$U$8</definedName>
    <definedName name="SCDPT4_0100000001_2" localSheetId="3">'GMIC_2022-Q3_SCDPT4'!$D$8</definedName>
    <definedName name="SCDPT4_0100000001_20" localSheetId="3">'GMIC_2022-Q3_SCDPT4'!$V$8</definedName>
    <definedName name="SCDPT4_0100000001_21" localSheetId="3">'GMIC_2022-Q3_SCDPT4'!$W$8</definedName>
    <definedName name="SCDPT4_0100000001_22.01" localSheetId="3">'GMIC_2022-Q3_SCDPT4'!$X$8</definedName>
    <definedName name="SCDPT4_0100000001_22.02" localSheetId="3">'GMIC_2022-Q3_SCDPT4'!$Y$8</definedName>
    <definedName name="SCDPT4_0100000001_22.03" localSheetId="3">'GMIC_2022-Q3_SCDPT4'!$Z$8</definedName>
    <definedName name="SCDPT4_0100000001_24" localSheetId="3">'GMIC_2022-Q3_SCDPT4'!$AB$8</definedName>
    <definedName name="SCDPT4_0100000001_25" localSheetId="3">'GMIC_2022-Q3_SCDPT4'!$AC$8</definedName>
    <definedName name="SCDPT4_0100000001_26" localSheetId="3">'GMIC_2022-Q3_SCDPT4'!$AD$8</definedName>
    <definedName name="SCDPT4_0100000001_27" localSheetId="3">'GMIC_2022-Q3_SCDPT4'!$AE$8</definedName>
    <definedName name="SCDPT4_0100000001_28" localSheetId="3">'GMIC_2022-Q3_SCDPT4'!$AF$8</definedName>
    <definedName name="SCDPT4_0100000001_3" localSheetId="3">'GMIC_2022-Q3_SCDPT4'!$E$8</definedName>
    <definedName name="SCDPT4_0100000001_4" localSheetId="3">'GMIC_2022-Q3_SCDPT4'!$F$8</definedName>
    <definedName name="SCDPT4_0100000001_5" localSheetId="3">'GMIC_2022-Q3_SCDPT4'!$G$8</definedName>
    <definedName name="SCDPT4_0100000001_7" localSheetId="3">'GMIC_2022-Q3_SCDPT4'!$I$8</definedName>
    <definedName name="SCDPT4_0100000001_8" localSheetId="3">'GMIC_2022-Q3_SCDPT4'!$J$8</definedName>
    <definedName name="SCDPT4_0100000001_9" localSheetId="3">'GMIC_2022-Q3_SCDPT4'!$K$8</definedName>
    <definedName name="SCDPT4_0109999999_10" localSheetId="3">'GMIC_2022-Q3_SCDPT4'!$L$10</definedName>
    <definedName name="SCDPT4_0109999999_11" localSheetId="3">'GMIC_2022-Q3_SCDPT4'!$M$10</definedName>
    <definedName name="SCDPT4_0109999999_12" localSheetId="3">'GMIC_2022-Q3_SCDPT4'!$N$10</definedName>
    <definedName name="SCDPT4_0109999999_13" localSheetId="3">'GMIC_2022-Q3_SCDPT4'!$O$10</definedName>
    <definedName name="SCDPT4_0109999999_14" localSheetId="3">'GMIC_2022-Q3_SCDPT4'!$P$10</definedName>
    <definedName name="SCDPT4_0109999999_15" localSheetId="3">'GMIC_2022-Q3_SCDPT4'!$Q$10</definedName>
    <definedName name="SCDPT4_0109999999_16" localSheetId="3">'GMIC_2022-Q3_SCDPT4'!$R$10</definedName>
    <definedName name="SCDPT4_0109999999_17" localSheetId="3">'GMIC_2022-Q3_SCDPT4'!$S$10</definedName>
    <definedName name="SCDPT4_0109999999_18" localSheetId="3">'GMIC_2022-Q3_SCDPT4'!$T$10</definedName>
    <definedName name="SCDPT4_0109999999_19" localSheetId="3">'GMIC_2022-Q3_SCDPT4'!$U$10</definedName>
    <definedName name="SCDPT4_0109999999_20" localSheetId="3">'GMIC_2022-Q3_SCDPT4'!$V$10</definedName>
    <definedName name="SCDPT4_0109999999_7" localSheetId="3">'GMIC_2022-Q3_SCDPT4'!$I$10</definedName>
    <definedName name="SCDPT4_0109999999_8" localSheetId="3">'GMIC_2022-Q3_SCDPT4'!$J$10</definedName>
    <definedName name="SCDPT4_0109999999_9" localSheetId="3">'GMIC_2022-Q3_SCDPT4'!$K$10</definedName>
    <definedName name="SCDPT4_010BEGINNG_1" localSheetId="3">'GMIC_2022-Q3_SCDPT4'!$C$7</definedName>
    <definedName name="SCDPT4_010BEGINNG_10" localSheetId="3">'GMIC_2022-Q3_SCDPT4'!$L$7</definedName>
    <definedName name="SCDPT4_010BEGINNG_11" localSheetId="3">'GMIC_2022-Q3_SCDPT4'!$M$7</definedName>
    <definedName name="SCDPT4_010BEGINNG_12" localSheetId="3">'GMIC_2022-Q3_SCDPT4'!$N$7</definedName>
    <definedName name="SCDPT4_010BEGINNG_13" localSheetId="3">'GMIC_2022-Q3_SCDPT4'!$O$7</definedName>
    <definedName name="SCDPT4_010BEGINNG_14" localSheetId="3">'GMIC_2022-Q3_SCDPT4'!$P$7</definedName>
    <definedName name="SCDPT4_010BEGINNG_15" localSheetId="3">'GMIC_2022-Q3_SCDPT4'!$Q$7</definedName>
    <definedName name="SCDPT4_010BEGINNG_16" localSheetId="3">'GMIC_2022-Q3_SCDPT4'!$R$7</definedName>
    <definedName name="SCDPT4_010BEGINNG_17" localSheetId="3">'GMIC_2022-Q3_SCDPT4'!$S$7</definedName>
    <definedName name="SCDPT4_010BEGINNG_18" localSheetId="3">'GMIC_2022-Q3_SCDPT4'!$T$7</definedName>
    <definedName name="SCDPT4_010BEGINNG_19" localSheetId="3">'GMIC_2022-Q3_SCDPT4'!$U$7</definedName>
    <definedName name="SCDPT4_010BEGINNG_2" localSheetId="3">'GMIC_2022-Q3_SCDPT4'!$D$7</definedName>
    <definedName name="SCDPT4_010BEGINNG_20" localSheetId="3">'GMIC_2022-Q3_SCDPT4'!$V$7</definedName>
    <definedName name="SCDPT4_010BEGINNG_21" localSheetId="3">'GMIC_2022-Q3_SCDPT4'!$W$7</definedName>
    <definedName name="SCDPT4_010BEGINNG_22.01" localSheetId="3">'GMIC_2022-Q3_SCDPT4'!$X$7</definedName>
    <definedName name="SCDPT4_010BEGINNG_22.02" localSheetId="3">'GMIC_2022-Q3_SCDPT4'!$Y$7</definedName>
    <definedName name="SCDPT4_010BEGINNG_22.03" localSheetId="3">'GMIC_2022-Q3_SCDPT4'!$Z$7</definedName>
    <definedName name="SCDPT4_010BEGINNG_23" localSheetId="3">'GMIC_2022-Q3_SCDPT4'!$AA$7</definedName>
    <definedName name="SCDPT4_010BEGINNG_24" localSheetId="3">'GMIC_2022-Q3_SCDPT4'!$AB$7</definedName>
    <definedName name="SCDPT4_010BEGINNG_25" localSheetId="3">'GMIC_2022-Q3_SCDPT4'!$AC$7</definedName>
    <definedName name="SCDPT4_010BEGINNG_26" localSheetId="3">'GMIC_2022-Q3_SCDPT4'!$AD$7</definedName>
    <definedName name="SCDPT4_010BEGINNG_27" localSheetId="3">'GMIC_2022-Q3_SCDPT4'!$AE$7</definedName>
    <definedName name="SCDPT4_010BEGINNG_28" localSheetId="3">'GMIC_2022-Q3_SCDPT4'!$AF$7</definedName>
    <definedName name="SCDPT4_010BEGINNG_3" localSheetId="3">'GMIC_2022-Q3_SCDPT4'!$E$7</definedName>
    <definedName name="SCDPT4_010BEGINNG_4" localSheetId="3">'GMIC_2022-Q3_SCDPT4'!$F$7</definedName>
    <definedName name="SCDPT4_010BEGINNG_5" localSheetId="3">'GMIC_2022-Q3_SCDPT4'!$G$7</definedName>
    <definedName name="SCDPT4_010BEGINNG_6" localSheetId="3">'GMIC_2022-Q3_SCDPT4'!$H$7</definedName>
    <definedName name="SCDPT4_010BEGINNG_7" localSheetId="3">'GMIC_2022-Q3_SCDPT4'!$I$7</definedName>
    <definedName name="SCDPT4_010BEGINNG_8" localSheetId="3">'GMIC_2022-Q3_SCDPT4'!$J$7</definedName>
    <definedName name="SCDPT4_010BEGINNG_9" localSheetId="3">'GMIC_2022-Q3_SCDPT4'!$K$7</definedName>
    <definedName name="SCDPT4_010ENDINGG_10" localSheetId="3">'GMIC_2022-Q3_SCDPT4'!$L$9</definedName>
    <definedName name="SCDPT4_010ENDINGG_11" localSheetId="3">'GMIC_2022-Q3_SCDPT4'!$M$9</definedName>
    <definedName name="SCDPT4_010ENDINGG_12" localSheetId="3">'GMIC_2022-Q3_SCDPT4'!$N$9</definedName>
    <definedName name="SCDPT4_010ENDINGG_13" localSheetId="3">'GMIC_2022-Q3_SCDPT4'!$O$9</definedName>
    <definedName name="SCDPT4_010ENDINGG_14" localSheetId="3">'GMIC_2022-Q3_SCDPT4'!$P$9</definedName>
    <definedName name="SCDPT4_010ENDINGG_15" localSheetId="3">'GMIC_2022-Q3_SCDPT4'!$Q$9</definedName>
    <definedName name="SCDPT4_010ENDINGG_16" localSheetId="3">'GMIC_2022-Q3_SCDPT4'!$R$9</definedName>
    <definedName name="SCDPT4_010ENDINGG_17" localSheetId="3">'GMIC_2022-Q3_SCDPT4'!$S$9</definedName>
    <definedName name="SCDPT4_010ENDINGG_18" localSheetId="3">'GMIC_2022-Q3_SCDPT4'!$T$9</definedName>
    <definedName name="SCDPT4_010ENDINGG_19" localSheetId="3">'GMIC_2022-Q3_SCDPT4'!$U$9</definedName>
    <definedName name="SCDPT4_010ENDINGG_2" localSheetId="3">'GMIC_2022-Q3_SCDPT4'!$D$9</definedName>
    <definedName name="SCDPT4_010ENDINGG_20" localSheetId="3">'GMIC_2022-Q3_SCDPT4'!$V$9</definedName>
    <definedName name="SCDPT4_010ENDINGG_21" localSheetId="3">'GMIC_2022-Q3_SCDPT4'!$W$9</definedName>
    <definedName name="SCDPT4_010ENDINGG_22.01" localSheetId="3">'GMIC_2022-Q3_SCDPT4'!$X$9</definedName>
    <definedName name="SCDPT4_010ENDINGG_22.02" localSheetId="3">'GMIC_2022-Q3_SCDPT4'!$Y$9</definedName>
    <definedName name="SCDPT4_010ENDINGG_22.03" localSheetId="3">'GMIC_2022-Q3_SCDPT4'!$Z$9</definedName>
    <definedName name="SCDPT4_010ENDINGG_23" localSheetId="3">'GMIC_2022-Q3_SCDPT4'!$AA$9</definedName>
    <definedName name="SCDPT4_010ENDINGG_24" localSheetId="3">'GMIC_2022-Q3_SCDPT4'!$AB$9</definedName>
    <definedName name="SCDPT4_010ENDINGG_25" localSheetId="3">'GMIC_2022-Q3_SCDPT4'!$AC$9</definedName>
    <definedName name="SCDPT4_010ENDINGG_26" localSheetId="3">'GMIC_2022-Q3_SCDPT4'!$AD$9</definedName>
    <definedName name="SCDPT4_010ENDINGG_27" localSheetId="3">'GMIC_2022-Q3_SCDPT4'!$AE$9</definedName>
    <definedName name="SCDPT4_010ENDINGG_28" localSheetId="3">'GMIC_2022-Q3_SCDPT4'!$AF$9</definedName>
    <definedName name="SCDPT4_010ENDINGG_3" localSheetId="3">'GMIC_2022-Q3_SCDPT4'!$E$9</definedName>
    <definedName name="SCDPT4_010ENDINGG_4" localSheetId="3">'GMIC_2022-Q3_SCDPT4'!$F$9</definedName>
    <definedName name="SCDPT4_010ENDINGG_5" localSheetId="3">'GMIC_2022-Q3_SCDPT4'!$G$9</definedName>
    <definedName name="SCDPT4_010ENDINGG_6" localSheetId="3">'GMIC_2022-Q3_SCDPT4'!$H$9</definedName>
    <definedName name="SCDPT4_010ENDINGG_7" localSheetId="3">'GMIC_2022-Q3_SCDPT4'!$I$9</definedName>
    <definedName name="SCDPT4_010ENDINGG_8" localSheetId="3">'GMIC_2022-Q3_SCDPT4'!$J$9</definedName>
    <definedName name="SCDPT4_010ENDINGG_9" localSheetId="3">'GMIC_2022-Q3_SCDPT4'!$K$9</definedName>
    <definedName name="SCDPT4_0300000000_Range" localSheetId="3">'GMIC_2022-Q3_SCDPT4'!$B$11:$AF$13</definedName>
    <definedName name="SCDPT4_0300000001_1" localSheetId="3">'GMIC_2022-Q3_SCDPT4'!$C$12</definedName>
    <definedName name="SCDPT4_0300000001_10" localSheetId="3">'GMIC_2022-Q3_SCDPT4'!$L$12</definedName>
    <definedName name="SCDPT4_0300000001_11" localSheetId="3">'GMIC_2022-Q3_SCDPT4'!$M$12</definedName>
    <definedName name="SCDPT4_0300000001_12" localSheetId="3">'GMIC_2022-Q3_SCDPT4'!$N$12</definedName>
    <definedName name="SCDPT4_0300000001_13" localSheetId="3">'GMIC_2022-Q3_SCDPT4'!$O$12</definedName>
    <definedName name="SCDPT4_0300000001_14" localSheetId="3">'GMIC_2022-Q3_SCDPT4'!$P$12</definedName>
    <definedName name="SCDPT4_0300000001_15" localSheetId="3">'GMIC_2022-Q3_SCDPT4'!$Q$12</definedName>
    <definedName name="SCDPT4_0300000001_16" localSheetId="3">'GMIC_2022-Q3_SCDPT4'!$R$12</definedName>
    <definedName name="SCDPT4_0300000001_17" localSheetId="3">'GMIC_2022-Q3_SCDPT4'!$S$12</definedName>
    <definedName name="SCDPT4_0300000001_18" localSheetId="3">'GMIC_2022-Q3_SCDPT4'!$T$12</definedName>
    <definedName name="SCDPT4_0300000001_19" localSheetId="3">'GMIC_2022-Q3_SCDPT4'!$U$12</definedName>
    <definedName name="SCDPT4_0300000001_2" localSheetId="3">'GMIC_2022-Q3_SCDPT4'!$D$12</definedName>
    <definedName name="SCDPT4_0300000001_20" localSheetId="3">'GMIC_2022-Q3_SCDPT4'!$V$12</definedName>
    <definedName name="SCDPT4_0300000001_21" localSheetId="3">'GMIC_2022-Q3_SCDPT4'!$W$12</definedName>
    <definedName name="SCDPT4_0300000001_22.01" localSheetId="3">'GMIC_2022-Q3_SCDPT4'!$X$12</definedName>
    <definedName name="SCDPT4_0300000001_22.02" localSheetId="3">'GMIC_2022-Q3_SCDPT4'!$Y$12</definedName>
    <definedName name="SCDPT4_0300000001_22.03" localSheetId="3">'GMIC_2022-Q3_SCDPT4'!$Z$12</definedName>
    <definedName name="SCDPT4_0300000001_24" localSheetId="3">'GMIC_2022-Q3_SCDPT4'!$AB$12</definedName>
    <definedName name="SCDPT4_0300000001_25" localSheetId="3">'GMIC_2022-Q3_SCDPT4'!$AC$12</definedName>
    <definedName name="SCDPT4_0300000001_26" localSheetId="3">'GMIC_2022-Q3_SCDPT4'!$AD$12</definedName>
    <definedName name="SCDPT4_0300000001_27" localSheetId="3">'GMIC_2022-Q3_SCDPT4'!$AE$12</definedName>
    <definedName name="SCDPT4_0300000001_28" localSheetId="3">'GMIC_2022-Q3_SCDPT4'!$AF$12</definedName>
    <definedName name="SCDPT4_0300000001_3" localSheetId="3">'GMIC_2022-Q3_SCDPT4'!$E$12</definedName>
    <definedName name="SCDPT4_0300000001_4" localSheetId="3">'GMIC_2022-Q3_SCDPT4'!$F$12</definedName>
    <definedName name="SCDPT4_0300000001_5" localSheetId="3">'GMIC_2022-Q3_SCDPT4'!$G$12</definedName>
    <definedName name="SCDPT4_0300000001_7" localSheetId="3">'GMIC_2022-Q3_SCDPT4'!$I$12</definedName>
    <definedName name="SCDPT4_0300000001_8" localSheetId="3">'GMIC_2022-Q3_SCDPT4'!$J$12</definedName>
    <definedName name="SCDPT4_0300000001_9" localSheetId="3">'GMIC_2022-Q3_SCDPT4'!$K$12</definedName>
    <definedName name="SCDPT4_0309999999_10" localSheetId="3">'GMIC_2022-Q3_SCDPT4'!$L$14</definedName>
    <definedName name="SCDPT4_0309999999_11" localSheetId="3">'GMIC_2022-Q3_SCDPT4'!$M$14</definedName>
    <definedName name="SCDPT4_0309999999_12" localSheetId="3">'GMIC_2022-Q3_SCDPT4'!$N$14</definedName>
    <definedName name="SCDPT4_0309999999_13" localSheetId="3">'GMIC_2022-Q3_SCDPT4'!$O$14</definedName>
    <definedName name="SCDPT4_0309999999_14" localSheetId="3">'GMIC_2022-Q3_SCDPT4'!$P$14</definedName>
    <definedName name="SCDPT4_0309999999_15" localSheetId="3">'GMIC_2022-Q3_SCDPT4'!$Q$14</definedName>
    <definedName name="SCDPT4_0309999999_16" localSheetId="3">'GMIC_2022-Q3_SCDPT4'!$R$14</definedName>
    <definedName name="SCDPT4_0309999999_17" localSheetId="3">'GMIC_2022-Q3_SCDPT4'!$S$14</definedName>
    <definedName name="SCDPT4_0309999999_18" localSheetId="3">'GMIC_2022-Q3_SCDPT4'!$T$14</definedName>
    <definedName name="SCDPT4_0309999999_19" localSheetId="3">'GMIC_2022-Q3_SCDPT4'!$U$14</definedName>
    <definedName name="SCDPT4_0309999999_20" localSheetId="3">'GMIC_2022-Q3_SCDPT4'!$V$14</definedName>
    <definedName name="SCDPT4_0309999999_7" localSheetId="3">'GMIC_2022-Q3_SCDPT4'!$I$14</definedName>
    <definedName name="SCDPT4_0309999999_8" localSheetId="3">'GMIC_2022-Q3_SCDPT4'!$J$14</definedName>
    <definedName name="SCDPT4_0309999999_9" localSheetId="3">'GMIC_2022-Q3_SCDPT4'!$K$14</definedName>
    <definedName name="SCDPT4_030BEGINNG_1" localSheetId="3">'GMIC_2022-Q3_SCDPT4'!$C$11</definedName>
    <definedName name="SCDPT4_030BEGINNG_10" localSheetId="3">'GMIC_2022-Q3_SCDPT4'!$L$11</definedName>
    <definedName name="SCDPT4_030BEGINNG_11" localSheetId="3">'GMIC_2022-Q3_SCDPT4'!$M$11</definedName>
    <definedName name="SCDPT4_030BEGINNG_12" localSheetId="3">'GMIC_2022-Q3_SCDPT4'!$N$11</definedName>
    <definedName name="SCDPT4_030BEGINNG_13" localSheetId="3">'GMIC_2022-Q3_SCDPT4'!$O$11</definedName>
    <definedName name="SCDPT4_030BEGINNG_14" localSheetId="3">'GMIC_2022-Q3_SCDPT4'!$P$11</definedName>
    <definedName name="SCDPT4_030BEGINNG_15" localSheetId="3">'GMIC_2022-Q3_SCDPT4'!$Q$11</definedName>
    <definedName name="SCDPT4_030BEGINNG_16" localSheetId="3">'GMIC_2022-Q3_SCDPT4'!$R$11</definedName>
    <definedName name="SCDPT4_030BEGINNG_17" localSheetId="3">'GMIC_2022-Q3_SCDPT4'!$S$11</definedName>
    <definedName name="SCDPT4_030BEGINNG_18" localSheetId="3">'GMIC_2022-Q3_SCDPT4'!$T$11</definedName>
    <definedName name="SCDPT4_030BEGINNG_19" localSheetId="3">'GMIC_2022-Q3_SCDPT4'!$U$11</definedName>
    <definedName name="SCDPT4_030BEGINNG_2" localSheetId="3">'GMIC_2022-Q3_SCDPT4'!$D$11</definedName>
    <definedName name="SCDPT4_030BEGINNG_20" localSheetId="3">'GMIC_2022-Q3_SCDPT4'!$V$11</definedName>
    <definedName name="SCDPT4_030BEGINNG_21" localSheetId="3">'GMIC_2022-Q3_SCDPT4'!$W$11</definedName>
    <definedName name="SCDPT4_030BEGINNG_22.01" localSheetId="3">'GMIC_2022-Q3_SCDPT4'!$X$11</definedName>
    <definedName name="SCDPT4_030BEGINNG_22.02" localSheetId="3">'GMIC_2022-Q3_SCDPT4'!$Y$11</definedName>
    <definedName name="SCDPT4_030BEGINNG_22.03" localSheetId="3">'GMIC_2022-Q3_SCDPT4'!$Z$11</definedName>
    <definedName name="SCDPT4_030BEGINNG_23" localSheetId="3">'GMIC_2022-Q3_SCDPT4'!$AA$11</definedName>
    <definedName name="SCDPT4_030BEGINNG_24" localSheetId="3">'GMIC_2022-Q3_SCDPT4'!$AB$11</definedName>
    <definedName name="SCDPT4_030BEGINNG_25" localSheetId="3">'GMIC_2022-Q3_SCDPT4'!$AC$11</definedName>
    <definedName name="SCDPT4_030BEGINNG_26" localSheetId="3">'GMIC_2022-Q3_SCDPT4'!$AD$11</definedName>
    <definedName name="SCDPT4_030BEGINNG_27" localSheetId="3">'GMIC_2022-Q3_SCDPT4'!$AE$11</definedName>
    <definedName name="SCDPT4_030BEGINNG_28" localSheetId="3">'GMIC_2022-Q3_SCDPT4'!$AF$11</definedName>
    <definedName name="SCDPT4_030BEGINNG_3" localSheetId="3">'GMIC_2022-Q3_SCDPT4'!$E$11</definedName>
    <definedName name="SCDPT4_030BEGINNG_4" localSheetId="3">'GMIC_2022-Q3_SCDPT4'!$F$11</definedName>
    <definedName name="SCDPT4_030BEGINNG_5" localSheetId="3">'GMIC_2022-Q3_SCDPT4'!$G$11</definedName>
    <definedName name="SCDPT4_030BEGINNG_6" localSheetId="3">'GMIC_2022-Q3_SCDPT4'!$H$11</definedName>
    <definedName name="SCDPT4_030BEGINNG_7" localSheetId="3">'GMIC_2022-Q3_SCDPT4'!$I$11</definedName>
    <definedName name="SCDPT4_030BEGINNG_8" localSheetId="3">'GMIC_2022-Q3_SCDPT4'!$J$11</definedName>
    <definedName name="SCDPT4_030BEGINNG_9" localSheetId="3">'GMIC_2022-Q3_SCDPT4'!$K$11</definedName>
    <definedName name="SCDPT4_030ENDINGG_10" localSheetId="3">'GMIC_2022-Q3_SCDPT4'!$L$13</definedName>
    <definedName name="SCDPT4_030ENDINGG_11" localSheetId="3">'GMIC_2022-Q3_SCDPT4'!$M$13</definedName>
    <definedName name="SCDPT4_030ENDINGG_12" localSheetId="3">'GMIC_2022-Q3_SCDPT4'!$N$13</definedName>
    <definedName name="SCDPT4_030ENDINGG_13" localSheetId="3">'GMIC_2022-Q3_SCDPT4'!$O$13</definedName>
    <definedName name="SCDPT4_030ENDINGG_14" localSheetId="3">'GMIC_2022-Q3_SCDPT4'!$P$13</definedName>
    <definedName name="SCDPT4_030ENDINGG_15" localSheetId="3">'GMIC_2022-Q3_SCDPT4'!$Q$13</definedName>
    <definedName name="SCDPT4_030ENDINGG_16" localSheetId="3">'GMIC_2022-Q3_SCDPT4'!$R$13</definedName>
    <definedName name="SCDPT4_030ENDINGG_17" localSheetId="3">'GMIC_2022-Q3_SCDPT4'!$S$13</definedName>
    <definedName name="SCDPT4_030ENDINGG_18" localSheetId="3">'GMIC_2022-Q3_SCDPT4'!$T$13</definedName>
    <definedName name="SCDPT4_030ENDINGG_19" localSheetId="3">'GMIC_2022-Q3_SCDPT4'!$U$13</definedName>
    <definedName name="SCDPT4_030ENDINGG_2" localSheetId="3">'GMIC_2022-Q3_SCDPT4'!$D$13</definedName>
    <definedName name="SCDPT4_030ENDINGG_20" localSheetId="3">'GMIC_2022-Q3_SCDPT4'!$V$13</definedName>
    <definedName name="SCDPT4_030ENDINGG_21" localSheetId="3">'GMIC_2022-Q3_SCDPT4'!$W$13</definedName>
    <definedName name="SCDPT4_030ENDINGG_22.01" localSheetId="3">'GMIC_2022-Q3_SCDPT4'!$X$13</definedName>
    <definedName name="SCDPT4_030ENDINGG_22.02" localSheetId="3">'GMIC_2022-Q3_SCDPT4'!$Y$13</definedName>
    <definedName name="SCDPT4_030ENDINGG_22.03" localSheetId="3">'GMIC_2022-Q3_SCDPT4'!$Z$13</definedName>
    <definedName name="SCDPT4_030ENDINGG_23" localSheetId="3">'GMIC_2022-Q3_SCDPT4'!$AA$13</definedName>
    <definedName name="SCDPT4_030ENDINGG_24" localSheetId="3">'GMIC_2022-Q3_SCDPT4'!$AB$13</definedName>
    <definedName name="SCDPT4_030ENDINGG_25" localSheetId="3">'GMIC_2022-Q3_SCDPT4'!$AC$13</definedName>
    <definedName name="SCDPT4_030ENDINGG_26" localSheetId="3">'GMIC_2022-Q3_SCDPT4'!$AD$13</definedName>
    <definedName name="SCDPT4_030ENDINGG_27" localSheetId="3">'GMIC_2022-Q3_SCDPT4'!$AE$13</definedName>
    <definedName name="SCDPT4_030ENDINGG_28" localSheetId="3">'GMIC_2022-Q3_SCDPT4'!$AF$13</definedName>
    <definedName name="SCDPT4_030ENDINGG_3" localSheetId="3">'GMIC_2022-Q3_SCDPT4'!$E$13</definedName>
    <definedName name="SCDPT4_030ENDINGG_4" localSheetId="3">'GMIC_2022-Q3_SCDPT4'!$F$13</definedName>
    <definedName name="SCDPT4_030ENDINGG_5" localSheetId="3">'GMIC_2022-Q3_SCDPT4'!$G$13</definedName>
    <definedName name="SCDPT4_030ENDINGG_6" localSheetId="3">'GMIC_2022-Q3_SCDPT4'!$H$13</definedName>
    <definedName name="SCDPT4_030ENDINGG_7" localSheetId="3">'GMIC_2022-Q3_SCDPT4'!$I$13</definedName>
    <definedName name="SCDPT4_030ENDINGG_8" localSheetId="3">'GMIC_2022-Q3_SCDPT4'!$J$13</definedName>
    <definedName name="SCDPT4_030ENDINGG_9" localSheetId="3">'GMIC_2022-Q3_SCDPT4'!$K$13</definedName>
    <definedName name="SCDPT4_0500000000_Range" localSheetId="3">'GMIC_2022-Q3_SCDPT4'!$B$15:$AF$17</definedName>
    <definedName name="SCDPT4_0509999999_10" localSheetId="3">'GMIC_2022-Q3_SCDPT4'!$L$18</definedName>
    <definedName name="SCDPT4_0509999999_11" localSheetId="3">'GMIC_2022-Q3_SCDPT4'!$M$18</definedName>
    <definedName name="SCDPT4_0509999999_12" localSheetId="3">'GMIC_2022-Q3_SCDPT4'!$N$18</definedName>
    <definedName name="SCDPT4_0509999999_13" localSheetId="3">'GMIC_2022-Q3_SCDPT4'!$O$18</definedName>
    <definedName name="SCDPT4_0509999999_14" localSheetId="3">'GMIC_2022-Q3_SCDPT4'!$P$18</definedName>
    <definedName name="SCDPT4_0509999999_15" localSheetId="3">'GMIC_2022-Q3_SCDPT4'!$Q$18</definedName>
    <definedName name="SCDPT4_0509999999_16" localSheetId="3">'GMIC_2022-Q3_SCDPT4'!$R$18</definedName>
    <definedName name="SCDPT4_0509999999_17" localSheetId="3">'GMIC_2022-Q3_SCDPT4'!$S$18</definedName>
    <definedName name="SCDPT4_0509999999_18" localSheetId="3">'GMIC_2022-Q3_SCDPT4'!$T$18</definedName>
    <definedName name="SCDPT4_0509999999_19" localSheetId="3">'GMIC_2022-Q3_SCDPT4'!$U$18</definedName>
    <definedName name="SCDPT4_0509999999_20" localSheetId="3">'GMIC_2022-Q3_SCDPT4'!$V$18</definedName>
    <definedName name="SCDPT4_0509999999_7" localSheetId="3">'GMIC_2022-Q3_SCDPT4'!$I$18</definedName>
    <definedName name="SCDPT4_0509999999_8" localSheetId="3">'GMIC_2022-Q3_SCDPT4'!$J$18</definedName>
    <definedName name="SCDPT4_0509999999_9" localSheetId="3">'GMIC_2022-Q3_SCDPT4'!$K$18</definedName>
    <definedName name="SCDPT4_050BEGINNG_1" localSheetId="3">'GMIC_2022-Q3_SCDPT4'!$C$15</definedName>
    <definedName name="SCDPT4_050BEGINNG_10" localSheetId="3">'GMIC_2022-Q3_SCDPT4'!$L$15</definedName>
    <definedName name="SCDPT4_050BEGINNG_11" localSheetId="3">'GMIC_2022-Q3_SCDPT4'!$M$15</definedName>
    <definedName name="SCDPT4_050BEGINNG_12" localSheetId="3">'GMIC_2022-Q3_SCDPT4'!$N$15</definedName>
    <definedName name="SCDPT4_050BEGINNG_13" localSheetId="3">'GMIC_2022-Q3_SCDPT4'!$O$15</definedName>
    <definedName name="SCDPT4_050BEGINNG_14" localSheetId="3">'GMIC_2022-Q3_SCDPT4'!$P$15</definedName>
    <definedName name="SCDPT4_050BEGINNG_15" localSheetId="3">'GMIC_2022-Q3_SCDPT4'!$Q$15</definedName>
    <definedName name="SCDPT4_050BEGINNG_16" localSheetId="3">'GMIC_2022-Q3_SCDPT4'!$R$15</definedName>
    <definedName name="SCDPT4_050BEGINNG_17" localSheetId="3">'GMIC_2022-Q3_SCDPT4'!$S$15</definedName>
    <definedName name="SCDPT4_050BEGINNG_18" localSheetId="3">'GMIC_2022-Q3_SCDPT4'!$T$15</definedName>
    <definedName name="SCDPT4_050BEGINNG_19" localSheetId="3">'GMIC_2022-Q3_SCDPT4'!$U$15</definedName>
    <definedName name="SCDPT4_050BEGINNG_2" localSheetId="3">'GMIC_2022-Q3_SCDPT4'!$D$15</definedName>
    <definedName name="SCDPT4_050BEGINNG_20" localSheetId="3">'GMIC_2022-Q3_SCDPT4'!$V$15</definedName>
    <definedName name="SCDPT4_050BEGINNG_21" localSheetId="3">'GMIC_2022-Q3_SCDPT4'!$W$15</definedName>
    <definedName name="SCDPT4_050BEGINNG_22.01" localSheetId="3">'GMIC_2022-Q3_SCDPT4'!$X$15</definedName>
    <definedName name="SCDPT4_050BEGINNG_22.02" localSheetId="3">'GMIC_2022-Q3_SCDPT4'!$Y$15</definedName>
    <definedName name="SCDPT4_050BEGINNG_22.03" localSheetId="3">'GMIC_2022-Q3_SCDPT4'!$Z$15</definedName>
    <definedName name="SCDPT4_050BEGINNG_23" localSheetId="3">'GMIC_2022-Q3_SCDPT4'!$AA$15</definedName>
    <definedName name="SCDPT4_050BEGINNG_24" localSheetId="3">'GMIC_2022-Q3_SCDPT4'!$AB$15</definedName>
    <definedName name="SCDPT4_050BEGINNG_25" localSheetId="3">'GMIC_2022-Q3_SCDPT4'!$AC$15</definedName>
    <definedName name="SCDPT4_050BEGINNG_26" localSheetId="3">'GMIC_2022-Q3_SCDPT4'!$AD$15</definedName>
    <definedName name="SCDPT4_050BEGINNG_27" localSheetId="3">'GMIC_2022-Q3_SCDPT4'!$AE$15</definedName>
    <definedName name="SCDPT4_050BEGINNG_28" localSheetId="3">'GMIC_2022-Q3_SCDPT4'!$AF$15</definedName>
    <definedName name="SCDPT4_050BEGINNG_3" localSheetId="3">'GMIC_2022-Q3_SCDPT4'!$E$15</definedName>
    <definedName name="SCDPT4_050BEGINNG_4" localSheetId="3">'GMIC_2022-Q3_SCDPT4'!$F$15</definedName>
    <definedName name="SCDPT4_050BEGINNG_5" localSheetId="3">'GMIC_2022-Q3_SCDPT4'!$G$15</definedName>
    <definedName name="SCDPT4_050BEGINNG_6" localSheetId="3">'GMIC_2022-Q3_SCDPT4'!$H$15</definedName>
    <definedName name="SCDPT4_050BEGINNG_7" localSheetId="3">'GMIC_2022-Q3_SCDPT4'!$I$15</definedName>
    <definedName name="SCDPT4_050BEGINNG_8" localSheetId="3">'GMIC_2022-Q3_SCDPT4'!$J$15</definedName>
    <definedName name="SCDPT4_050BEGINNG_9" localSheetId="3">'GMIC_2022-Q3_SCDPT4'!$K$15</definedName>
    <definedName name="SCDPT4_050ENDINGG_10" localSheetId="3">'GMIC_2022-Q3_SCDPT4'!$L$17</definedName>
    <definedName name="SCDPT4_050ENDINGG_11" localSheetId="3">'GMIC_2022-Q3_SCDPT4'!$M$17</definedName>
    <definedName name="SCDPT4_050ENDINGG_12" localSheetId="3">'GMIC_2022-Q3_SCDPT4'!$N$17</definedName>
    <definedName name="SCDPT4_050ENDINGG_13" localSheetId="3">'GMIC_2022-Q3_SCDPT4'!$O$17</definedName>
    <definedName name="SCDPT4_050ENDINGG_14" localSheetId="3">'GMIC_2022-Q3_SCDPT4'!$P$17</definedName>
    <definedName name="SCDPT4_050ENDINGG_15" localSheetId="3">'GMIC_2022-Q3_SCDPT4'!$Q$17</definedName>
    <definedName name="SCDPT4_050ENDINGG_16" localSheetId="3">'GMIC_2022-Q3_SCDPT4'!$R$17</definedName>
    <definedName name="SCDPT4_050ENDINGG_17" localSheetId="3">'GMIC_2022-Q3_SCDPT4'!$S$17</definedName>
    <definedName name="SCDPT4_050ENDINGG_18" localSheetId="3">'GMIC_2022-Q3_SCDPT4'!$T$17</definedName>
    <definedName name="SCDPT4_050ENDINGG_19" localSheetId="3">'GMIC_2022-Q3_SCDPT4'!$U$17</definedName>
    <definedName name="SCDPT4_050ENDINGG_2" localSheetId="3">'GMIC_2022-Q3_SCDPT4'!$D$17</definedName>
    <definedName name="SCDPT4_050ENDINGG_20" localSheetId="3">'GMIC_2022-Q3_SCDPT4'!$V$17</definedName>
    <definedName name="SCDPT4_050ENDINGG_21" localSheetId="3">'GMIC_2022-Q3_SCDPT4'!$W$17</definedName>
    <definedName name="SCDPT4_050ENDINGG_22.01" localSheetId="3">'GMIC_2022-Q3_SCDPT4'!$X$17</definedName>
    <definedName name="SCDPT4_050ENDINGG_22.02" localSheetId="3">'GMIC_2022-Q3_SCDPT4'!$Y$17</definedName>
    <definedName name="SCDPT4_050ENDINGG_22.03" localSheetId="3">'GMIC_2022-Q3_SCDPT4'!$Z$17</definedName>
    <definedName name="SCDPT4_050ENDINGG_23" localSheetId="3">'GMIC_2022-Q3_SCDPT4'!$AA$17</definedName>
    <definedName name="SCDPT4_050ENDINGG_24" localSheetId="3">'GMIC_2022-Q3_SCDPT4'!$AB$17</definedName>
    <definedName name="SCDPT4_050ENDINGG_25" localSheetId="3">'GMIC_2022-Q3_SCDPT4'!$AC$17</definedName>
    <definedName name="SCDPT4_050ENDINGG_26" localSheetId="3">'GMIC_2022-Q3_SCDPT4'!$AD$17</definedName>
    <definedName name="SCDPT4_050ENDINGG_27" localSheetId="3">'GMIC_2022-Q3_SCDPT4'!$AE$17</definedName>
    <definedName name="SCDPT4_050ENDINGG_28" localSheetId="3">'GMIC_2022-Q3_SCDPT4'!$AF$17</definedName>
    <definedName name="SCDPT4_050ENDINGG_3" localSheetId="3">'GMIC_2022-Q3_SCDPT4'!$E$17</definedName>
    <definedName name="SCDPT4_050ENDINGG_4" localSheetId="3">'GMIC_2022-Q3_SCDPT4'!$F$17</definedName>
    <definedName name="SCDPT4_050ENDINGG_5" localSheetId="3">'GMIC_2022-Q3_SCDPT4'!$G$17</definedName>
    <definedName name="SCDPT4_050ENDINGG_6" localSheetId="3">'GMIC_2022-Q3_SCDPT4'!$H$17</definedName>
    <definedName name="SCDPT4_050ENDINGG_7" localSheetId="3">'GMIC_2022-Q3_SCDPT4'!$I$17</definedName>
    <definedName name="SCDPT4_050ENDINGG_8" localSheetId="3">'GMIC_2022-Q3_SCDPT4'!$J$17</definedName>
    <definedName name="SCDPT4_050ENDINGG_9" localSheetId="3">'GMIC_2022-Q3_SCDPT4'!$K$17</definedName>
    <definedName name="SCDPT4_0700000000_Range" localSheetId="3">'GMIC_2022-Q3_SCDPT4'!$B$19:$AF$21</definedName>
    <definedName name="SCDPT4_0700000001_1" localSheetId="3">'GMIC_2022-Q3_SCDPT4'!$C$20</definedName>
    <definedName name="SCDPT4_0700000001_10" localSheetId="3">'GMIC_2022-Q3_SCDPT4'!$L$20</definedName>
    <definedName name="SCDPT4_0700000001_11" localSheetId="3">'GMIC_2022-Q3_SCDPT4'!$M$20</definedName>
    <definedName name="SCDPT4_0700000001_12" localSheetId="3">'GMIC_2022-Q3_SCDPT4'!$N$20</definedName>
    <definedName name="SCDPT4_0700000001_13" localSheetId="3">'GMIC_2022-Q3_SCDPT4'!$O$20</definedName>
    <definedName name="SCDPT4_0700000001_14" localSheetId="3">'GMIC_2022-Q3_SCDPT4'!$P$20</definedName>
    <definedName name="SCDPT4_0700000001_15" localSheetId="3">'GMIC_2022-Q3_SCDPT4'!$Q$20</definedName>
    <definedName name="SCDPT4_0700000001_16" localSheetId="3">'GMIC_2022-Q3_SCDPT4'!$R$20</definedName>
    <definedName name="SCDPT4_0700000001_17" localSheetId="3">'GMIC_2022-Q3_SCDPT4'!$S$20</definedName>
    <definedName name="SCDPT4_0700000001_18" localSheetId="3">'GMIC_2022-Q3_SCDPT4'!$T$20</definedName>
    <definedName name="SCDPT4_0700000001_19" localSheetId="3">'GMIC_2022-Q3_SCDPT4'!$U$20</definedName>
    <definedName name="SCDPT4_0700000001_2" localSheetId="3">'GMIC_2022-Q3_SCDPT4'!$D$20</definedName>
    <definedName name="SCDPT4_0700000001_20" localSheetId="3">'GMIC_2022-Q3_SCDPT4'!$V$20</definedName>
    <definedName name="SCDPT4_0700000001_21" localSheetId="3">'GMIC_2022-Q3_SCDPT4'!$W$20</definedName>
    <definedName name="SCDPT4_0700000001_22.01" localSheetId="3">'GMIC_2022-Q3_SCDPT4'!$X$20</definedName>
    <definedName name="SCDPT4_0700000001_22.02" localSheetId="3">'GMIC_2022-Q3_SCDPT4'!$Y$20</definedName>
    <definedName name="SCDPT4_0700000001_22.03" localSheetId="3">'GMIC_2022-Q3_SCDPT4'!$Z$20</definedName>
    <definedName name="SCDPT4_0700000001_23" localSheetId="3">'GMIC_2022-Q3_SCDPT4'!$AA$20</definedName>
    <definedName name="SCDPT4_0700000001_24" localSheetId="3">'GMIC_2022-Q3_SCDPT4'!$AB$20</definedName>
    <definedName name="SCDPT4_0700000001_25" localSheetId="3">'GMIC_2022-Q3_SCDPT4'!$AC$20</definedName>
    <definedName name="SCDPT4_0700000001_26" localSheetId="3">'GMIC_2022-Q3_SCDPT4'!$AD$20</definedName>
    <definedName name="SCDPT4_0700000001_27" localSheetId="3">'GMIC_2022-Q3_SCDPT4'!$AE$20</definedName>
    <definedName name="SCDPT4_0700000001_28" localSheetId="3">'GMIC_2022-Q3_SCDPT4'!$AF$20</definedName>
    <definedName name="SCDPT4_0700000001_3" localSheetId="3">'GMIC_2022-Q3_SCDPT4'!$E$20</definedName>
    <definedName name="SCDPT4_0700000001_4" localSheetId="3">'GMIC_2022-Q3_SCDPT4'!$F$20</definedName>
    <definedName name="SCDPT4_0700000001_5" localSheetId="3">'GMIC_2022-Q3_SCDPT4'!$G$20</definedName>
    <definedName name="SCDPT4_0700000001_7" localSheetId="3">'GMIC_2022-Q3_SCDPT4'!$I$20</definedName>
    <definedName name="SCDPT4_0700000001_8" localSheetId="3">'GMIC_2022-Q3_SCDPT4'!$J$20</definedName>
    <definedName name="SCDPT4_0700000001_9" localSheetId="3">'GMIC_2022-Q3_SCDPT4'!$K$20</definedName>
    <definedName name="SCDPT4_0709999999_10" localSheetId="3">'GMIC_2022-Q3_SCDPT4'!$L$22</definedName>
    <definedName name="SCDPT4_0709999999_11" localSheetId="3">'GMIC_2022-Q3_SCDPT4'!$M$22</definedName>
    <definedName name="SCDPT4_0709999999_12" localSheetId="3">'GMIC_2022-Q3_SCDPT4'!$N$22</definedName>
    <definedName name="SCDPT4_0709999999_13" localSheetId="3">'GMIC_2022-Q3_SCDPT4'!$O$22</definedName>
    <definedName name="SCDPT4_0709999999_14" localSheetId="3">'GMIC_2022-Q3_SCDPT4'!$P$22</definedName>
    <definedName name="SCDPT4_0709999999_15" localSheetId="3">'GMIC_2022-Q3_SCDPT4'!$Q$22</definedName>
    <definedName name="SCDPT4_0709999999_16" localSheetId="3">'GMIC_2022-Q3_SCDPT4'!$R$22</definedName>
    <definedName name="SCDPT4_0709999999_17" localSheetId="3">'GMIC_2022-Q3_SCDPT4'!$S$22</definedName>
    <definedName name="SCDPT4_0709999999_18" localSheetId="3">'GMIC_2022-Q3_SCDPT4'!$T$22</definedName>
    <definedName name="SCDPT4_0709999999_19" localSheetId="3">'GMIC_2022-Q3_SCDPT4'!$U$22</definedName>
    <definedName name="SCDPT4_0709999999_20" localSheetId="3">'GMIC_2022-Q3_SCDPT4'!$V$22</definedName>
    <definedName name="SCDPT4_0709999999_7" localSheetId="3">'GMIC_2022-Q3_SCDPT4'!$I$22</definedName>
    <definedName name="SCDPT4_0709999999_8" localSheetId="3">'GMIC_2022-Q3_SCDPT4'!$J$22</definedName>
    <definedName name="SCDPT4_0709999999_9" localSheetId="3">'GMIC_2022-Q3_SCDPT4'!$K$22</definedName>
    <definedName name="SCDPT4_070BEGINNG_1" localSheetId="3">'GMIC_2022-Q3_SCDPT4'!$C$19</definedName>
    <definedName name="SCDPT4_070BEGINNG_10" localSheetId="3">'GMIC_2022-Q3_SCDPT4'!$L$19</definedName>
    <definedName name="SCDPT4_070BEGINNG_11" localSheetId="3">'GMIC_2022-Q3_SCDPT4'!$M$19</definedName>
    <definedName name="SCDPT4_070BEGINNG_12" localSheetId="3">'GMIC_2022-Q3_SCDPT4'!$N$19</definedName>
    <definedName name="SCDPT4_070BEGINNG_13" localSheetId="3">'GMIC_2022-Q3_SCDPT4'!$O$19</definedName>
    <definedName name="SCDPT4_070BEGINNG_14" localSheetId="3">'GMIC_2022-Q3_SCDPT4'!$P$19</definedName>
    <definedName name="SCDPT4_070BEGINNG_15" localSheetId="3">'GMIC_2022-Q3_SCDPT4'!$Q$19</definedName>
    <definedName name="SCDPT4_070BEGINNG_16" localSheetId="3">'GMIC_2022-Q3_SCDPT4'!$R$19</definedName>
    <definedName name="SCDPT4_070BEGINNG_17" localSheetId="3">'GMIC_2022-Q3_SCDPT4'!$S$19</definedName>
    <definedName name="SCDPT4_070BEGINNG_18" localSheetId="3">'GMIC_2022-Q3_SCDPT4'!$T$19</definedName>
    <definedName name="SCDPT4_070BEGINNG_19" localSheetId="3">'GMIC_2022-Q3_SCDPT4'!$U$19</definedName>
    <definedName name="SCDPT4_070BEGINNG_2" localSheetId="3">'GMIC_2022-Q3_SCDPT4'!$D$19</definedName>
    <definedName name="SCDPT4_070BEGINNG_20" localSheetId="3">'GMIC_2022-Q3_SCDPT4'!$V$19</definedName>
    <definedName name="SCDPT4_070BEGINNG_21" localSheetId="3">'GMIC_2022-Q3_SCDPT4'!$W$19</definedName>
    <definedName name="SCDPT4_070BEGINNG_22.01" localSheetId="3">'GMIC_2022-Q3_SCDPT4'!$X$19</definedName>
    <definedName name="SCDPT4_070BEGINNG_22.02" localSheetId="3">'GMIC_2022-Q3_SCDPT4'!$Y$19</definedName>
    <definedName name="SCDPT4_070BEGINNG_22.03" localSheetId="3">'GMIC_2022-Q3_SCDPT4'!$Z$19</definedName>
    <definedName name="SCDPT4_070BEGINNG_23" localSheetId="3">'GMIC_2022-Q3_SCDPT4'!$AA$19</definedName>
    <definedName name="SCDPT4_070BEGINNG_24" localSheetId="3">'GMIC_2022-Q3_SCDPT4'!$AB$19</definedName>
    <definedName name="SCDPT4_070BEGINNG_25" localSheetId="3">'GMIC_2022-Q3_SCDPT4'!$AC$19</definedName>
    <definedName name="SCDPT4_070BEGINNG_26" localSheetId="3">'GMIC_2022-Q3_SCDPT4'!$AD$19</definedName>
    <definedName name="SCDPT4_070BEGINNG_27" localSheetId="3">'GMIC_2022-Q3_SCDPT4'!$AE$19</definedName>
    <definedName name="SCDPT4_070BEGINNG_28" localSheetId="3">'GMIC_2022-Q3_SCDPT4'!$AF$19</definedName>
    <definedName name="SCDPT4_070BEGINNG_3" localSheetId="3">'GMIC_2022-Q3_SCDPT4'!$E$19</definedName>
    <definedName name="SCDPT4_070BEGINNG_4" localSheetId="3">'GMIC_2022-Q3_SCDPT4'!$F$19</definedName>
    <definedName name="SCDPT4_070BEGINNG_5" localSheetId="3">'GMIC_2022-Q3_SCDPT4'!$G$19</definedName>
    <definedName name="SCDPT4_070BEGINNG_6" localSheetId="3">'GMIC_2022-Q3_SCDPT4'!$H$19</definedName>
    <definedName name="SCDPT4_070BEGINNG_7" localSheetId="3">'GMIC_2022-Q3_SCDPT4'!$I$19</definedName>
    <definedName name="SCDPT4_070BEGINNG_8" localSheetId="3">'GMIC_2022-Q3_SCDPT4'!$J$19</definedName>
    <definedName name="SCDPT4_070BEGINNG_9" localSheetId="3">'GMIC_2022-Q3_SCDPT4'!$K$19</definedName>
    <definedName name="SCDPT4_070ENDINGG_10" localSheetId="3">'GMIC_2022-Q3_SCDPT4'!$L$21</definedName>
    <definedName name="SCDPT4_070ENDINGG_11" localSheetId="3">'GMIC_2022-Q3_SCDPT4'!$M$21</definedName>
    <definedName name="SCDPT4_070ENDINGG_12" localSheetId="3">'GMIC_2022-Q3_SCDPT4'!$N$21</definedName>
    <definedName name="SCDPT4_070ENDINGG_13" localSheetId="3">'GMIC_2022-Q3_SCDPT4'!$O$21</definedName>
    <definedName name="SCDPT4_070ENDINGG_14" localSheetId="3">'GMIC_2022-Q3_SCDPT4'!$P$21</definedName>
    <definedName name="SCDPT4_070ENDINGG_15" localSheetId="3">'GMIC_2022-Q3_SCDPT4'!$Q$21</definedName>
    <definedName name="SCDPT4_070ENDINGG_16" localSheetId="3">'GMIC_2022-Q3_SCDPT4'!$R$21</definedName>
    <definedName name="SCDPT4_070ENDINGG_17" localSheetId="3">'GMIC_2022-Q3_SCDPT4'!$S$21</definedName>
    <definedName name="SCDPT4_070ENDINGG_18" localSheetId="3">'GMIC_2022-Q3_SCDPT4'!$T$21</definedName>
    <definedName name="SCDPT4_070ENDINGG_19" localSheetId="3">'GMIC_2022-Q3_SCDPT4'!$U$21</definedName>
    <definedName name="SCDPT4_070ENDINGG_2" localSheetId="3">'GMIC_2022-Q3_SCDPT4'!$D$21</definedName>
    <definedName name="SCDPT4_070ENDINGG_20" localSheetId="3">'GMIC_2022-Q3_SCDPT4'!$V$21</definedName>
    <definedName name="SCDPT4_070ENDINGG_21" localSheetId="3">'GMIC_2022-Q3_SCDPT4'!$W$21</definedName>
    <definedName name="SCDPT4_070ENDINGG_22.01" localSheetId="3">'GMIC_2022-Q3_SCDPT4'!$X$21</definedName>
    <definedName name="SCDPT4_070ENDINGG_22.02" localSheetId="3">'GMIC_2022-Q3_SCDPT4'!$Y$21</definedName>
    <definedName name="SCDPT4_070ENDINGG_22.03" localSheetId="3">'GMIC_2022-Q3_SCDPT4'!$Z$21</definedName>
    <definedName name="SCDPT4_070ENDINGG_23" localSheetId="3">'GMIC_2022-Q3_SCDPT4'!$AA$21</definedName>
    <definedName name="SCDPT4_070ENDINGG_24" localSheetId="3">'GMIC_2022-Q3_SCDPT4'!$AB$21</definedName>
    <definedName name="SCDPT4_070ENDINGG_25" localSheetId="3">'GMIC_2022-Q3_SCDPT4'!$AC$21</definedName>
    <definedName name="SCDPT4_070ENDINGG_26" localSheetId="3">'GMIC_2022-Q3_SCDPT4'!$AD$21</definedName>
    <definedName name="SCDPT4_070ENDINGG_27" localSheetId="3">'GMIC_2022-Q3_SCDPT4'!$AE$21</definedName>
    <definedName name="SCDPT4_070ENDINGG_28" localSheetId="3">'GMIC_2022-Q3_SCDPT4'!$AF$21</definedName>
    <definedName name="SCDPT4_070ENDINGG_3" localSheetId="3">'GMIC_2022-Q3_SCDPT4'!$E$21</definedName>
    <definedName name="SCDPT4_070ENDINGG_4" localSheetId="3">'GMIC_2022-Q3_SCDPT4'!$F$21</definedName>
    <definedName name="SCDPT4_070ENDINGG_5" localSheetId="3">'GMIC_2022-Q3_SCDPT4'!$G$21</definedName>
    <definedName name="SCDPT4_070ENDINGG_6" localSheetId="3">'GMIC_2022-Q3_SCDPT4'!$H$21</definedName>
    <definedName name="SCDPT4_070ENDINGG_7" localSheetId="3">'GMIC_2022-Q3_SCDPT4'!$I$21</definedName>
    <definedName name="SCDPT4_070ENDINGG_8" localSheetId="3">'GMIC_2022-Q3_SCDPT4'!$J$21</definedName>
    <definedName name="SCDPT4_070ENDINGG_9" localSheetId="3">'GMIC_2022-Q3_SCDPT4'!$K$21</definedName>
    <definedName name="SCDPT4_0900000000_Range" localSheetId="3">'GMIC_2022-Q3_SCDPT4'!$B$23:$AF$28</definedName>
    <definedName name="SCDPT4_0900000001_1" localSheetId="3">'GMIC_2022-Q3_SCDPT4'!$C$24</definedName>
    <definedName name="SCDPT4_0900000001_10" localSheetId="3">'GMIC_2022-Q3_SCDPT4'!$L$24</definedName>
    <definedName name="SCDPT4_0900000001_11" localSheetId="3">'GMIC_2022-Q3_SCDPT4'!$M$24</definedName>
    <definedName name="SCDPT4_0900000001_12" localSheetId="3">'GMIC_2022-Q3_SCDPT4'!$N$24</definedName>
    <definedName name="SCDPT4_0900000001_13" localSheetId="3">'GMIC_2022-Q3_SCDPT4'!$O$24</definedName>
    <definedName name="SCDPT4_0900000001_14" localSheetId="3">'GMIC_2022-Q3_SCDPT4'!$P$24</definedName>
    <definedName name="SCDPT4_0900000001_15" localSheetId="3">'GMIC_2022-Q3_SCDPT4'!$Q$24</definedName>
    <definedName name="SCDPT4_0900000001_16" localSheetId="3">'GMIC_2022-Q3_SCDPT4'!$R$24</definedName>
    <definedName name="SCDPT4_0900000001_17" localSheetId="3">'GMIC_2022-Q3_SCDPT4'!$S$24</definedName>
    <definedName name="SCDPT4_0900000001_18" localSheetId="3">'GMIC_2022-Q3_SCDPT4'!$T$24</definedName>
    <definedName name="SCDPT4_0900000001_19" localSheetId="3">'GMIC_2022-Q3_SCDPT4'!$U$24</definedName>
    <definedName name="SCDPT4_0900000001_2" localSheetId="3">'GMIC_2022-Q3_SCDPT4'!$D$24</definedName>
    <definedName name="SCDPT4_0900000001_20" localSheetId="3">'GMIC_2022-Q3_SCDPT4'!$V$24</definedName>
    <definedName name="SCDPT4_0900000001_21" localSheetId="3">'GMIC_2022-Q3_SCDPT4'!$W$24</definedName>
    <definedName name="SCDPT4_0900000001_22.01" localSheetId="3">'GMIC_2022-Q3_SCDPT4'!$X$24</definedName>
    <definedName name="SCDPT4_0900000001_22.02" localSheetId="3">'GMIC_2022-Q3_SCDPT4'!$Y$24</definedName>
    <definedName name="SCDPT4_0900000001_22.03" localSheetId="3">'GMIC_2022-Q3_SCDPT4'!$Z$24</definedName>
    <definedName name="SCDPT4_0900000001_23" localSheetId="3">'GMIC_2022-Q3_SCDPT4'!$AA$24</definedName>
    <definedName name="SCDPT4_0900000001_24" localSheetId="3">'GMIC_2022-Q3_SCDPT4'!$AB$24</definedName>
    <definedName name="SCDPT4_0900000001_25" localSheetId="3">'GMIC_2022-Q3_SCDPT4'!$AC$24</definedName>
    <definedName name="SCDPT4_0900000001_26" localSheetId="3">'GMIC_2022-Q3_SCDPT4'!$AD$24</definedName>
    <definedName name="SCDPT4_0900000001_27" localSheetId="3">'GMIC_2022-Q3_SCDPT4'!$AE$24</definedName>
    <definedName name="SCDPT4_0900000001_28" localSheetId="3">'GMIC_2022-Q3_SCDPT4'!$AF$24</definedName>
    <definedName name="SCDPT4_0900000001_3" localSheetId="3">'GMIC_2022-Q3_SCDPT4'!$E$24</definedName>
    <definedName name="SCDPT4_0900000001_4" localSheetId="3">'GMIC_2022-Q3_SCDPT4'!$F$24</definedName>
    <definedName name="SCDPT4_0900000001_5" localSheetId="3">'GMIC_2022-Q3_SCDPT4'!$G$24</definedName>
    <definedName name="SCDPT4_0900000001_7" localSheetId="3">'GMIC_2022-Q3_SCDPT4'!$I$24</definedName>
    <definedName name="SCDPT4_0900000001_8" localSheetId="3">'GMIC_2022-Q3_SCDPT4'!$J$24</definedName>
    <definedName name="SCDPT4_0900000001_9" localSheetId="3">'GMIC_2022-Q3_SCDPT4'!$K$24</definedName>
    <definedName name="SCDPT4_0909999999_10" localSheetId="3">'GMIC_2022-Q3_SCDPT4'!$L$29</definedName>
    <definedName name="SCDPT4_0909999999_11" localSheetId="3">'GMIC_2022-Q3_SCDPT4'!$M$29</definedName>
    <definedName name="SCDPT4_0909999999_12" localSheetId="3">'GMIC_2022-Q3_SCDPT4'!$N$29</definedName>
    <definedName name="SCDPT4_0909999999_13" localSheetId="3">'GMIC_2022-Q3_SCDPT4'!$O$29</definedName>
    <definedName name="SCDPT4_0909999999_14" localSheetId="3">'GMIC_2022-Q3_SCDPT4'!$P$29</definedName>
    <definedName name="SCDPT4_0909999999_15" localSheetId="3">'GMIC_2022-Q3_SCDPT4'!$Q$29</definedName>
    <definedName name="SCDPT4_0909999999_16" localSheetId="3">'GMIC_2022-Q3_SCDPT4'!$R$29</definedName>
    <definedName name="SCDPT4_0909999999_17" localSheetId="3">'GMIC_2022-Q3_SCDPT4'!$S$29</definedName>
    <definedName name="SCDPT4_0909999999_18" localSheetId="3">'GMIC_2022-Q3_SCDPT4'!$T$29</definedName>
    <definedName name="SCDPT4_0909999999_19" localSheetId="3">'GMIC_2022-Q3_SCDPT4'!$U$29</definedName>
    <definedName name="SCDPT4_0909999999_20" localSheetId="3">'GMIC_2022-Q3_SCDPT4'!$V$29</definedName>
    <definedName name="SCDPT4_0909999999_7" localSheetId="3">'GMIC_2022-Q3_SCDPT4'!$I$29</definedName>
    <definedName name="SCDPT4_0909999999_8" localSheetId="3">'GMIC_2022-Q3_SCDPT4'!$J$29</definedName>
    <definedName name="SCDPT4_0909999999_9" localSheetId="3">'GMIC_2022-Q3_SCDPT4'!$K$29</definedName>
    <definedName name="SCDPT4_090BEGINNG_1" localSheetId="3">'GMIC_2022-Q3_SCDPT4'!$C$23</definedName>
    <definedName name="SCDPT4_090BEGINNG_10" localSheetId="3">'GMIC_2022-Q3_SCDPT4'!$L$23</definedName>
    <definedName name="SCDPT4_090BEGINNG_11" localSheetId="3">'GMIC_2022-Q3_SCDPT4'!$M$23</definedName>
    <definedName name="SCDPT4_090BEGINNG_12" localSheetId="3">'GMIC_2022-Q3_SCDPT4'!$N$23</definedName>
    <definedName name="SCDPT4_090BEGINNG_13" localSheetId="3">'GMIC_2022-Q3_SCDPT4'!$O$23</definedName>
    <definedName name="SCDPT4_090BEGINNG_14" localSheetId="3">'GMIC_2022-Q3_SCDPT4'!$P$23</definedName>
    <definedName name="SCDPT4_090BEGINNG_15" localSheetId="3">'GMIC_2022-Q3_SCDPT4'!$Q$23</definedName>
    <definedName name="SCDPT4_090BEGINNG_16" localSheetId="3">'GMIC_2022-Q3_SCDPT4'!$R$23</definedName>
    <definedName name="SCDPT4_090BEGINNG_17" localSheetId="3">'GMIC_2022-Q3_SCDPT4'!$S$23</definedName>
    <definedName name="SCDPT4_090BEGINNG_18" localSheetId="3">'GMIC_2022-Q3_SCDPT4'!$T$23</definedName>
    <definedName name="SCDPT4_090BEGINNG_19" localSheetId="3">'GMIC_2022-Q3_SCDPT4'!$U$23</definedName>
    <definedName name="SCDPT4_090BEGINNG_2" localSheetId="3">'GMIC_2022-Q3_SCDPT4'!$D$23</definedName>
    <definedName name="SCDPT4_090BEGINNG_20" localSheetId="3">'GMIC_2022-Q3_SCDPT4'!$V$23</definedName>
    <definedName name="SCDPT4_090BEGINNG_21" localSheetId="3">'GMIC_2022-Q3_SCDPT4'!$W$23</definedName>
    <definedName name="SCDPT4_090BEGINNG_22.01" localSheetId="3">'GMIC_2022-Q3_SCDPT4'!$X$23</definedName>
    <definedName name="SCDPT4_090BEGINNG_22.02" localSheetId="3">'GMIC_2022-Q3_SCDPT4'!$Y$23</definedName>
    <definedName name="SCDPT4_090BEGINNG_22.03" localSheetId="3">'GMIC_2022-Q3_SCDPT4'!$Z$23</definedName>
    <definedName name="SCDPT4_090BEGINNG_23" localSheetId="3">'GMIC_2022-Q3_SCDPT4'!$AA$23</definedName>
    <definedName name="SCDPT4_090BEGINNG_24" localSheetId="3">'GMIC_2022-Q3_SCDPT4'!$AB$23</definedName>
    <definedName name="SCDPT4_090BEGINNG_25" localSheetId="3">'GMIC_2022-Q3_SCDPT4'!$AC$23</definedName>
    <definedName name="SCDPT4_090BEGINNG_26" localSheetId="3">'GMIC_2022-Q3_SCDPT4'!$AD$23</definedName>
    <definedName name="SCDPT4_090BEGINNG_27" localSheetId="3">'GMIC_2022-Q3_SCDPT4'!$AE$23</definedName>
    <definedName name="SCDPT4_090BEGINNG_28" localSheetId="3">'GMIC_2022-Q3_SCDPT4'!$AF$23</definedName>
    <definedName name="SCDPT4_090BEGINNG_3" localSheetId="3">'GMIC_2022-Q3_SCDPT4'!$E$23</definedName>
    <definedName name="SCDPT4_090BEGINNG_4" localSheetId="3">'GMIC_2022-Q3_SCDPT4'!$F$23</definedName>
    <definedName name="SCDPT4_090BEGINNG_5" localSheetId="3">'GMIC_2022-Q3_SCDPT4'!$G$23</definedName>
    <definedName name="SCDPT4_090BEGINNG_6" localSheetId="3">'GMIC_2022-Q3_SCDPT4'!$H$23</definedName>
    <definedName name="SCDPT4_090BEGINNG_7" localSheetId="3">'GMIC_2022-Q3_SCDPT4'!$I$23</definedName>
    <definedName name="SCDPT4_090BEGINNG_8" localSheetId="3">'GMIC_2022-Q3_SCDPT4'!$J$23</definedName>
    <definedName name="SCDPT4_090BEGINNG_9" localSheetId="3">'GMIC_2022-Q3_SCDPT4'!$K$23</definedName>
    <definedName name="SCDPT4_090ENDINGG_10" localSheetId="3">'GMIC_2022-Q3_SCDPT4'!$L$28</definedName>
    <definedName name="SCDPT4_090ENDINGG_11" localSheetId="3">'GMIC_2022-Q3_SCDPT4'!$M$28</definedName>
    <definedName name="SCDPT4_090ENDINGG_12" localSheetId="3">'GMIC_2022-Q3_SCDPT4'!$N$28</definedName>
    <definedName name="SCDPT4_090ENDINGG_13" localSheetId="3">'GMIC_2022-Q3_SCDPT4'!$O$28</definedName>
    <definedName name="SCDPT4_090ENDINGG_14" localSheetId="3">'GMIC_2022-Q3_SCDPT4'!$P$28</definedName>
    <definedName name="SCDPT4_090ENDINGG_15" localSheetId="3">'GMIC_2022-Q3_SCDPT4'!$Q$28</definedName>
    <definedName name="SCDPT4_090ENDINGG_16" localSheetId="3">'GMIC_2022-Q3_SCDPT4'!$R$28</definedName>
    <definedName name="SCDPT4_090ENDINGG_17" localSheetId="3">'GMIC_2022-Q3_SCDPT4'!$S$28</definedName>
    <definedName name="SCDPT4_090ENDINGG_18" localSheetId="3">'GMIC_2022-Q3_SCDPT4'!$T$28</definedName>
    <definedName name="SCDPT4_090ENDINGG_19" localSheetId="3">'GMIC_2022-Q3_SCDPT4'!$U$28</definedName>
    <definedName name="SCDPT4_090ENDINGG_2" localSheetId="3">'GMIC_2022-Q3_SCDPT4'!$D$28</definedName>
    <definedName name="SCDPT4_090ENDINGG_20" localSheetId="3">'GMIC_2022-Q3_SCDPT4'!$V$28</definedName>
    <definedName name="SCDPT4_090ENDINGG_21" localSheetId="3">'GMIC_2022-Q3_SCDPT4'!$W$28</definedName>
    <definedName name="SCDPT4_090ENDINGG_22.01" localSheetId="3">'GMIC_2022-Q3_SCDPT4'!$X$28</definedName>
    <definedName name="SCDPT4_090ENDINGG_22.02" localSheetId="3">'GMIC_2022-Q3_SCDPT4'!$Y$28</definedName>
    <definedName name="SCDPT4_090ENDINGG_22.03" localSheetId="3">'GMIC_2022-Q3_SCDPT4'!$Z$28</definedName>
    <definedName name="SCDPT4_090ENDINGG_23" localSheetId="3">'GMIC_2022-Q3_SCDPT4'!$AA$28</definedName>
    <definedName name="SCDPT4_090ENDINGG_24" localSheetId="3">'GMIC_2022-Q3_SCDPT4'!$AB$28</definedName>
    <definedName name="SCDPT4_090ENDINGG_25" localSheetId="3">'GMIC_2022-Q3_SCDPT4'!$AC$28</definedName>
    <definedName name="SCDPT4_090ENDINGG_26" localSheetId="3">'GMIC_2022-Q3_SCDPT4'!$AD$28</definedName>
    <definedName name="SCDPT4_090ENDINGG_27" localSheetId="3">'GMIC_2022-Q3_SCDPT4'!$AE$28</definedName>
    <definedName name="SCDPT4_090ENDINGG_28" localSheetId="3">'GMIC_2022-Q3_SCDPT4'!$AF$28</definedName>
    <definedName name="SCDPT4_090ENDINGG_3" localSheetId="3">'GMIC_2022-Q3_SCDPT4'!$E$28</definedName>
    <definedName name="SCDPT4_090ENDINGG_4" localSheetId="3">'GMIC_2022-Q3_SCDPT4'!$F$28</definedName>
    <definedName name="SCDPT4_090ENDINGG_5" localSheetId="3">'GMIC_2022-Q3_SCDPT4'!$G$28</definedName>
    <definedName name="SCDPT4_090ENDINGG_6" localSheetId="3">'GMIC_2022-Q3_SCDPT4'!$H$28</definedName>
    <definedName name="SCDPT4_090ENDINGG_7" localSheetId="3">'GMIC_2022-Q3_SCDPT4'!$I$28</definedName>
    <definedName name="SCDPT4_090ENDINGG_8" localSheetId="3">'GMIC_2022-Q3_SCDPT4'!$J$28</definedName>
    <definedName name="SCDPT4_090ENDINGG_9" localSheetId="3">'GMIC_2022-Q3_SCDPT4'!$K$28</definedName>
    <definedName name="SCDPT4_1100000000_Range" localSheetId="3">'GMIC_2022-Q3_SCDPT4'!$B$30:$AF$185</definedName>
    <definedName name="SCDPT4_1100000001_1" localSheetId="3">'GMIC_2022-Q3_SCDPT4'!$C$31</definedName>
    <definedName name="SCDPT4_1100000001_10" localSheetId="3">'GMIC_2022-Q3_SCDPT4'!$L$31</definedName>
    <definedName name="SCDPT4_1100000001_11" localSheetId="3">'GMIC_2022-Q3_SCDPT4'!$M$31</definedName>
    <definedName name="SCDPT4_1100000001_12" localSheetId="3">'GMIC_2022-Q3_SCDPT4'!$N$31</definedName>
    <definedName name="SCDPT4_1100000001_13" localSheetId="3">'GMIC_2022-Q3_SCDPT4'!$O$31</definedName>
    <definedName name="SCDPT4_1100000001_14" localSheetId="3">'GMIC_2022-Q3_SCDPT4'!$P$31</definedName>
    <definedName name="SCDPT4_1100000001_15" localSheetId="3">'GMIC_2022-Q3_SCDPT4'!$Q$31</definedName>
    <definedName name="SCDPT4_1100000001_16" localSheetId="3">'GMIC_2022-Q3_SCDPT4'!$R$31</definedName>
    <definedName name="SCDPT4_1100000001_17" localSheetId="3">'GMIC_2022-Q3_SCDPT4'!$S$31</definedName>
    <definedName name="SCDPT4_1100000001_18" localSheetId="3">'GMIC_2022-Q3_SCDPT4'!$T$31</definedName>
    <definedName name="SCDPT4_1100000001_19" localSheetId="3">'GMIC_2022-Q3_SCDPT4'!$U$31</definedName>
    <definedName name="SCDPT4_1100000001_2" localSheetId="3">'GMIC_2022-Q3_SCDPT4'!$D$31</definedName>
    <definedName name="SCDPT4_1100000001_20" localSheetId="3">'GMIC_2022-Q3_SCDPT4'!$V$31</definedName>
    <definedName name="SCDPT4_1100000001_21" localSheetId="3">'GMIC_2022-Q3_SCDPT4'!$W$31</definedName>
    <definedName name="SCDPT4_1100000001_22.01" localSheetId="3">'GMIC_2022-Q3_SCDPT4'!$X$31</definedName>
    <definedName name="SCDPT4_1100000001_22.02" localSheetId="3">'GMIC_2022-Q3_SCDPT4'!$Y$31</definedName>
    <definedName name="SCDPT4_1100000001_22.03" localSheetId="3">'GMIC_2022-Q3_SCDPT4'!$Z$31</definedName>
    <definedName name="SCDPT4_1100000001_24" localSheetId="3">'GMIC_2022-Q3_SCDPT4'!$AB$31</definedName>
    <definedName name="SCDPT4_1100000001_25" localSheetId="3">'GMIC_2022-Q3_SCDPT4'!$AC$31</definedName>
    <definedName name="SCDPT4_1100000001_26" localSheetId="3">'GMIC_2022-Q3_SCDPT4'!$AD$31</definedName>
    <definedName name="SCDPT4_1100000001_27" localSheetId="3">'GMIC_2022-Q3_SCDPT4'!$AE$31</definedName>
    <definedName name="SCDPT4_1100000001_28" localSheetId="3">'GMIC_2022-Q3_SCDPT4'!$AF$31</definedName>
    <definedName name="SCDPT4_1100000001_3" localSheetId="3">'GMIC_2022-Q3_SCDPT4'!$E$31</definedName>
    <definedName name="SCDPT4_1100000001_4" localSheetId="3">'GMIC_2022-Q3_SCDPT4'!$F$31</definedName>
    <definedName name="SCDPT4_1100000001_5" localSheetId="3">'GMIC_2022-Q3_SCDPT4'!$G$31</definedName>
    <definedName name="SCDPT4_1100000001_7" localSheetId="3">'GMIC_2022-Q3_SCDPT4'!$I$31</definedName>
    <definedName name="SCDPT4_1100000001_8" localSheetId="3">'GMIC_2022-Q3_SCDPT4'!$J$31</definedName>
    <definedName name="SCDPT4_1100000001_9" localSheetId="3">'GMIC_2022-Q3_SCDPT4'!$K$31</definedName>
    <definedName name="SCDPT4_1109999999_10" localSheetId="3">'GMIC_2022-Q3_SCDPT4'!$L$186</definedName>
    <definedName name="SCDPT4_1109999999_11" localSheetId="3">'GMIC_2022-Q3_SCDPT4'!$M$186</definedName>
    <definedName name="SCDPT4_1109999999_12" localSheetId="3">'GMIC_2022-Q3_SCDPT4'!$N$186</definedName>
    <definedName name="SCDPT4_1109999999_13" localSheetId="3">'GMIC_2022-Q3_SCDPT4'!$O$186</definedName>
    <definedName name="SCDPT4_1109999999_14" localSheetId="3">'GMIC_2022-Q3_SCDPT4'!$P$186</definedName>
    <definedName name="SCDPT4_1109999999_15" localSheetId="3">'GMIC_2022-Q3_SCDPT4'!$Q$186</definedName>
    <definedName name="SCDPT4_1109999999_16" localSheetId="3">'GMIC_2022-Q3_SCDPT4'!$R$186</definedName>
    <definedName name="SCDPT4_1109999999_17" localSheetId="3">'GMIC_2022-Q3_SCDPT4'!$S$186</definedName>
    <definedName name="SCDPT4_1109999999_18" localSheetId="3">'GMIC_2022-Q3_SCDPT4'!$T$186</definedName>
    <definedName name="SCDPT4_1109999999_19" localSheetId="3">'GMIC_2022-Q3_SCDPT4'!$U$186</definedName>
    <definedName name="SCDPT4_1109999999_20" localSheetId="3">'GMIC_2022-Q3_SCDPT4'!$V$186</definedName>
    <definedName name="SCDPT4_1109999999_7" localSheetId="3">'GMIC_2022-Q3_SCDPT4'!$I$186</definedName>
    <definedName name="SCDPT4_1109999999_8" localSheetId="3">'GMIC_2022-Q3_SCDPT4'!$J$186</definedName>
    <definedName name="SCDPT4_1109999999_9" localSheetId="3">'GMIC_2022-Q3_SCDPT4'!$K$186</definedName>
    <definedName name="SCDPT4_110BEGINNG_1" localSheetId="3">'GMIC_2022-Q3_SCDPT4'!$C$30</definedName>
    <definedName name="SCDPT4_110BEGINNG_10" localSheetId="3">'GMIC_2022-Q3_SCDPT4'!$L$30</definedName>
    <definedName name="SCDPT4_110BEGINNG_11" localSheetId="3">'GMIC_2022-Q3_SCDPT4'!$M$30</definedName>
    <definedName name="SCDPT4_110BEGINNG_12" localSheetId="3">'GMIC_2022-Q3_SCDPT4'!$N$30</definedName>
    <definedName name="SCDPT4_110BEGINNG_13" localSheetId="3">'GMIC_2022-Q3_SCDPT4'!$O$30</definedName>
    <definedName name="SCDPT4_110BEGINNG_14" localSheetId="3">'GMIC_2022-Q3_SCDPT4'!$P$30</definedName>
    <definedName name="SCDPT4_110BEGINNG_15" localSheetId="3">'GMIC_2022-Q3_SCDPT4'!$Q$30</definedName>
    <definedName name="SCDPT4_110BEGINNG_16" localSheetId="3">'GMIC_2022-Q3_SCDPT4'!$R$30</definedName>
    <definedName name="SCDPT4_110BEGINNG_17" localSheetId="3">'GMIC_2022-Q3_SCDPT4'!$S$30</definedName>
    <definedName name="SCDPT4_110BEGINNG_18" localSheetId="3">'GMIC_2022-Q3_SCDPT4'!$T$30</definedName>
    <definedName name="SCDPT4_110BEGINNG_19" localSheetId="3">'GMIC_2022-Q3_SCDPT4'!$U$30</definedName>
    <definedName name="SCDPT4_110BEGINNG_2" localSheetId="3">'GMIC_2022-Q3_SCDPT4'!$D$30</definedName>
    <definedName name="SCDPT4_110BEGINNG_20" localSheetId="3">'GMIC_2022-Q3_SCDPT4'!$V$30</definedName>
    <definedName name="SCDPT4_110BEGINNG_21" localSheetId="3">'GMIC_2022-Q3_SCDPT4'!$W$30</definedName>
    <definedName name="SCDPT4_110BEGINNG_22.01" localSheetId="3">'GMIC_2022-Q3_SCDPT4'!$X$30</definedName>
    <definedName name="SCDPT4_110BEGINNG_22.02" localSheetId="3">'GMIC_2022-Q3_SCDPT4'!$Y$30</definedName>
    <definedName name="SCDPT4_110BEGINNG_22.03" localSheetId="3">'GMIC_2022-Q3_SCDPT4'!$Z$30</definedName>
    <definedName name="SCDPT4_110BEGINNG_23" localSheetId="3">'GMIC_2022-Q3_SCDPT4'!$AA$30</definedName>
    <definedName name="SCDPT4_110BEGINNG_24" localSheetId="3">'GMIC_2022-Q3_SCDPT4'!$AB$30</definedName>
    <definedName name="SCDPT4_110BEGINNG_25" localSheetId="3">'GMIC_2022-Q3_SCDPT4'!$AC$30</definedName>
    <definedName name="SCDPT4_110BEGINNG_26" localSheetId="3">'GMIC_2022-Q3_SCDPT4'!$AD$30</definedName>
    <definedName name="SCDPT4_110BEGINNG_27" localSheetId="3">'GMIC_2022-Q3_SCDPT4'!$AE$30</definedName>
    <definedName name="SCDPT4_110BEGINNG_28" localSheetId="3">'GMIC_2022-Q3_SCDPT4'!$AF$30</definedName>
    <definedName name="SCDPT4_110BEGINNG_3" localSheetId="3">'GMIC_2022-Q3_SCDPT4'!$E$30</definedName>
    <definedName name="SCDPT4_110BEGINNG_4" localSheetId="3">'GMIC_2022-Q3_SCDPT4'!$F$30</definedName>
    <definedName name="SCDPT4_110BEGINNG_5" localSheetId="3">'GMIC_2022-Q3_SCDPT4'!$G$30</definedName>
    <definedName name="SCDPT4_110BEGINNG_6" localSheetId="3">'GMIC_2022-Q3_SCDPT4'!$H$30</definedName>
    <definedName name="SCDPT4_110BEGINNG_7" localSheetId="3">'GMIC_2022-Q3_SCDPT4'!$I$30</definedName>
    <definedName name="SCDPT4_110BEGINNG_8" localSheetId="3">'GMIC_2022-Q3_SCDPT4'!$J$30</definedName>
    <definedName name="SCDPT4_110BEGINNG_9" localSheetId="3">'GMIC_2022-Q3_SCDPT4'!$K$30</definedName>
    <definedName name="SCDPT4_110ENDINGG_10" localSheetId="3">'GMIC_2022-Q3_SCDPT4'!$L$185</definedName>
    <definedName name="SCDPT4_110ENDINGG_11" localSheetId="3">'GMIC_2022-Q3_SCDPT4'!$M$185</definedName>
    <definedName name="SCDPT4_110ENDINGG_12" localSheetId="3">'GMIC_2022-Q3_SCDPT4'!$N$185</definedName>
    <definedName name="SCDPT4_110ENDINGG_13" localSheetId="3">'GMIC_2022-Q3_SCDPT4'!$O$185</definedName>
    <definedName name="SCDPT4_110ENDINGG_14" localSheetId="3">'GMIC_2022-Q3_SCDPT4'!$P$185</definedName>
    <definedName name="SCDPT4_110ENDINGG_15" localSheetId="3">'GMIC_2022-Q3_SCDPT4'!$Q$185</definedName>
    <definedName name="SCDPT4_110ENDINGG_16" localSheetId="3">'GMIC_2022-Q3_SCDPT4'!$R$185</definedName>
    <definedName name="SCDPT4_110ENDINGG_17" localSheetId="3">'GMIC_2022-Q3_SCDPT4'!$S$185</definedName>
    <definedName name="SCDPT4_110ENDINGG_18" localSheetId="3">'GMIC_2022-Q3_SCDPT4'!$T$185</definedName>
    <definedName name="SCDPT4_110ENDINGG_19" localSheetId="3">'GMIC_2022-Q3_SCDPT4'!$U$185</definedName>
    <definedName name="SCDPT4_110ENDINGG_2" localSheetId="3">'GMIC_2022-Q3_SCDPT4'!$D$185</definedName>
    <definedName name="SCDPT4_110ENDINGG_20" localSheetId="3">'GMIC_2022-Q3_SCDPT4'!$V$185</definedName>
    <definedName name="SCDPT4_110ENDINGG_21" localSheetId="3">'GMIC_2022-Q3_SCDPT4'!$W$185</definedName>
    <definedName name="SCDPT4_110ENDINGG_22.01" localSheetId="3">'GMIC_2022-Q3_SCDPT4'!$X$185</definedName>
    <definedName name="SCDPT4_110ENDINGG_22.02" localSheetId="3">'GMIC_2022-Q3_SCDPT4'!$Y$185</definedName>
    <definedName name="SCDPT4_110ENDINGG_22.03" localSheetId="3">'GMIC_2022-Q3_SCDPT4'!$Z$185</definedName>
    <definedName name="SCDPT4_110ENDINGG_23" localSheetId="3">'GMIC_2022-Q3_SCDPT4'!$AA$185</definedName>
    <definedName name="SCDPT4_110ENDINGG_24" localSheetId="3">'GMIC_2022-Q3_SCDPT4'!$AB$185</definedName>
    <definedName name="SCDPT4_110ENDINGG_25" localSheetId="3">'GMIC_2022-Q3_SCDPT4'!$AC$185</definedName>
    <definedName name="SCDPT4_110ENDINGG_26" localSheetId="3">'GMIC_2022-Q3_SCDPT4'!$AD$185</definedName>
    <definedName name="SCDPT4_110ENDINGG_27" localSheetId="3">'GMIC_2022-Q3_SCDPT4'!$AE$185</definedName>
    <definedName name="SCDPT4_110ENDINGG_28" localSheetId="3">'GMIC_2022-Q3_SCDPT4'!$AF$185</definedName>
    <definedName name="SCDPT4_110ENDINGG_3" localSheetId="3">'GMIC_2022-Q3_SCDPT4'!$E$185</definedName>
    <definedName name="SCDPT4_110ENDINGG_4" localSheetId="3">'GMIC_2022-Q3_SCDPT4'!$F$185</definedName>
    <definedName name="SCDPT4_110ENDINGG_5" localSheetId="3">'GMIC_2022-Q3_SCDPT4'!$G$185</definedName>
    <definedName name="SCDPT4_110ENDINGG_6" localSheetId="3">'GMIC_2022-Q3_SCDPT4'!$H$185</definedName>
    <definedName name="SCDPT4_110ENDINGG_7" localSheetId="3">'GMIC_2022-Q3_SCDPT4'!$I$185</definedName>
    <definedName name="SCDPT4_110ENDINGG_8" localSheetId="3">'GMIC_2022-Q3_SCDPT4'!$J$185</definedName>
    <definedName name="SCDPT4_110ENDINGG_9" localSheetId="3">'GMIC_2022-Q3_SCDPT4'!$K$185</definedName>
    <definedName name="SCDPT4_1300000000_Range" localSheetId="3">'GMIC_2022-Q3_SCDPT4'!$B$187:$AF$189</definedName>
    <definedName name="SCDPT4_1309999999_10" localSheetId="3">'GMIC_2022-Q3_SCDPT4'!$L$190</definedName>
    <definedName name="SCDPT4_1309999999_11" localSheetId="3">'GMIC_2022-Q3_SCDPT4'!$M$190</definedName>
    <definedName name="SCDPT4_1309999999_12" localSheetId="3">'GMIC_2022-Q3_SCDPT4'!$N$190</definedName>
    <definedName name="SCDPT4_1309999999_13" localSheetId="3">'GMIC_2022-Q3_SCDPT4'!$O$190</definedName>
    <definedName name="SCDPT4_1309999999_14" localSheetId="3">'GMIC_2022-Q3_SCDPT4'!$P$190</definedName>
    <definedName name="SCDPT4_1309999999_15" localSheetId="3">'GMIC_2022-Q3_SCDPT4'!$Q$190</definedName>
    <definedName name="SCDPT4_1309999999_16" localSheetId="3">'GMIC_2022-Q3_SCDPT4'!$R$190</definedName>
    <definedName name="SCDPT4_1309999999_17" localSheetId="3">'GMIC_2022-Q3_SCDPT4'!$S$190</definedName>
    <definedName name="SCDPT4_1309999999_18" localSheetId="3">'GMIC_2022-Q3_SCDPT4'!$T$190</definedName>
    <definedName name="SCDPT4_1309999999_19" localSheetId="3">'GMIC_2022-Q3_SCDPT4'!$U$190</definedName>
    <definedName name="SCDPT4_1309999999_20" localSheetId="3">'GMIC_2022-Q3_SCDPT4'!$V$190</definedName>
    <definedName name="SCDPT4_1309999999_7" localSheetId="3">'GMIC_2022-Q3_SCDPT4'!$I$190</definedName>
    <definedName name="SCDPT4_1309999999_8" localSheetId="3">'GMIC_2022-Q3_SCDPT4'!$J$190</definedName>
    <definedName name="SCDPT4_1309999999_9" localSheetId="3">'GMIC_2022-Q3_SCDPT4'!$K$190</definedName>
    <definedName name="SCDPT4_130BEGINNG_1" localSheetId="3">'GMIC_2022-Q3_SCDPT4'!$C$187</definedName>
    <definedName name="SCDPT4_130BEGINNG_10" localSheetId="3">'GMIC_2022-Q3_SCDPT4'!$L$187</definedName>
    <definedName name="SCDPT4_130BEGINNG_11" localSheetId="3">'GMIC_2022-Q3_SCDPT4'!$M$187</definedName>
    <definedName name="SCDPT4_130BEGINNG_12" localSheetId="3">'GMIC_2022-Q3_SCDPT4'!$N$187</definedName>
    <definedName name="SCDPT4_130BEGINNG_13" localSheetId="3">'GMIC_2022-Q3_SCDPT4'!$O$187</definedName>
    <definedName name="SCDPT4_130BEGINNG_14" localSheetId="3">'GMIC_2022-Q3_SCDPT4'!$P$187</definedName>
    <definedName name="SCDPT4_130BEGINNG_15" localSheetId="3">'GMIC_2022-Q3_SCDPT4'!$Q$187</definedName>
    <definedName name="SCDPT4_130BEGINNG_16" localSheetId="3">'GMIC_2022-Q3_SCDPT4'!$R$187</definedName>
    <definedName name="SCDPT4_130BEGINNG_17" localSheetId="3">'GMIC_2022-Q3_SCDPT4'!$S$187</definedName>
    <definedName name="SCDPT4_130BEGINNG_18" localSheetId="3">'GMIC_2022-Q3_SCDPT4'!$T$187</definedName>
    <definedName name="SCDPT4_130BEGINNG_19" localSheetId="3">'GMIC_2022-Q3_SCDPT4'!$U$187</definedName>
    <definedName name="SCDPT4_130BEGINNG_2" localSheetId="3">'GMIC_2022-Q3_SCDPT4'!$D$187</definedName>
    <definedName name="SCDPT4_130BEGINNG_20" localSheetId="3">'GMIC_2022-Q3_SCDPT4'!$V$187</definedName>
    <definedName name="SCDPT4_130BEGINNG_21" localSheetId="3">'GMIC_2022-Q3_SCDPT4'!$W$187</definedName>
    <definedName name="SCDPT4_130BEGINNG_22.01" localSheetId="3">'GMIC_2022-Q3_SCDPT4'!$X$187</definedName>
    <definedName name="SCDPT4_130BEGINNG_22.02" localSheetId="3">'GMIC_2022-Q3_SCDPT4'!$Y$187</definedName>
    <definedName name="SCDPT4_130BEGINNG_22.03" localSheetId="3">'GMIC_2022-Q3_SCDPT4'!$Z$187</definedName>
    <definedName name="SCDPT4_130BEGINNG_23" localSheetId="3">'GMIC_2022-Q3_SCDPT4'!$AA$187</definedName>
    <definedName name="SCDPT4_130BEGINNG_24" localSheetId="3">'GMIC_2022-Q3_SCDPT4'!$AB$187</definedName>
    <definedName name="SCDPT4_130BEGINNG_25" localSheetId="3">'GMIC_2022-Q3_SCDPT4'!$AC$187</definedName>
    <definedName name="SCDPT4_130BEGINNG_26" localSheetId="3">'GMIC_2022-Q3_SCDPT4'!$AD$187</definedName>
    <definedName name="SCDPT4_130BEGINNG_27" localSheetId="3">'GMIC_2022-Q3_SCDPT4'!$AE$187</definedName>
    <definedName name="SCDPT4_130BEGINNG_28" localSheetId="3">'GMIC_2022-Q3_SCDPT4'!$AF$187</definedName>
    <definedName name="SCDPT4_130BEGINNG_3" localSheetId="3">'GMIC_2022-Q3_SCDPT4'!$E$187</definedName>
    <definedName name="SCDPT4_130BEGINNG_4" localSheetId="3">'GMIC_2022-Q3_SCDPT4'!$F$187</definedName>
    <definedName name="SCDPT4_130BEGINNG_5" localSheetId="3">'GMIC_2022-Q3_SCDPT4'!$G$187</definedName>
    <definedName name="SCDPT4_130BEGINNG_6" localSheetId="3">'GMIC_2022-Q3_SCDPT4'!$H$187</definedName>
    <definedName name="SCDPT4_130BEGINNG_7" localSheetId="3">'GMIC_2022-Q3_SCDPT4'!$I$187</definedName>
    <definedName name="SCDPT4_130BEGINNG_8" localSheetId="3">'GMIC_2022-Q3_SCDPT4'!$J$187</definedName>
    <definedName name="SCDPT4_130BEGINNG_9" localSheetId="3">'GMIC_2022-Q3_SCDPT4'!$K$187</definedName>
    <definedName name="SCDPT4_130ENDINGG_10" localSheetId="3">'GMIC_2022-Q3_SCDPT4'!$L$189</definedName>
    <definedName name="SCDPT4_130ENDINGG_11" localSheetId="3">'GMIC_2022-Q3_SCDPT4'!$M$189</definedName>
    <definedName name="SCDPT4_130ENDINGG_12" localSheetId="3">'GMIC_2022-Q3_SCDPT4'!$N$189</definedName>
    <definedName name="SCDPT4_130ENDINGG_13" localSheetId="3">'GMIC_2022-Q3_SCDPT4'!$O$189</definedName>
    <definedName name="SCDPT4_130ENDINGG_14" localSheetId="3">'GMIC_2022-Q3_SCDPT4'!$P$189</definedName>
    <definedName name="SCDPT4_130ENDINGG_15" localSheetId="3">'GMIC_2022-Q3_SCDPT4'!$Q$189</definedName>
    <definedName name="SCDPT4_130ENDINGG_16" localSheetId="3">'GMIC_2022-Q3_SCDPT4'!$R$189</definedName>
    <definedName name="SCDPT4_130ENDINGG_17" localSheetId="3">'GMIC_2022-Q3_SCDPT4'!$S$189</definedName>
    <definedName name="SCDPT4_130ENDINGG_18" localSheetId="3">'GMIC_2022-Q3_SCDPT4'!$T$189</definedName>
    <definedName name="SCDPT4_130ENDINGG_19" localSheetId="3">'GMIC_2022-Q3_SCDPT4'!$U$189</definedName>
    <definedName name="SCDPT4_130ENDINGG_2" localSheetId="3">'GMIC_2022-Q3_SCDPT4'!$D$189</definedName>
    <definedName name="SCDPT4_130ENDINGG_20" localSheetId="3">'GMIC_2022-Q3_SCDPT4'!$V$189</definedName>
    <definedName name="SCDPT4_130ENDINGG_21" localSheetId="3">'GMIC_2022-Q3_SCDPT4'!$W$189</definedName>
    <definedName name="SCDPT4_130ENDINGG_22.01" localSheetId="3">'GMIC_2022-Q3_SCDPT4'!$X$189</definedName>
    <definedName name="SCDPT4_130ENDINGG_22.02" localSheetId="3">'GMIC_2022-Q3_SCDPT4'!$Y$189</definedName>
    <definedName name="SCDPT4_130ENDINGG_22.03" localSheetId="3">'GMIC_2022-Q3_SCDPT4'!$Z$189</definedName>
    <definedName name="SCDPT4_130ENDINGG_23" localSheetId="3">'GMIC_2022-Q3_SCDPT4'!$AA$189</definedName>
    <definedName name="SCDPT4_130ENDINGG_24" localSheetId="3">'GMIC_2022-Q3_SCDPT4'!$AB$189</definedName>
    <definedName name="SCDPT4_130ENDINGG_25" localSheetId="3">'GMIC_2022-Q3_SCDPT4'!$AC$189</definedName>
    <definedName name="SCDPT4_130ENDINGG_26" localSheetId="3">'GMIC_2022-Q3_SCDPT4'!$AD$189</definedName>
    <definedName name="SCDPT4_130ENDINGG_27" localSheetId="3">'GMIC_2022-Q3_SCDPT4'!$AE$189</definedName>
    <definedName name="SCDPT4_130ENDINGG_28" localSheetId="3">'GMIC_2022-Q3_SCDPT4'!$AF$189</definedName>
    <definedName name="SCDPT4_130ENDINGG_3" localSheetId="3">'GMIC_2022-Q3_SCDPT4'!$E$189</definedName>
    <definedName name="SCDPT4_130ENDINGG_4" localSheetId="3">'GMIC_2022-Q3_SCDPT4'!$F$189</definedName>
    <definedName name="SCDPT4_130ENDINGG_5" localSheetId="3">'GMIC_2022-Q3_SCDPT4'!$G$189</definedName>
    <definedName name="SCDPT4_130ENDINGG_6" localSheetId="3">'GMIC_2022-Q3_SCDPT4'!$H$189</definedName>
    <definedName name="SCDPT4_130ENDINGG_7" localSheetId="3">'GMIC_2022-Q3_SCDPT4'!$I$189</definedName>
    <definedName name="SCDPT4_130ENDINGG_8" localSheetId="3">'GMIC_2022-Q3_SCDPT4'!$J$189</definedName>
    <definedName name="SCDPT4_130ENDINGG_9" localSheetId="3">'GMIC_2022-Q3_SCDPT4'!$K$189</definedName>
    <definedName name="SCDPT4_1500000000_Range" localSheetId="3">'GMIC_2022-Q3_SCDPT4'!$B$191:$AF$193</definedName>
    <definedName name="SCDPT4_1509999999_10" localSheetId="3">'GMIC_2022-Q3_SCDPT4'!$L$194</definedName>
    <definedName name="SCDPT4_1509999999_11" localSheetId="3">'GMIC_2022-Q3_SCDPT4'!$M$194</definedName>
    <definedName name="SCDPT4_1509999999_12" localSheetId="3">'GMIC_2022-Q3_SCDPT4'!$N$194</definedName>
    <definedName name="SCDPT4_1509999999_13" localSheetId="3">'GMIC_2022-Q3_SCDPT4'!$O$194</definedName>
    <definedName name="SCDPT4_1509999999_14" localSheetId="3">'GMIC_2022-Q3_SCDPT4'!$P$194</definedName>
    <definedName name="SCDPT4_1509999999_15" localSheetId="3">'GMIC_2022-Q3_SCDPT4'!$Q$194</definedName>
    <definedName name="SCDPT4_1509999999_16" localSheetId="3">'GMIC_2022-Q3_SCDPT4'!$R$194</definedName>
    <definedName name="SCDPT4_1509999999_17" localSheetId="3">'GMIC_2022-Q3_SCDPT4'!$S$194</definedName>
    <definedName name="SCDPT4_1509999999_18" localSheetId="3">'GMIC_2022-Q3_SCDPT4'!$T$194</definedName>
    <definedName name="SCDPT4_1509999999_19" localSheetId="3">'GMIC_2022-Q3_SCDPT4'!$U$194</definedName>
    <definedName name="SCDPT4_1509999999_20" localSheetId="3">'GMIC_2022-Q3_SCDPT4'!$V$194</definedName>
    <definedName name="SCDPT4_1509999999_7" localSheetId="3">'GMIC_2022-Q3_SCDPT4'!$I$194</definedName>
    <definedName name="SCDPT4_1509999999_8" localSheetId="3">'GMIC_2022-Q3_SCDPT4'!$J$194</definedName>
    <definedName name="SCDPT4_1509999999_9" localSheetId="3">'GMIC_2022-Q3_SCDPT4'!$K$194</definedName>
    <definedName name="SCDPT4_150BEGINNG_1" localSheetId="3">'GMIC_2022-Q3_SCDPT4'!$C$191</definedName>
    <definedName name="SCDPT4_150BEGINNG_10" localSheetId="3">'GMIC_2022-Q3_SCDPT4'!$L$191</definedName>
    <definedName name="SCDPT4_150BEGINNG_11" localSheetId="3">'GMIC_2022-Q3_SCDPT4'!$M$191</definedName>
    <definedName name="SCDPT4_150BEGINNG_12" localSheetId="3">'GMIC_2022-Q3_SCDPT4'!$N$191</definedName>
    <definedName name="SCDPT4_150BEGINNG_13" localSheetId="3">'GMIC_2022-Q3_SCDPT4'!$O$191</definedName>
    <definedName name="SCDPT4_150BEGINNG_14" localSheetId="3">'GMIC_2022-Q3_SCDPT4'!$P$191</definedName>
    <definedName name="SCDPT4_150BEGINNG_15" localSheetId="3">'GMIC_2022-Q3_SCDPT4'!$Q$191</definedName>
    <definedName name="SCDPT4_150BEGINNG_16" localSheetId="3">'GMIC_2022-Q3_SCDPT4'!$R$191</definedName>
    <definedName name="SCDPT4_150BEGINNG_17" localSheetId="3">'GMIC_2022-Q3_SCDPT4'!$S$191</definedName>
    <definedName name="SCDPT4_150BEGINNG_18" localSheetId="3">'GMIC_2022-Q3_SCDPT4'!$T$191</definedName>
    <definedName name="SCDPT4_150BEGINNG_19" localSheetId="3">'GMIC_2022-Q3_SCDPT4'!$U$191</definedName>
    <definedName name="SCDPT4_150BEGINNG_2" localSheetId="3">'GMIC_2022-Q3_SCDPT4'!$D$191</definedName>
    <definedName name="SCDPT4_150BEGINNG_20" localSheetId="3">'GMIC_2022-Q3_SCDPT4'!$V$191</definedName>
    <definedName name="SCDPT4_150BEGINNG_21" localSheetId="3">'GMIC_2022-Q3_SCDPT4'!$W$191</definedName>
    <definedName name="SCDPT4_150BEGINNG_22.01" localSheetId="3">'GMIC_2022-Q3_SCDPT4'!$X$191</definedName>
    <definedName name="SCDPT4_150BEGINNG_22.02" localSheetId="3">'GMIC_2022-Q3_SCDPT4'!$Y$191</definedName>
    <definedName name="SCDPT4_150BEGINNG_22.03" localSheetId="3">'GMIC_2022-Q3_SCDPT4'!$Z$191</definedName>
    <definedName name="SCDPT4_150BEGINNG_23" localSheetId="3">'GMIC_2022-Q3_SCDPT4'!$AA$191</definedName>
    <definedName name="SCDPT4_150BEGINNG_24" localSheetId="3">'GMIC_2022-Q3_SCDPT4'!$AB$191</definedName>
    <definedName name="SCDPT4_150BEGINNG_25" localSheetId="3">'GMIC_2022-Q3_SCDPT4'!$AC$191</definedName>
    <definedName name="SCDPT4_150BEGINNG_26" localSheetId="3">'GMIC_2022-Q3_SCDPT4'!$AD$191</definedName>
    <definedName name="SCDPT4_150BEGINNG_27" localSheetId="3">'GMIC_2022-Q3_SCDPT4'!$AE$191</definedName>
    <definedName name="SCDPT4_150BEGINNG_28" localSheetId="3">'GMIC_2022-Q3_SCDPT4'!$AF$191</definedName>
    <definedName name="SCDPT4_150BEGINNG_3" localSheetId="3">'GMIC_2022-Q3_SCDPT4'!$E$191</definedName>
    <definedName name="SCDPT4_150BEGINNG_4" localSheetId="3">'GMIC_2022-Q3_SCDPT4'!$F$191</definedName>
    <definedName name="SCDPT4_150BEGINNG_5" localSheetId="3">'GMIC_2022-Q3_SCDPT4'!$G$191</definedName>
    <definedName name="SCDPT4_150BEGINNG_6" localSheetId="3">'GMIC_2022-Q3_SCDPT4'!$H$191</definedName>
    <definedName name="SCDPT4_150BEGINNG_7" localSheetId="3">'GMIC_2022-Q3_SCDPT4'!$I$191</definedName>
    <definedName name="SCDPT4_150BEGINNG_8" localSheetId="3">'GMIC_2022-Q3_SCDPT4'!$J$191</definedName>
    <definedName name="SCDPT4_150BEGINNG_9" localSheetId="3">'GMIC_2022-Q3_SCDPT4'!$K$191</definedName>
    <definedName name="SCDPT4_150ENDINGG_10" localSheetId="3">'GMIC_2022-Q3_SCDPT4'!$L$193</definedName>
    <definedName name="SCDPT4_150ENDINGG_11" localSheetId="3">'GMIC_2022-Q3_SCDPT4'!$M$193</definedName>
    <definedName name="SCDPT4_150ENDINGG_12" localSheetId="3">'GMIC_2022-Q3_SCDPT4'!$N$193</definedName>
    <definedName name="SCDPT4_150ENDINGG_13" localSheetId="3">'GMIC_2022-Q3_SCDPT4'!$O$193</definedName>
    <definedName name="SCDPT4_150ENDINGG_14" localSheetId="3">'GMIC_2022-Q3_SCDPT4'!$P$193</definedName>
    <definedName name="SCDPT4_150ENDINGG_15" localSheetId="3">'GMIC_2022-Q3_SCDPT4'!$Q$193</definedName>
    <definedName name="SCDPT4_150ENDINGG_16" localSheetId="3">'GMIC_2022-Q3_SCDPT4'!$R$193</definedName>
    <definedName name="SCDPT4_150ENDINGG_17" localSheetId="3">'GMIC_2022-Q3_SCDPT4'!$S$193</definedName>
    <definedName name="SCDPT4_150ENDINGG_18" localSheetId="3">'GMIC_2022-Q3_SCDPT4'!$T$193</definedName>
    <definedName name="SCDPT4_150ENDINGG_19" localSheetId="3">'GMIC_2022-Q3_SCDPT4'!$U$193</definedName>
    <definedName name="SCDPT4_150ENDINGG_2" localSheetId="3">'GMIC_2022-Q3_SCDPT4'!$D$193</definedName>
    <definedName name="SCDPT4_150ENDINGG_20" localSheetId="3">'GMIC_2022-Q3_SCDPT4'!$V$193</definedName>
    <definedName name="SCDPT4_150ENDINGG_21" localSheetId="3">'GMIC_2022-Q3_SCDPT4'!$W$193</definedName>
    <definedName name="SCDPT4_150ENDINGG_22.01" localSheetId="3">'GMIC_2022-Q3_SCDPT4'!$X$193</definedName>
    <definedName name="SCDPT4_150ENDINGG_22.02" localSheetId="3">'GMIC_2022-Q3_SCDPT4'!$Y$193</definedName>
    <definedName name="SCDPT4_150ENDINGG_22.03" localSheetId="3">'GMIC_2022-Q3_SCDPT4'!$Z$193</definedName>
    <definedName name="SCDPT4_150ENDINGG_23" localSheetId="3">'GMIC_2022-Q3_SCDPT4'!$AA$193</definedName>
    <definedName name="SCDPT4_150ENDINGG_24" localSheetId="3">'GMIC_2022-Q3_SCDPT4'!$AB$193</definedName>
    <definedName name="SCDPT4_150ENDINGG_25" localSheetId="3">'GMIC_2022-Q3_SCDPT4'!$AC$193</definedName>
    <definedName name="SCDPT4_150ENDINGG_26" localSheetId="3">'GMIC_2022-Q3_SCDPT4'!$AD$193</definedName>
    <definedName name="SCDPT4_150ENDINGG_27" localSheetId="3">'GMIC_2022-Q3_SCDPT4'!$AE$193</definedName>
    <definedName name="SCDPT4_150ENDINGG_28" localSheetId="3">'GMIC_2022-Q3_SCDPT4'!$AF$193</definedName>
    <definedName name="SCDPT4_150ENDINGG_3" localSheetId="3">'GMIC_2022-Q3_SCDPT4'!$E$193</definedName>
    <definedName name="SCDPT4_150ENDINGG_4" localSheetId="3">'GMIC_2022-Q3_SCDPT4'!$F$193</definedName>
    <definedName name="SCDPT4_150ENDINGG_5" localSheetId="3">'GMIC_2022-Q3_SCDPT4'!$G$193</definedName>
    <definedName name="SCDPT4_150ENDINGG_6" localSheetId="3">'GMIC_2022-Q3_SCDPT4'!$H$193</definedName>
    <definedName name="SCDPT4_150ENDINGG_7" localSheetId="3">'GMIC_2022-Q3_SCDPT4'!$I$193</definedName>
    <definedName name="SCDPT4_150ENDINGG_8" localSheetId="3">'GMIC_2022-Q3_SCDPT4'!$J$193</definedName>
    <definedName name="SCDPT4_150ENDINGG_9" localSheetId="3">'GMIC_2022-Q3_SCDPT4'!$K$193</definedName>
    <definedName name="SCDPT4_1610000000_Range" localSheetId="3">'GMIC_2022-Q3_SCDPT4'!$B$195:$AF$197</definedName>
    <definedName name="SCDPT4_1619999999_10" localSheetId="3">'GMIC_2022-Q3_SCDPT4'!$L$198</definedName>
    <definedName name="SCDPT4_1619999999_11" localSheetId="3">'GMIC_2022-Q3_SCDPT4'!$M$198</definedName>
    <definedName name="SCDPT4_1619999999_12" localSheetId="3">'GMIC_2022-Q3_SCDPT4'!$N$198</definedName>
    <definedName name="SCDPT4_1619999999_13" localSheetId="3">'GMIC_2022-Q3_SCDPT4'!$O$198</definedName>
    <definedName name="SCDPT4_1619999999_14" localSheetId="3">'GMIC_2022-Q3_SCDPT4'!$P$198</definedName>
    <definedName name="SCDPT4_1619999999_15" localSheetId="3">'GMIC_2022-Q3_SCDPT4'!$Q$198</definedName>
    <definedName name="SCDPT4_1619999999_16" localSheetId="3">'GMIC_2022-Q3_SCDPT4'!$R$198</definedName>
    <definedName name="SCDPT4_1619999999_17" localSheetId="3">'GMIC_2022-Q3_SCDPT4'!$S$198</definedName>
    <definedName name="SCDPT4_1619999999_18" localSheetId="3">'GMIC_2022-Q3_SCDPT4'!$T$198</definedName>
    <definedName name="SCDPT4_1619999999_19" localSheetId="3">'GMIC_2022-Q3_SCDPT4'!$U$198</definedName>
    <definedName name="SCDPT4_1619999999_20" localSheetId="3">'GMIC_2022-Q3_SCDPT4'!$V$198</definedName>
    <definedName name="SCDPT4_1619999999_7" localSheetId="3">'GMIC_2022-Q3_SCDPT4'!$I$198</definedName>
    <definedName name="SCDPT4_1619999999_8" localSheetId="3">'GMIC_2022-Q3_SCDPT4'!$J$198</definedName>
    <definedName name="SCDPT4_1619999999_9" localSheetId="3">'GMIC_2022-Q3_SCDPT4'!$K$198</definedName>
    <definedName name="SCDPT4_161BEGINNG_1" localSheetId="3">'GMIC_2022-Q3_SCDPT4'!$C$195</definedName>
    <definedName name="SCDPT4_161BEGINNG_10" localSheetId="3">'GMIC_2022-Q3_SCDPT4'!$L$195</definedName>
    <definedName name="SCDPT4_161BEGINNG_11" localSheetId="3">'GMIC_2022-Q3_SCDPT4'!$M$195</definedName>
    <definedName name="SCDPT4_161BEGINNG_12" localSheetId="3">'GMIC_2022-Q3_SCDPT4'!$N$195</definedName>
    <definedName name="SCDPT4_161BEGINNG_13" localSheetId="3">'GMIC_2022-Q3_SCDPT4'!$O$195</definedName>
    <definedName name="SCDPT4_161BEGINNG_14" localSheetId="3">'GMIC_2022-Q3_SCDPT4'!$P$195</definedName>
    <definedName name="SCDPT4_161BEGINNG_15" localSheetId="3">'GMIC_2022-Q3_SCDPT4'!$Q$195</definedName>
    <definedName name="SCDPT4_161BEGINNG_16" localSheetId="3">'GMIC_2022-Q3_SCDPT4'!$R$195</definedName>
    <definedName name="SCDPT4_161BEGINNG_17" localSheetId="3">'GMIC_2022-Q3_SCDPT4'!$S$195</definedName>
    <definedName name="SCDPT4_161BEGINNG_18" localSheetId="3">'GMIC_2022-Q3_SCDPT4'!$T$195</definedName>
    <definedName name="SCDPT4_161BEGINNG_19" localSheetId="3">'GMIC_2022-Q3_SCDPT4'!$U$195</definedName>
    <definedName name="SCDPT4_161BEGINNG_2" localSheetId="3">'GMIC_2022-Q3_SCDPT4'!$D$195</definedName>
    <definedName name="SCDPT4_161BEGINNG_20" localSheetId="3">'GMIC_2022-Q3_SCDPT4'!$V$195</definedName>
    <definedName name="SCDPT4_161BEGINNG_21" localSheetId="3">'GMIC_2022-Q3_SCDPT4'!$W$195</definedName>
    <definedName name="SCDPT4_161BEGINNG_22.01" localSheetId="3">'GMIC_2022-Q3_SCDPT4'!$X$195</definedName>
    <definedName name="SCDPT4_161BEGINNG_22.02" localSheetId="3">'GMIC_2022-Q3_SCDPT4'!$Y$195</definedName>
    <definedName name="SCDPT4_161BEGINNG_22.03" localSheetId="3">'GMIC_2022-Q3_SCDPT4'!$Z$195</definedName>
    <definedName name="SCDPT4_161BEGINNG_23" localSheetId="3">'GMIC_2022-Q3_SCDPT4'!$AA$195</definedName>
    <definedName name="SCDPT4_161BEGINNG_24" localSheetId="3">'GMIC_2022-Q3_SCDPT4'!$AB$195</definedName>
    <definedName name="SCDPT4_161BEGINNG_25" localSheetId="3">'GMIC_2022-Q3_SCDPT4'!$AC$195</definedName>
    <definedName name="SCDPT4_161BEGINNG_26" localSheetId="3">'GMIC_2022-Q3_SCDPT4'!$AD$195</definedName>
    <definedName name="SCDPT4_161BEGINNG_27" localSheetId="3">'GMIC_2022-Q3_SCDPT4'!$AE$195</definedName>
    <definedName name="SCDPT4_161BEGINNG_28" localSheetId="3">'GMIC_2022-Q3_SCDPT4'!$AF$195</definedName>
    <definedName name="SCDPT4_161BEGINNG_3" localSheetId="3">'GMIC_2022-Q3_SCDPT4'!$E$195</definedName>
    <definedName name="SCDPT4_161BEGINNG_4" localSheetId="3">'GMIC_2022-Q3_SCDPT4'!$F$195</definedName>
    <definedName name="SCDPT4_161BEGINNG_5" localSheetId="3">'GMIC_2022-Q3_SCDPT4'!$G$195</definedName>
    <definedName name="SCDPT4_161BEGINNG_6" localSheetId="3">'GMIC_2022-Q3_SCDPT4'!$H$195</definedName>
    <definedName name="SCDPT4_161BEGINNG_7" localSheetId="3">'GMIC_2022-Q3_SCDPT4'!$I$195</definedName>
    <definedName name="SCDPT4_161BEGINNG_8" localSheetId="3">'GMIC_2022-Q3_SCDPT4'!$J$195</definedName>
    <definedName name="SCDPT4_161BEGINNG_9" localSheetId="3">'GMIC_2022-Q3_SCDPT4'!$K$195</definedName>
    <definedName name="SCDPT4_161ENDINGG_10" localSheetId="3">'GMIC_2022-Q3_SCDPT4'!$L$197</definedName>
    <definedName name="SCDPT4_161ENDINGG_11" localSheetId="3">'GMIC_2022-Q3_SCDPT4'!$M$197</definedName>
    <definedName name="SCDPT4_161ENDINGG_12" localSheetId="3">'GMIC_2022-Q3_SCDPT4'!$N$197</definedName>
    <definedName name="SCDPT4_161ENDINGG_13" localSheetId="3">'GMIC_2022-Q3_SCDPT4'!$O$197</definedName>
    <definedName name="SCDPT4_161ENDINGG_14" localSheetId="3">'GMIC_2022-Q3_SCDPT4'!$P$197</definedName>
    <definedName name="SCDPT4_161ENDINGG_15" localSheetId="3">'GMIC_2022-Q3_SCDPT4'!$Q$197</definedName>
    <definedName name="SCDPT4_161ENDINGG_16" localSheetId="3">'GMIC_2022-Q3_SCDPT4'!$R$197</definedName>
    <definedName name="SCDPT4_161ENDINGG_17" localSheetId="3">'GMIC_2022-Q3_SCDPT4'!$S$197</definedName>
    <definedName name="SCDPT4_161ENDINGG_18" localSheetId="3">'GMIC_2022-Q3_SCDPT4'!$T$197</definedName>
    <definedName name="SCDPT4_161ENDINGG_19" localSheetId="3">'GMIC_2022-Q3_SCDPT4'!$U$197</definedName>
    <definedName name="SCDPT4_161ENDINGG_2" localSheetId="3">'GMIC_2022-Q3_SCDPT4'!$D$197</definedName>
    <definedName name="SCDPT4_161ENDINGG_20" localSheetId="3">'GMIC_2022-Q3_SCDPT4'!$V$197</definedName>
    <definedName name="SCDPT4_161ENDINGG_21" localSheetId="3">'GMIC_2022-Q3_SCDPT4'!$W$197</definedName>
    <definedName name="SCDPT4_161ENDINGG_22.01" localSheetId="3">'GMIC_2022-Q3_SCDPT4'!$X$197</definedName>
    <definedName name="SCDPT4_161ENDINGG_22.02" localSheetId="3">'GMIC_2022-Q3_SCDPT4'!$Y$197</definedName>
    <definedName name="SCDPT4_161ENDINGG_22.03" localSheetId="3">'GMIC_2022-Q3_SCDPT4'!$Z$197</definedName>
    <definedName name="SCDPT4_161ENDINGG_23" localSheetId="3">'GMIC_2022-Q3_SCDPT4'!$AA$197</definedName>
    <definedName name="SCDPT4_161ENDINGG_24" localSheetId="3">'GMIC_2022-Q3_SCDPT4'!$AB$197</definedName>
    <definedName name="SCDPT4_161ENDINGG_25" localSheetId="3">'GMIC_2022-Q3_SCDPT4'!$AC$197</definedName>
    <definedName name="SCDPT4_161ENDINGG_26" localSheetId="3">'GMIC_2022-Q3_SCDPT4'!$AD$197</definedName>
    <definedName name="SCDPT4_161ENDINGG_27" localSheetId="3">'GMIC_2022-Q3_SCDPT4'!$AE$197</definedName>
    <definedName name="SCDPT4_161ENDINGG_28" localSheetId="3">'GMIC_2022-Q3_SCDPT4'!$AF$197</definedName>
    <definedName name="SCDPT4_161ENDINGG_3" localSheetId="3">'GMIC_2022-Q3_SCDPT4'!$E$197</definedName>
    <definedName name="SCDPT4_161ENDINGG_4" localSheetId="3">'GMIC_2022-Q3_SCDPT4'!$F$197</definedName>
    <definedName name="SCDPT4_161ENDINGG_5" localSheetId="3">'GMIC_2022-Q3_SCDPT4'!$G$197</definedName>
    <definedName name="SCDPT4_161ENDINGG_6" localSheetId="3">'GMIC_2022-Q3_SCDPT4'!$H$197</definedName>
    <definedName name="SCDPT4_161ENDINGG_7" localSheetId="3">'GMIC_2022-Q3_SCDPT4'!$I$197</definedName>
    <definedName name="SCDPT4_161ENDINGG_8" localSheetId="3">'GMIC_2022-Q3_SCDPT4'!$J$197</definedName>
    <definedName name="SCDPT4_161ENDINGG_9" localSheetId="3">'GMIC_2022-Q3_SCDPT4'!$K$197</definedName>
    <definedName name="SCDPT4_1900000000_Range" localSheetId="3">'GMIC_2022-Q3_SCDPT4'!$B$199:$AF$201</definedName>
    <definedName name="SCDPT4_1909999999_10" localSheetId="3">'GMIC_2022-Q3_SCDPT4'!$L$202</definedName>
    <definedName name="SCDPT4_1909999999_11" localSheetId="3">'GMIC_2022-Q3_SCDPT4'!$M$202</definedName>
    <definedName name="SCDPT4_1909999999_12" localSheetId="3">'GMIC_2022-Q3_SCDPT4'!$N$202</definedName>
    <definedName name="SCDPT4_1909999999_13" localSheetId="3">'GMIC_2022-Q3_SCDPT4'!$O$202</definedName>
    <definedName name="SCDPT4_1909999999_14" localSheetId="3">'GMIC_2022-Q3_SCDPT4'!$P$202</definedName>
    <definedName name="SCDPT4_1909999999_15" localSheetId="3">'GMIC_2022-Q3_SCDPT4'!$Q$202</definedName>
    <definedName name="SCDPT4_1909999999_16" localSheetId="3">'GMIC_2022-Q3_SCDPT4'!$R$202</definedName>
    <definedName name="SCDPT4_1909999999_17" localSheetId="3">'GMIC_2022-Q3_SCDPT4'!$S$202</definedName>
    <definedName name="SCDPT4_1909999999_18" localSheetId="3">'GMIC_2022-Q3_SCDPT4'!$T$202</definedName>
    <definedName name="SCDPT4_1909999999_19" localSheetId="3">'GMIC_2022-Q3_SCDPT4'!$U$202</definedName>
    <definedName name="SCDPT4_1909999999_20" localSheetId="3">'GMIC_2022-Q3_SCDPT4'!$V$202</definedName>
    <definedName name="SCDPT4_1909999999_7" localSheetId="3">'GMIC_2022-Q3_SCDPT4'!$I$202</definedName>
    <definedName name="SCDPT4_1909999999_8" localSheetId="3">'GMIC_2022-Q3_SCDPT4'!$J$202</definedName>
    <definedName name="SCDPT4_1909999999_9" localSheetId="3">'GMIC_2022-Q3_SCDPT4'!$K$202</definedName>
    <definedName name="SCDPT4_190BEGINNG_1" localSheetId="3">'GMIC_2022-Q3_SCDPT4'!$C$199</definedName>
    <definedName name="SCDPT4_190BEGINNG_10" localSheetId="3">'GMIC_2022-Q3_SCDPT4'!$L$199</definedName>
    <definedName name="SCDPT4_190BEGINNG_11" localSheetId="3">'GMIC_2022-Q3_SCDPT4'!$M$199</definedName>
    <definedName name="SCDPT4_190BEGINNG_12" localSheetId="3">'GMIC_2022-Q3_SCDPT4'!$N$199</definedName>
    <definedName name="SCDPT4_190BEGINNG_13" localSheetId="3">'GMIC_2022-Q3_SCDPT4'!$O$199</definedName>
    <definedName name="SCDPT4_190BEGINNG_14" localSheetId="3">'GMIC_2022-Q3_SCDPT4'!$P$199</definedName>
    <definedName name="SCDPT4_190BEGINNG_15" localSheetId="3">'GMIC_2022-Q3_SCDPT4'!$Q$199</definedName>
    <definedName name="SCDPT4_190BEGINNG_16" localSheetId="3">'GMIC_2022-Q3_SCDPT4'!$R$199</definedName>
    <definedName name="SCDPT4_190BEGINNG_17" localSheetId="3">'GMIC_2022-Q3_SCDPT4'!$S$199</definedName>
    <definedName name="SCDPT4_190BEGINNG_18" localSheetId="3">'GMIC_2022-Q3_SCDPT4'!$T$199</definedName>
    <definedName name="SCDPT4_190BEGINNG_19" localSheetId="3">'GMIC_2022-Q3_SCDPT4'!$U$199</definedName>
    <definedName name="SCDPT4_190BEGINNG_2" localSheetId="3">'GMIC_2022-Q3_SCDPT4'!$D$199</definedName>
    <definedName name="SCDPT4_190BEGINNG_20" localSheetId="3">'GMIC_2022-Q3_SCDPT4'!$V$199</definedName>
    <definedName name="SCDPT4_190BEGINNG_21" localSheetId="3">'GMIC_2022-Q3_SCDPT4'!$W$199</definedName>
    <definedName name="SCDPT4_190BEGINNG_22.01" localSheetId="3">'GMIC_2022-Q3_SCDPT4'!$X$199</definedName>
    <definedName name="SCDPT4_190BEGINNG_22.02" localSheetId="3">'GMIC_2022-Q3_SCDPT4'!$Y$199</definedName>
    <definedName name="SCDPT4_190BEGINNG_22.03" localSheetId="3">'GMIC_2022-Q3_SCDPT4'!$Z$199</definedName>
    <definedName name="SCDPT4_190BEGINNG_23" localSheetId="3">'GMIC_2022-Q3_SCDPT4'!$AA$199</definedName>
    <definedName name="SCDPT4_190BEGINNG_24" localSheetId="3">'GMIC_2022-Q3_SCDPT4'!$AB$199</definedName>
    <definedName name="SCDPT4_190BEGINNG_25" localSheetId="3">'GMIC_2022-Q3_SCDPT4'!$AC$199</definedName>
    <definedName name="SCDPT4_190BEGINNG_26" localSheetId="3">'GMIC_2022-Q3_SCDPT4'!$AD$199</definedName>
    <definedName name="SCDPT4_190BEGINNG_27" localSheetId="3">'GMIC_2022-Q3_SCDPT4'!$AE$199</definedName>
    <definedName name="SCDPT4_190BEGINNG_28" localSheetId="3">'GMIC_2022-Q3_SCDPT4'!$AF$199</definedName>
    <definedName name="SCDPT4_190BEGINNG_3" localSheetId="3">'GMIC_2022-Q3_SCDPT4'!$E$199</definedName>
    <definedName name="SCDPT4_190BEGINNG_4" localSheetId="3">'GMIC_2022-Q3_SCDPT4'!$F$199</definedName>
    <definedName name="SCDPT4_190BEGINNG_5" localSheetId="3">'GMIC_2022-Q3_SCDPT4'!$G$199</definedName>
    <definedName name="SCDPT4_190BEGINNG_6" localSheetId="3">'GMIC_2022-Q3_SCDPT4'!$H$199</definedName>
    <definedName name="SCDPT4_190BEGINNG_7" localSheetId="3">'GMIC_2022-Q3_SCDPT4'!$I$199</definedName>
    <definedName name="SCDPT4_190BEGINNG_8" localSheetId="3">'GMIC_2022-Q3_SCDPT4'!$J$199</definedName>
    <definedName name="SCDPT4_190BEGINNG_9" localSheetId="3">'GMIC_2022-Q3_SCDPT4'!$K$199</definedName>
    <definedName name="SCDPT4_190ENDINGG_10" localSheetId="3">'GMIC_2022-Q3_SCDPT4'!$L$201</definedName>
    <definedName name="SCDPT4_190ENDINGG_11" localSheetId="3">'GMIC_2022-Q3_SCDPT4'!$M$201</definedName>
    <definedName name="SCDPT4_190ENDINGG_12" localSheetId="3">'GMIC_2022-Q3_SCDPT4'!$N$201</definedName>
    <definedName name="SCDPT4_190ENDINGG_13" localSheetId="3">'GMIC_2022-Q3_SCDPT4'!$O$201</definedName>
    <definedName name="SCDPT4_190ENDINGG_14" localSheetId="3">'GMIC_2022-Q3_SCDPT4'!$P$201</definedName>
    <definedName name="SCDPT4_190ENDINGG_15" localSheetId="3">'GMIC_2022-Q3_SCDPT4'!$Q$201</definedName>
    <definedName name="SCDPT4_190ENDINGG_16" localSheetId="3">'GMIC_2022-Q3_SCDPT4'!$R$201</definedName>
    <definedName name="SCDPT4_190ENDINGG_17" localSheetId="3">'GMIC_2022-Q3_SCDPT4'!$S$201</definedName>
    <definedName name="SCDPT4_190ENDINGG_18" localSheetId="3">'GMIC_2022-Q3_SCDPT4'!$T$201</definedName>
    <definedName name="SCDPT4_190ENDINGG_19" localSheetId="3">'GMIC_2022-Q3_SCDPT4'!$U$201</definedName>
    <definedName name="SCDPT4_190ENDINGG_2" localSheetId="3">'GMIC_2022-Q3_SCDPT4'!$D$201</definedName>
    <definedName name="SCDPT4_190ENDINGG_20" localSheetId="3">'GMIC_2022-Q3_SCDPT4'!$V$201</definedName>
    <definedName name="SCDPT4_190ENDINGG_21" localSheetId="3">'GMIC_2022-Q3_SCDPT4'!$W$201</definedName>
    <definedName name="SCDPT4_190ENDINGG_22.01" localSheetId="3">'GMIC_2022-Q3_SCDPT4'!$X$201</definedName>
    <definedName name="SCDPT4_190ENDINGG_22.02" localSheetId="3">'GMIC_2022-Q3_SCDPT4'!$Y$201</definedName>
    <definedName name="SCDPT4_190ENDINGG_22.03" localSheetId="3">'GMIC_2022-Q3_SCDPT4'!$Z$201</definedName>
    <definedName name="SCDPT4_190ENDINGG_23" localSheetId="3">'GMIC_2022-Q3_SCDPT4'!$AA$201</definedName>
    <definedName name="SCDPT4_190ENDINGG_24" localSheetId="3">'GMIC_2022-Q3_SCDPT4'!$AB$201</definedName>
    <definedName name="SCDPT4_190ENDINGG_25" localSheetId="3">'GMIC_2022-Q3_SCDPT4'!$AC$201</definedName>
    <definedName name="SCDPT4_190ENDINGG_26" localSheetId="3">'GMIC_2022-Q3_SCDPT4'!$AD$201</definedName>
    <definedName name="SCDPT4_190ENDINGG_27" localSheetId="3">'GMIC_2022-Q3_SCDPT4'!$AE$201</definedName>
    <definedName name="SCDPT4_190ENDINGG_28" localSheetId="3">'GMIC_2022-Q3_SCDPT4'!$AF$201</definedName>
    <definedName name="SCDPT4_190ENDINGG_3" localSheetId="3">'GMIC_2022-Q3_SCDPT4'!$E$201</definedName>
    <definedName name="SCDPT4_190ENDINGG_4" localSheetId="3">'GMIC_2022-Q3_SCDPT4'!$F$201</definedName>
    <definedName name="SCDPT4_190ENDINGG_5" localSheetId="3">'GMIC_2022-Q3_SCDPT4'!$G$201</definedName>
    <definedName name="SCDPT4_190ENDINGG_6" localSheetId="3">'GMIC_2022-Q3_SCDPT4'!$H$201</definedName>
    <definedName name="SCDPT4_190ENDINGG_7" localSheetId="3">'GMIC_2022-Q3_SCDPT4'!$I$201</definedName>
    <definedName name="SCDPT4_190ENDINGG_8" localSheetId="3">'GMIC_2022-Q3_SCDPT4'!$J$201</definedName>
    <definedName name="SCDPT4_190ENDINGG_9" localSheetId="3">'GMIC_2022-Q3_SCDPT4'!$K$201</definedName>
    <definedName name="SCDPT4_2010000000_Range" localSheetId="3">'GMIC_2022-Q3_SCDPT4'!$B$203:$AF$205</definedName>
    <definedName name="SCDPT4_2019999999_10" localSheetId="3">'GMIC_2022-Q3_SCDPT4'!$L$206</definedName>
    <definedName name="SCDPT4_2019999999_11" localSheetId="3">'GMIC_2022-Q3_SCDPT4'!$M$206</definedName>
    <definedName name="SCDPT4_2019999999_12" localSheetId="3">'GMIC_2022-Q3_SCDPT4'!$N$206</definedName>
    <definedName name="SCDPT4_2019999999_13" localSheetId="3">'GMIC_2022-Q3_SCDPT4'!$O$206</definedName>
    <definedName name="SCDPT4_2019999999_14" localSheetId="3">'GMIC_2022-Q3_SCDPT4'!$P$206</definedName>
    <definedName name="SCDPT4_2019999999_15" localSheetId="3">'GMIC_2022-Q3_SCDPT4'!$Q$206</definedName>
    <definedName name="SCDPT4_2019999999_16" localSheetId="3">'GMIC_2022-Q3_SCDPT4'!$R$206</definedName>
    <definedName name="SCDPT4_2019999999_17" localSheetId="3">'GMIC_2022-Q3_SCDPT4'!$S$206</definedName>
    <definedName name="SCDPT4_2019999999_18" localSheetId="3">'GMIC_2022-Q3_SCDPT4'!$T$206</definedName>
    <definedName name="SCDPT4_2019999999_19" localSheetId="3">'GMIC_2022-Q3_SCDPT4'!$U$206</definedName>
    <definedName name="SCDPT4_2019999999_20" localSheetId="3">'GMIC_2022-Q3_SCDPT4'!$V$206</definedName>
    <definedName name="SCDPT4_2019999999_7" localSheetId="3">'GMIC_2022-Q3_SCDPT4'!$I$206</definedName>
    <definedName name="SCDPT4_2019999999_8" localSheetId="3">'GMIC_2022-Q3_SCDPT4'!$J$206</definedName>
    <definedName name="SCDPT4_2019999999_9" localSheetId="3">'GMIC_2022-Q3_SCDPT4'!$K$206</definedName>
    <definedName name="SCDPT4_201BEGINNG_1" localSheetId="3">'GMIC_2022-Q3_SCDPT4'!$C$203</definedName>
    <definedName name="SCDPT4_201BEGINNG_10" localSheetId="3">'GMIC_2022-Q3_SCDPT4'!$L$203</definedName>
    <definedName name="SCDPT4_201BEGINNG_11" localSheetId="3">'GMIC_2022-Q3_SCDPT4'!$M$203</definedName>
    <definedName name="SCDPT4_201BEGINNG_12" localSheetId="3">'GMIC_2022-Q3_SCDPT4'!$N$203</definedName>
    <definedName name="SCDPT4_201BEGINNG_13" localSheetId="3">'GMIC_2022-Q3_SCDPT4'!$O$203</definedName>
    <definedName name="SCDPT4_201BEGINNG_14" localSheetId="3">'GMIC_2022-Q3_SCDPT4'!$P$203</definedName>
    <definedName name="SCDPT4_201BEGINNG_15" localSheetId="3">'GMIC_2022-Q3_SCDPT4'!$Q$203</definedName>
    <definedName name="SCDPT4_201BEGINNG_16" localSheetId="3">'GMIC_2022-Q3_SCDPT4'!$R$203</definedName>
    <definedName name="SCDPT4_201BEGINNG_17" localSheetId="3">'GMIC_2022-Q3_SCDPT4'!$S$203</definedName>
    <definedName name="SCDPT4_201BEGINNG_18" localSheetId="3">'GMIC_2022-Q3_SCDPT4'!$T$203</definedName>
    <definedName name="SCDPT4_201BEGINNG_19" localSheetId="3">'GMIC_2022-Q3_SCDPT4'!$U$203</definedName>
    <definedName name="SCDPT4_201BEGINNG_2" localSheetId="3">'GMIC_2022-Q3_SCDPT4'!$D$203</definedName>
    <definedName name="SCDPT4_201BEGINNG_20" localSheetId="3">'GMIC_2022-Q3_SCDPT4'!$V$203</definedName>
    <definedName name="SCDPT4_201BEGINNG_21" localSheetId="3">'GMIC_2022-Q3_SCDPT4'!$W$203</definedName>
    <definedName name="SCDPT4_201BEGINNG_22.01" localSheetId="3">'GMIC_2022-Q3_SCDPT4'!$X$203</definedName>
    <definedName name="SCDPT4_201BEGINNG_22.02" localSheetId="3">'GMIC_2022-Q3_SCDPT4'!$Y$203</definedName>
    <definedName name="SCDPT4_201BEGINNG_22.03" localSheetId="3">'GMIC_2022-Q3_SCDPT4'!$Z$203</definedName>
    <definedName name="SCDPT4_201BEGINNG_23" localSheetId="3">'GMIC_2022-Q3_SCDPT4'!$AA$203</definedName>
    <definedName name="SCDPT4_201BEGINNG_24" localSheetId="3">'GMIC_2022-Q3_SCDPT4'!$AB$203</definedName>
    <definedName name="SCDPT4_201BEGINNG_25" localSheetId="3">'GMIC_2022-Q3_SCDPT4'!$AC$203</definedName>
    <definedName name="SCDPT4_201BEGINNG_26" localSheetId="3">'GMIC_2022-Q3_SCDPT4'!$AD$203</definedName>
    <definedName name="SCDPT4_201BEGINNG_27" localSheetId="3">'GMIC_2022-Q3_SCDPT4'!$AE$203</definedName>
    <definedName name="SCDPT4_201BEGINNG_28" localSheetId="3">'GMIC_2022-Q3_SCDPT4'!$AF$203</definedName>
    <definedName name="SCDPT4_201BEGINNG_3" localSheetId="3">'GMIC_2022-Q3_SCDPT4'!$E$203</definedName>
    <definedName name="SCDPT4_201BEGINNG_4" localSheetId="3">'GMIC_2022-Q3_SCDPT4'!$F$203</definedName>
    <definedName name="SCDPT4_201BEGINNG_5" localSheetId="3">'GMIC_2022-Q3_SCDPT4'!$G$203</definedName>
    <definedName name="SCDPT4_201BEGINNG_6" localSheetId="3">'GMIC_2022-Q3_SCDPT4'!$H$203</definedName>
    <definedName name="SCDPT4_201BEGINNG_7" localSheetId="3">'GMIC_2022-Q3_SCDPT4'!$I$203</definedName>
    <definedName name="SCDPT4_201BEGINNG_8" localSheetId="3">'GMIC_2022-Q3_SCDPT4'!$J$203</definedName>
    <definedName name="SCDPT4_201BEGINNG_9" localSheetId="3">'GMIC_2022-Q3_SCDPT4'!$K$203</definedName>
    <definedName name="SCDPT4_201ENDINGG_10" localSheetId="3">'GMIC_2022-Q3_SCDPT4'!$L$205</definedName>
    <definedName name="SCDPT4_201ENDINGG_11" localSheetId="3">'GMIC_2022-Q3_SCDPT4'!$M$205</definedName>
    <definedName name="SCDPT4_201ENDINGG_12" localSheetId="3">'GMIC_2022-Q3_SCDPT4'!$N$205</definedName>
    <definedName name="SCDPT4_201ENDINGG_13" localSheetId="3">'GMIC_2022-Q3_SCDPT4'!$O$205</definedName>
    <definedName name="SCDPT4_201ENDINGG_14" localSheetId="3">'GMIC_2022-Q3_SCDPT4'!$P$205</definedName>
    <definedName name="SCDPT4_201ENDINGG_15" localSheetId="3">'GMIC_2022-Q3_SCDPT4'!$Q$205</definedName>
    <definedName name="SCDPT4_201ENDINGG_16" localSheetId="3">'GMIC_2022-Q3_SCDPT4'!$R$205</definedName>
    <definedName name="SCDPT4_201ENDINGG_17" localSheetId="3">'GMIC_2022-Q3_SCDPT4'!$S$205</definedName>
    <definedName name="SCDPT4_201ENDINGG_18" localSheetId="3">'GMIC_2022-Q3_SCDPT4'!$T$205</definedName>
    <definedName name="SCDPT4_201ENDINGG_19" localSheetId="3">'GMIC_2022-Q3_SCDPT4'!$U$205</definedName>
    <definedName name="SCDPT4_201ENDINGG_2" localSheetId="3">'GMIC_2022-Q3_SCDPT4'!$D$205</definedName>
    <definedName name="SCDPT4_201ENDINGG_20" localSheetId="3">'GMIC_2022-Q3_SCDPT4'!$V$205</definedName>
    <definedName name="SCDPT4_201ENDINGG_21" localSheetId="3">'GMIC_2022-Q3_SCDPT4'!$W$205</definedName>
    <definedName name="SCDPT4_201ENDINGG_22.01" localSheetId="3">'GMIC_2022-Q3_SCDPT4'!$X$205</definedName>
    <definedName name="SCDPT4_201ENDINGG_22.02" localSheetId="3">'GMIC_2022-Q3_SCDPT4'!$Y$205</definedName>
    <definedName name="SCDPT4_201ENDINGG_22.03" localSheetId="3">'GMIC_2022-Q3_SCDPT4'!$Z$205</definedName>
    <definedName name="SCDPT4_201ENDINGG_23" localSheetId="3">'GMIC_2022-Q3_SCDPT4'!$AA$205</definedName>
    <definedName name="SCDPT4_201ENDINGG_24" localSheetId="3">'GMIC_2022-Q3_SCDPT4'!$AB$205</definedName>
    <definedName name="SCDPT4_201ENDINGG_25" localSheetId="3">'GMIC_2022-Q3_SCDPT4'!$AC$205</definedName>
    <definedName name="SCDPT4_201ENDINGG_26" localSheetId="3">'GMIC_2022-Q3_SCDPT4'!$AD$205</definedName>
    <definedName name="SCDPT4_201ENDINGG_27" localSheetId="3">'GMIC_2022-Q3_SCDPT4'!$AE$205</definedName>
    <definedName name="SCDPT4_201ENDINGG_28" localSheetId="3">'GMIC_2022-Q3_SCDPT4'!$AF$205</definedName>
    <definedName name="SCDPT4_201ENDINGG_3" localSheetId="3">'GMIC_2022-Q3_SCDPT4'!$E$205</definedName>
    <definedName name="SCDPT4_201ENDINGG_4" localSheetId="3">'GMIC_2022-Q3_SCDPT4'!$F$205</definedName>
    <definedName name="SCDPT4_201ENDINGG_5" localSheetId="3">'GMIC_2022-Q3_SCDPT4'!$G$205</definedName>
    <definedName name="SCDPT4_201ENDINGG_6" localSheetId="3">'GMIC_2022-Q3_SCDPT4'!$H$205</definedName>
    <definedName name="SCDPT4_201ENDINGG_7" localSheetId="3">'GMIC_2022-Q3_SCDPT4'!$I$205</definedName>
    <definedName name="SCDPT4_201ENDINGG_8" localSheetId="3">'GMIC_2022-Q3_SCDPT4'!$J$205</definedName>
    <definedName name="SCDPT4_201ENDINGG_9" localSheetId="3">'GMIC_2022-Q3_SCDPT4'!$K$205</definedName>
    <definedName name="SCDPT4_2509999997_10" localSheetId="3">'GMIC_2022-Q3_SCDPT4'!$L$207</definedName>
    <definedName name="SCDPT4_2509999997_11" localSheetId="3">'GMIC_2022-Q3_SCDPT4'!$M$207</definedName>
    <definedName name="SCDPT4_2509999997_12" localSheetId="3">'GMIC_2022-Q3_SCDPT4'!$N$207</definedName>
    <definedName name="SCDPT4_2509999997_13" localSheetId="3">'GMIC_2022-Q3_SCDPT4'!$O$207</definedName>
    <definedName name="SCDPT4_2509999997_14" localSheetId="3">'GMIC_2022-Q3_SCDPT4'!$P$207</definedName>
    <definedName name="SCDPT4_2509999997_15" localSheetId="3">'GMIC_2022-Q3_SCDPT4'!$Q$207</definedName>
    <definedName name="SCDPT4_2509999997_16" localSheetId="3">'GMIC_2022-Q3_SCDPT4'!$R$207</definedName>
    <definedName name="SCDPT4_2509999997_17" localSheetId="3">'GMIC_2022-Q3_SCDPT4'!$S$207</definedName>
    <definedName name="SCDPT4_2509999997_18" localSheetId="3">'GMIC_2022-Q3_SCDPT4'!$T$207</definedName>
    <definedName name="SCDPT4_2509999997_19" localSheetId="3">'GMIC_2022-Q3_SCDPT4'!$U$207</definedName>
    <definedName name="SCDPT4_2509999997_20" localSheetId="3">'GMIC_2022-Q3_SCDPT4'!$V$207</definedName>
    <definedName name="SCDPT4_2509999997_7" localSheetId="3">'GMIC_2022-Q3_SCDPT4'!$I$207</definedName>
    <definedName name="SCDPT4_2509999997_8" localSheetId="3">'GMIC_2022-Q3_SCDPT4'!$J$207</definedName>
    <definedName name="SCDPT4_2509999997_9" localSheetId="3">'GMIC_2022-Q3_SCDPT4'!$K$207</definedName>
    <definedName name="SCDPT4_2509999999_10" localSheetId="3">'GMIC_2022-Q3_SCDPT4'!$L$209</definedName>
    <definedName name="SCDPT4_2509999999_11" localSheetId="3">'GMIC_2022-Q3_SCDPT4'!$M$209</definedName>
    <definedName name="SCDPT4_2509999999_12" localSheetId="3">'GMIC_2022-Q3_SCDPT4'!$N$209</definedName>
    <definedName name="SCDPT4_2509999999_13" localSheetId="3">'GMIC_2022-Q3_SCDPT4'!$O$209</definedName>
    <definedName name="SCDPT4_2509999999_14" localSheetId="3">'GMIC_2022-Q3_SCDPT4'!$P$209</definedName>
    <definedName name="SCDPT4_2509999999_15" localSheetId="3">'GMIC_2022-Q3_SCDPT4'!$Q$209</definedName>
    <definedName name="SCDPT4_2509999999_16" localSheetId="3">'GMIC_2022-Q3_SCDPT4'!$R$209</definedName>
    <definedName name="SCDPT4_2509999999_17" localSheetId="3">'GMIC_2022-Q3_SCDPT4'!$S$209</definedName>
    <definedName name="SCDPT4_2509999999_18" localSheetId="3">'GMIC_2022-Q3_SCDPT4'!$T$209</definedName>
    <definedName name="SCDPT4_2509999999_19" localSheetId="3">'GMIC_2022-Q3_SCDPT4'!$U$209</definedName>
    <definedName name="SCDPT4_2509999999_20" localSheetId="3">'GMIC_2022-Q3_SCDPT4'!$V$209</definedName>
    <definedName name="SCDPT4_2509999999_7" localSheetId="3">'GMIC_2022-Q3_SCDPT4'!$I$209</definedName>
    <definedName name="SCDPT4_2509999999_8" localSheetId="3">'GMIC_2022-Q3_SCDPT4'!$J$209</definedName>
    <definedName name="SCDPT4_2509999999_9" localSheetId="3">'GMIC_2022-Q3_SCDPT4'!$K$209</definedName>
    <definedName name="SCDPT4_4010000000_Range" localSheetId="3">'GMIC_2022-Q3_SCDPT4'!$B$210:$AF$212</definedName>
    <definedName name="SCDPT4_4019999999_10" localSheetId="3">'GMIC_2022-Q3_SCDPT4'!$L$213</definedName>
    <definedName name="SCDPT4_4019999999_11" localSheetId="3">'GMIC_2022-Q3_SCDPT4'!$M$213</definedName>
    <definedName name="SCDPT4_4019999999_12" localSheetId="3">'GMIC_2022-Q3_SCDPT4'!$N$213</definedName>
    <definedName name="SCDPT4_4019999999_13" localSheetId="3">'GMIC_2022-Q3_SCDPT4'!$O$213</definedName>
    <definedName name="SCDPT4_4019999999_14" localSheetId="3">'GMIC_2022-Q3_SCDPT4'!$P$213</definedName>
    <definedName name="SCDPT4_4019999999_15" localSheetId="3">'GMIC_2022-Q3_SCDPT4'!$Q$213</definedName>
    <definedName name="SCDPT4_4019999999_16" localSheetId="3">'GMIC_2022-Q3_SCDPT4'!$R$213</definedName>
    <definedName name="SCDPT4_4019999999_17" localSheetId="3">'GMIC_2022-Q3_SCDPT4'!$S$213</definedName>
    <definedName name="SCDPT4_4019999999_18" localSheetId="3">'GMIC_2022-Q3_SCDPT4'!$T$213</definedName>
    <definedName name="SCDPT4_4019999999_19" localSheetId="3">'GMIC_2022-Q3_SCDPT4'!$U$213</definedName>
    <definedName name="SCDPT4_4019999999_20" localSheetId="3">'GMIC_2022-Q3_SCDPT4'!$V$213</definedName>
    <definedName name="SCDPT4_4019999999_7" localSheetId="3">'GMIC_2022-Q3_SCDPT4'!$I$213</definedName>
    <definedName name="SCDPT4_4019999999_9" localSheetId="3">'GMIC_2022-Q3_SCDPT4'!$K$213</definedName>
    <definedName name="SCDPT4_401BEGINNG_1" localSheetId="3">'GMIC_2022-Q3_SCDPT4'!$C$210</definedName>
    <definedName name="SCDPT4_401BEGINNG_10" localSheetId="3">'GMIC_2022-Q3_SCDPT4'!$L$210</definedName>
    <definedName name="SCDPT4_401BEGINNG_11" localSheetId="3">'GMIC_2022-Q3_SCDPT4'!$M$210</definedName>
    <definedName name="SCDPT4_401BEGINNG_12" localSheetId="3">'GMIC_2022-Q3_SCDPT4'!$N$210</definedName>
    <definedName name="SCDPT4_401BEGINNG_13" localSheetId="3">'GMIC_2022-Q3_SCDPT4'!$O$210</definedName>
    <definedName name="SCDPT4_401BEGINNG_14" localSheetId="3">'GMIC_2022-Q3_SCDPT4'!$P$210</definedName>
    <definedName name="SCDPT4_401BEGINNG_15" localSheetId="3">'GMIC_2022-Q3_SCDPT4'!$Q$210</definedName>
    <definedName name="SCDPT4_401BEGINNG_16" localSheetId="3">'GMIC_2022-Q3_SCDPT4'!$R$210</definedName>
    <definedName name="SCDPT4_401BEGINNG_17" localSheetId="3">'GMIC_2022-Q3_SCDPT4'!$S$210</definedName>
    <definedName name="SCDPT4_401BEGINNG_18" localSheetId="3">'GMIC_2022-Q3_SCDPT4'!$T$210</definedName>
    <definedName name="SCDPT4_401BEGINNG_19" localSheetId="3">'GMIC_2022-Q3_SCDPT4'!$U$210</definedName>
    <definedName name="SCDPT4_401BEGINNG_2" localSheetId="3">'GMIC_2022-Q3_SCDPT4'!$D$210</definedName>
    <definedName name="SCDPT4_401BEGINNG_20" localSheetId="3">'GMIC_2022-Q3_SCDPT4'!$V$210</definedName>
    <definedName name="SCDPT4_401BEGINNG_21" localSheetId="3">'GMIC_2022-Q3_SCDPT4'!$W$210</definedName>
    <definedName name="SCDPT4_401BEGINNG_22.01" localSheetId="3">'GMIC_2022-Q3_SCDPT4'!$X$210</definedName>
    <definedName name="SCDPT4_401BEGINNG_22.02" localSheetId="3">'GMIC_2022-Q3_SCDPT4'!$Y$210</definedName>
    <definedName name="SCDPT4_401BEGINNG_22.03" localSheetId="3">'GMIC_2022-Q3_SCDPT4'!$Z$210</definedName>
    <definedName name="SCDPT4_401BEGINNG_23" localSheetId="3">'GMIC_2022-Q3_SCDPT4'!$AA$210</definedName>
    <definedName name="SCDPT4_401BEGINNG_24" localSheetId="3">'GMIC_2022-Q3_SCDPT4'!$AB$210</definedName>
    <definedName name="SCDPT4_401BEGINNG_25" localSheetId="3">'GMIC_2022-Q3_SCDPT4'!$AC$210</definedName>
    <definedName name="SCDPT4_401BEGINNG_26" localSheetId="3">'GMIC_2022-Q3_SCDPT4'!$AD$210</definedName>
    <definedName name="SCDPT4_401BEGINNG_27" localSheetId="3">'GMIC_2022-Q3_SCDPT4'!$AE$210</definedName>
    <definedName name="SCDPT4_401BEGINNG_28" localSheetId="3">'GMIC_2022-Q3_SCDPT4'!$AF$210</definedName>
    <definedName name="SCDPT4_401BEGINNG_3" localSheetId="3">'GMIC_2022-Q3_SCDPT4'!$E$210</definedName>
    <definedName name="SCDPT4_401BEGINNG_4" localSheetId="3">'GMIC_2022-Q3_SCDPT4'!$F$210</definedName>
    <definedName name="SCDPT4_401BEGINNG_5" localSheetId="3">'GMIC_2022-Q3_SCDPT4'!$G$210</definedName>
    <definedName name="SCDPT4_401BEGINNG_6" localSheetId="3">'GMIC_2022-Q3_SCDPT4'!$H$210</definedName>
    <definedName name="SCDPT4_401BEGINNG_7" localSheetId="3">'GMIC_2022-Q3_SCDPT4'!$I$210</definedName>
    <definedName name="SCDPT4_401BEGINNG_8" localSheetId="3">'GMIC_2022-Q3_SCDPT4'!$J$210</definedName>
    <definedName name="SCDPT4_401BEGINNG_9" localSheetId="3">'GMIC_2022-Q3_SCDPT4'!$K$210</definedName>
    <definedName name="SCDPT4_401ENDINGG_10" localSheetId="3">'GMIC_2022-Q3_SCDPT4'!$L$212</definedName>
    <definedName name="SCDPT4_401ENDINGG_11" localSheetId="3">'GMIC_2022-Q3_SCDPT4'!$M$212</definedName>
    <definedName name="SCDPT4_401ENDINGG_12" localSheetId="3">'GMIC_2022-Q3_SCDPT4'!$N$212</definedName>
    <definedName name="SCDPT4_401ENDINGG_13" localSheetId="3">'GMIC_2022-Q3_SCDPT4'!$O$212</definedName>
    <definedName name="SCDPT4_401ENDINGG_14" localSheetId="3">'GMIC_2022-Q3_SCDPT4'!$P$212</definedName>
    <definedName name="SCDPT4_401ENDINGG_15" localSheetId="3">'GMIC_2022-Q3_SCDPT4'!$Q$212</definedName>
    <definedName name="SCDPT4_401ENDINGG_16" localSheetId="3">'GMIC_2022-Q3_SCDPT4'!$R$212</definedName>
    <definedName name="SCDPT4_401ENDINGG_17" localSheetId="3">'GMIC_2022-Q3_SCDPT4'!$S$212</definedName>
    <definedName name="SCDPT4_401ENDINGG_18" localSheetId="3">'GMIC_2022-Q3_SCDPT4'!$T$212</definedName>
    <definedName name="SCDPT4_401ENDINGG_19" localSheetId="3">'GMIC_2022-Q3_SCDPT4'!$U$212</definedName>
    <definedName name="SCDPT4_401ENDINGG_2" localSheetId="3">'GMIC_2022-Q3_SCDPT4'!$D$212</definedName>
    <definedName name="SCDPT4_401ENDINGG_20" localSheetId="3">'GMIC_2022-Q3_SCDPT4'!$V$212</definedName>
    <definedName name="SCDPT4_401ENDINGG_21" localSheetId="3">'GMIC_2022-Q3_SCDPT4'!$W$212</definedName>
    <definedName name="SCDPT4_401ENDINGG_22.01" localSheetId="3">'GMIC_2022-Q3_SCDPT4'!$X$212</definedName>
    <definedName name="SCDPT4_401ENDINGG_22.02" localSheetId="3">'GMIC_2022-Q3_SCDPT4'!$Y$212</definedName>
    <definedName name="SCDPT4_401ENDINGG_22.03" localSheetId="3">'GMIC_2022-Q3_SCDPT4'!$Z$212</definedName>
    <definedName name="SCDPT4_401ENDINGG_23" localSheetId="3">'GMIC_2022-Q3_SCDPT4'!$AA$212</definedName>
    <definedName name="SCDPT4_401ENDINGG_24" localSheetId="3">'GMIC_2022-Q3_SCDPT4'!$AB$212</definedName>
    <definedName name="SCDPT4_401ENDINGG_25" localSheetId="3">'GMIC_2022-Q3_SCDPT4'!$AC$212</definedName>
    <definedName name="SCDPT4_401ENDINGG_26" localSheetId="3">'GMIC_2022-Q3_SCDPT4'!$AD$212</definedName>
    <definedName name="SCDPT4_401ENDINGG_27" localSheetId="3">'GMIC_2022-Q3_SCDPT4'!$AE$212</definedName>
    <definedName name="SCDPT4_401ENDINGG_28" localSheetId="3">'GMIC_2022-Q3_SCDPT4'!$AF$212</definedName>
    <definedName name="SCDPT4_401ENDINGG_3" localSheetId="3">'GMIC_2022-Q3_SCDPT4'!$E$212</definedName>
    <definedName name="SCDPT4_401ENDINGG_4" localSheetId="3">'GMIC_2022-Q3_SCDPT4'!$F$212</definedName>
    <definedName name="SCDPT4_401ENDINGG_5" localSheetId="3">'GMIC_2022-Q3_SCDPT4'!$G$212</definedName>
    <definedName name="SCDPT4_401ENDINGG_6" localSheetId="3">'GMIC_2022-Q3_SCDPT4'!$H$212</definedName>
    <definedName name="SCDPT4_401ENDINGG_7" localSheetId="3">'GMIC_2022-Q3_SCDPT4'!$I$212</definedName>
    <definedName name="SCDPT4_401ENDINGG_8" localSheetId="3">'GMIC_2022-Q3_SCDPT4'!$J$212</definedName>
    <definedName name="SCDPT4_401ENDINGG_9" localSheetId="3">'GMIC_2022-Q3_SCDPT4'!$K$212</definedName>
    <definedName name="SCDPT4_4020000000_Range" localSheetId="3">'GMIC_2022-Q3_SCDPT4'!$B$214:$AF$216</definedName>
    <definedName name="SCDPT4_4029999999_10" localSheetId="3">'GMIC_2022-Q3_SCDPT4'!$L$217</definedName>
    <definedName name="SCDPT4_4029999999_11" localSheetId="3">'GMIC_2022-Q3_SCDPT4'!$M$217</definedName>
    <definedName name="SCDPT4_4029999999_12" localSheetId="3">'GMIC_2022-Q3_SCDPT4'!$N$217</definedName>
    <definedName name="SCDPT4_4029999999_13" localSheetId="3">'GMIC_2022-Q3_SCDPT4'!$O$217</definedName>
    <definedName name="SCDPT4_4029999999_14" localSheetId="3">'GMIC_2022-Q3_SCDPT4'!$P$217</definedName>
    <definedName name="SCDPT4_4029999999_15" localSheetId="3">'GMIC_2022-Q3_SCDPT4'!$Q$217</definedName>
    <definedName name="SCDPT4_4029999999_16" localSheetId="3">'GMIC_2022-Q3_SCDPT4'!$R$217</definedName>
    <definedName name="SCDPT4_4029999999_17" localSheetId="3">'GMIC_2022-Q3_SCDPT4'!$S$217</definedName>
    <definedName name="SCDPT4_4029999999_18" localSheetId="3">'GMIC_2022-Q3_SCDPT4'!$T$217</definedName>
    <definedName name="SCDPT4_4029999999_19" localSheetId="3">'GMIC_2022-Q3_SCDPT4'!$U$217</definedName>
    <definedName name="SCDPT4_4029999999_20" localSheetId="3">'GMIC_2022-Q3_SCDPT4'!$V$217</definedName>
    <definedName name="SCDPT4_4029999999_7" localSheetId="3">'GMIC_2022-Q3_SCDPT4'!$I$217</definedName>
    <definedName name="SCDPT4_4029999999_9" localSheetId="3">'GMIC_2022-Q3_SCDPT4'!$K$217</definedName>
    <definedName name="SCDPT4_402BEGINNG_1" localSheetId="3">'GMIC_2022-Q3_SCDPT4'!$C$214</definedName>
    <definedName name="SCDPT4_402BEGINNG_10" localSheetId="3">'GMIC_2022-Q3_SCDPT4'!$L$214</definedName>
    <definedName name="SCDPT4_402BEGINNG_11" localSheetId="3">'GMIC_2022-Q3_SCDPT4'!$M$214</definedName>
    <definedName name="SCDPT4_402BEGINNG_12" localSheetId="3">'GMIC_2022-Q3_SCDPT4'!$N$214</definedName>
    <definedName name="SCDPT4_402BEGINNG_13" localSheetId="3">'GMIC_2022-Q3_SCDPT4'!$O$214</definedName>
    <definedName name="SCDPT4_402BEGINNG_14" localSheetId="3">'GMIC_2022-Q3_SCDPT4'!$P$214</definedName>
    <definedName name="SCDPT4_402BEGINNG_15" localSheetId="3">'GMIC_2022-Q3_SCDPT4'!$Q$214</definedName>
    <definedName name="SCDPT4_402BEGINNG_16" localSheetId="3">'GMIC_2022-Q3_SCDPT4'!$R$214</definedName>
    <definedName name="SCDPT4_402BEGINNG_17" localSheetId="3">'GMIC_2022-Q3_SCDPT4'!$S$214</definedName>
    <definedName name="SCDPT4_402BEGINNG_18" localSheetId="3">'GMIC_2022-Q3_SCDPT4'!$T$214</definedName>
    <definedName name="SCDPT4_402BEGINNG_19" localSheetId="3">'GMIC_2022-Q3_SCDPT4'!$U$214</definedName>
    <definedName name="SCDPT4_402BEGINNG_2" localSheetId="3">'GMIC_2022-Q3_SCDPT4'!$D$214</definedName>
    <definedName name="SCDPT4_402BEGINNG_20" localSheetId="3">'GMIC_2022-Q3_SCDPT4'!$V$214</definedName>
    <definedName name="SCDPT4_402BEGINNG_21" localSheetId="3">'GMIC_2022-Q3_SCDPT4'!$W$214</definedName>
    <definedName name="SCDPT4_402BEGINNG_22.01" localSheetId="3">'GMIC_2022-Q3_SCDPT4'!$X$214</definedName>
    <definedName name="SCDPT4_402BEGINNG_22.02" localSheetId="3">'GMIC_2022-Q3_SCDPT4'!$Y$214</definedName>
    <definedName name="SCDPT4_402BEGINNG_22.03" localSheetId="3">'GMIC_2022-Q3_SCDPT4'!$Z$214</definedName>
    <definedName name="SCDPT4_402BEGINNG_23" localSheetId="3">'GMIC_2022-Q3_SCDPT4'!$AA$214</definedName>
    <definedName name="SCDPT4_402BEGINNG_24" localSheetId="3">'GMIC_2022-Q3_SCDPT4'!$AB$214</definedName>
    <definedName name="SCDPT4_402BEGINNG_25" localSheetId="3">'GMIC_2022-Q3_SCDPT4'!$AC$214</definedName>
    <definedName name="SCDPT4_402BEGINNG_26" localSheetId="3">'GMIC_2022-Q3_SCDPT4'!$AD$214</definedName>
    <definedName name="SCDPT4_402BEGINNG_27" localSheetId="3">'GMIC_2022-Q3_SCDPT4'!$AE$214</definedName>
    <definedName name="SCDPT4_402BEGINNG_28" localSheetId="3">'GMIC_2022-Q3_SCDPT4'!$AF$214</definedName>
    <definedName name="SCDPT4_402BEGINNG_3" localSheetId="3">'GMIC_2022-Q3_SCDPT4'!$E$214</definedName>
    <definedName name="SCDPT4_402BEGINNG_4" localSheetId="3">'GMIC_2022-Q3_SCDPT4'!$F$214</definedName>
    <definedName name="SCDPT4_402BEGINNG_5" localSheetId="3">'GMIC_2022-Q3_SCDPT4'!$G$214</definedName>
    <definedName name="SCDPT4_402BEGINNG_6" localSheetId="3">'GMIC_2022-Q3_SCDPT4'!$H$214</definedName>
    <definedName name="SCDPT4_402BEGINNG_7" localSheetId="3">'GMIC_2022-Q3_SCDPT4'!$I$214</definedName>
    <definedName name="SCDPT4_402BEGINNG_8" localSheetId="3">'GMIC_2022-Q3_SCDPT4'!$J$214</definedName>
    <definedName name="SCDPT4_402BEGINNG_9" localSheetId="3">'GMIC_2022-Q3_SCDPT4'!$K$214</definedName>
    <definedName name="SCDPT4_402ENDINGG_10" localSheetId="3">'GMIC_2022-Q3_SCDPT4'!$L$216</definedName>
    <definedName name="SCDPT4_402ENDINGG_11" localSheetId="3">'GMIC_2022-Q3_SCDPT4'!$M$216</definedName>
    <definedName name="SCDPT4_402ENDINGG_12" localSheetId="3">'GMIC_2022-Q3_SCDPT4'!$N$216</definedName>
    <definedName name="SCDPT4_402ENDINGG_13" localSheetId="3">'GMIC_2022-Q3_SCDPT4'!$O$216</definedName>
    <definedName name="SCDPT4_402ENDINGG_14" localSheetId="3">'GMIC_2022-Q3_SCDPT4'!$P$216</definedName>
    <definedName name="SCDPT4_402ENDINGG_15" localSheetId="3">'GMIC_2022-Q3_SCDPT4'!$Q$216</definedName>
    <definedName name="SCDPT4_402ENDINGG_16" localSheetId="3">'GMIC_2022-Q3_SCDPT4'!$R$216</definedName>
    <definedName name="SCDPT4_402ENDINGG_17" localSheetId="3">'GMIC_2022-Q3_SCDPT4'!$S$216</definedName>
    <definedName name="SCDPT4_402ENDINGG_18" localSheetId="3">'GMIC_2022-Q3_SCDPT4'!$T$216</definedName>
    <definedName name="SCDPT4_402ENDINGG_19" localSheetId="3">'GMIC_2022-Q3_SCDPT4'!$U$216</definedName>
    <definedName name="SCDPT4_402ENDINGG_2" localSheetId="3">'GMIC_2022-Q3_SCDPT4'!$D$216</definedName>
    <definedName name="SCDPT4_402ENDINGG_20" localSheetId="3">'GMIC_2022-Q3_SCDPT4'!$V$216</definedName>
    <definedName name="SCDPT4_402ENDINGG_21" localSheetId="3">'GMIC_2022-Q3_SCDPT4'!$W$216</definedName>
    <definedName name="SCDPT4_402ENDINGG_22.01" localSheetId="3">'GMIC_2022-Q3_SCDPT4'!$X$216</definedName>
    <definedName name="SCDPT4_402ENDINGG_22.02" localSheetId="3">'GMIC_2022-Q3_SCDPT4'!$Y$216</definedName>
    <definedName name="SCDPT4_402ENDINGG_22.03" localSheetId="3">'GMIC_2022-Q3_SCDPT4'!$Z$216</definedName>
    <definedName name="SCDPT4_402ENDINGG_23" localSheetId="3">'GMIC_2022-Q3_SCDPT4'!$AA$216</definedName>
    <definedName name="SCDPT4_402ENDINGG_24" localSheetId="3">'GMIC_2022-Q3_SCDPT4'!$AB$216</definedName>
    <definedName name="SCDPT4_402ENDINGG_25" localSheetId="3">'GMIC_2022-Q3_SCDPT4'!$AC$216</definedName>
    <definedName name="SCDPT4_402ENDINGG_26" localSheetId="3">'GMIC_2022-Q3_SCDPT4'!$AD$216</definedName>
    <definedName name="SCDPT4_402ENDINGG_27" localSheetId="3">'GMIC_2022-Q3_SCDPT4'!$AE$216</definedName>
    <definedName name="SCDPT4_402ENDINGG_28" localSheetId="3">'GMIC_2022-Q3_SCDPT4'!$AF$216</definedName>
    <definedName name="SCDPT4_402ENDINGG_3" localSheetId="3">'GMIC_2022-Q3_SCDPT4'!$E$216</definedName>
    <definedName name="SCDPT4_402ENDINGG_4" localSheetId="3">'GMIC_2022-Q3_SCDPT4'!$F$216</definedName>
    <definedName name="SCDPT4_402ENDINGG_5" localSheetId="3">'GMIC_2022-Q3_SCDPT4'!$G$216</definedName>
    <definedName name="SCDPT4_402ENDINGG_6" localSheetId="3">'GMIC_2022-Q3_SCDPT4'!$H$216</definedName>
    <definedName name="SCDPT4_402ENDINGG_7" localSheetId="3">'GMIC_2022-Q3_SCDPT4'!$I$216</definedName>
    <definedName name="SCDPT4_402ENDINGG_8" localSheetId="3">'GMIC_2022-Q3_SCDPT4'!$J$216</definedName>
    <definedName name="SCDPT4_402ENDINGG_9" localSheetId="3">'GMIC_2022-Q3_SCDPT4'!$K$216</definedName>
    <definedName name="SCDPT4_4310000000_Range" localSheetId="3">'GMIC_2022-Q3_SCDPT4'!$B$218:$AF$220</definedName>
    <definedName name="SCDPT4_4319999999_10" localSheetId="3">'GMIC_2022-Q3_SCDPT4'!$L$221</definedName>
    <definedName name="SCDPT4_4319999999_11" localSheetId="3">'GMIC_2022-Q3_SCDPT4'!$M$221</definedName>
    <definedName name="SCDPT4_4319999999_12" localSheetId="3">'GMIC_2022-Q3_SCDPT4'!$N$221</definedName>
    <definedName name="SCDPT4_4319999999_13" localSheetId="3">'GMIC_2022-Q3_SCDPT4'!$O$221</definedName>
    <definedName name="SCDPT4_4319999999_14" localSheetId="3">'GMIC_2022-Q3_SCDPT4'!$P$221</definedName>
    <definedName name="SCDPT4_4319999999_15" localSheetId="3">'GMIC_2022-Q3_SCDPT4'!$Q$221</definedName>
    <definedName name="SCDPT4_4319999999_16" localSheetId="3">'GMIC_2022-Q3_SCDPT4'!$R$221</definedName>
    <definedName name="SCDPT4_4319999999_17" localSheetId="3">'GMIC_2022-Q3_SCDPT4'!$S$221</definedName>
    <definedName name="SCDPT4_4319999999_18" localSheetId="3">'GMIC_2022-Q3_SCDPT4'!$T$221</definedName>
    <definedName name="SCDPT4_4319999999_19" localSheetId="3">'GMIC_2022-Q3_SCDPT4'!$U$221</definedName>
    <definedName name="SCDPT4_4319999999_20" localSheetId="3">'GMIC_2022-Q3_SCDPT4'!$V$221</definedName>
    <definedName name="SCDPT4_4319999999_7" localSheetId="3">'GMIC_2022-Q3_SCDPT4'!$I$221</definedName>
    <definedName name="SCDPT4_4319999999_9" localSheetId="3">'GMIC_2022-Q3_SCDPT4'!$K$221</definedName>
    <definedName name="SCDPT4_431BEGINNG_1" localSheetId="3">'GMIC_2022-Q3_SCDPT4'!$C$218</definedName>
    <definedName name="SCDPT4_431BEGINNG_10" localSheetId="3">'GMIC_2022-Q3_SCDPT4'!$L$218</definedName>
    <definedName name="SCDPT4_431BEGINNG_11" localSheetId="3">'GMIC_2022-Q3_SCDPT4'!$M$218</definedName>
    <definedName name="SCDPT4_431BEGINNG_12" localSheetId="3">'GMIC_2022-Q3_SCDPT4'!$N$218</definedName>
    <definedName name="SCDPT4_431BEGINNG_13" localSheetId="3">'GMIC_2022-Q3_SCDPT4'!$O$218</definedName>
    <definedName name="SCDPT4_431BEGINNG_14" localSheetId="3">'GMIC_2022-Q3_SCDPT4'!$P$218</definedName>
    <definedName name="SCDPT4_431BEGINNG_15" localSheetId="3">'GMIC_2022-Q3_SCDPT4'!$Q$218</definedName>
    <definedName name="SCDPT4_431BEGINNG_16" localSheetId="3">'GMIC_2022-Q3_SCDPT4'!$R$218</definedName>
    <definedName name="SCDPT4_431BEGINNG_17" localSheetId="3">'GMIC_2022-Q3_SCDPT4'!$S$218</definedName>
    <definedName name="SCDPT4_431BEGINNG_18" localSheetId="3">'GMIC_2022-Q3_SCDPT4'!$T$218</definedName>
    <definedName name="SCDPT4_431BEGINNG_19" localSheetId="3">'GMIC_2022-Q3_SCDPT4'!$U$218</definedName>
    <definedName name="SCDPT4_431BEGINNG_2" localSheetId="3">'GMIC_2022-Q3_SCDPT4'!$D$218</definedName>
    <definedName name="SCDPT4_431BEGINNG_20" localSheetId="3">'GMIC_2022-Q3_SCDPT4'!$V$218</definedName>
    <definedName name="SCDPT4_431BEGINNG_21" localSheetId="3">'GMIC_2022-Q3_SCDPT4'!$W$218</definedName>
    <definedName name="SCDPT4_431BEGINNG_22.01" localSheetId="3">'GMIC_2022-Q3_SCDPT4'!$X$218</definedName>
    <definedName name="SCDPT4_431BEGINNG_22.02" localSheetId="3">'GMIC_2022-Q3_SCDPT4'!$Y$218</definedName>
    <definedName name="SCDPT4_431BEGINNG_22.03" localSheetId="3">'GMIC_2022-Q3_SCDPT4'!$Z$218</definedName>
    <definedName name="SCDPT4_431BEGINNG_23" localSheetId="3">'GMIC_2022-Q3_SCDPT4'!$AA$218</definedName>
    <definedName name="SCDPT4_431BEGINNG_24" localSheetId="3">'GMIC_2022-Q3_SCDPT4'!$AB$218</definedName>
    <definedName name="SCDPT4_431BEGINNG_25" localSheetId="3">'GMIC_2022-Q3_SCDPT4'!$AC$218</definedName>
    <definedName name="SCDPT4_431BEGINNG_26" localSheetId="3">'GMIC_2022-Q3_SCDPT4'!$AD$218</definedName>
    <definedName name="SCDPT4_431BEGINNG_27" localSheetId="3">'GMIC_2022-Q3_SCDPT4'!$AE$218</definedName>
    <definedName name="SCDPT4_431BEGINNG_28" localSheetId="3">'GMIC_2022-Q3_SCDPT4'!$AF$218</definedName>
    <definedName name="SCDPT4_431BEGINNG_3" localSheetId="3">'GMIC_2022-Q3_SCDPT4'!$E$218</definedName>
    <definedName name="SCDPT4_431BEGINNG_4" localSheetId="3">'GMIC_2022-Q3_SCDPT4'!$F$218</definedName>
    <definedName name="SCDPT4_431BEGINNG_5" localSheetId="3">'GMIC_2022-Q3_SCDPT4'!$G$218</definedName>
    <definedName name="SCDPT4_431BEGINNG_6" localSheetId="3">'GMIC_2022-Q3_SCDPT4'!$H$218</definedName>
    <definedName name="SCDPT4_431BEGINNG_7" localSheetId="3">'GMIC_2022-Q3_SCDPT4'!$I$218</definedName>
    <definedName name="SCDPT4_431BEGINNG_8" localSheetId="3">'GMIC_2022-Q3_SCDPT4'!$J$218</definedName>
    <definedName name="SCDPT4_431BEGINNG_9" localSheetId="3">'GMIC_2022-Q3_SCDPT4'!$K$218</definedName>
    <definedName name="SCDPT4_431ENDINGG_10" localSheetId="3">'GMIC_2022-Q3_SCDPT4'!$L$220</definedName>
    <definedName name="SCDPT4_431ENDINGG_11" localSheetId="3">'GMIC_2022-Q3_SCDPT4'!$M$220</definedName>
    <definedName name="SCDPT4_431ENDINGG_12" localSheetId="3">'GMIC_2022-Q3_SCDPT4'!$N$220</definedName>
    <definedName name="SCDPT4_431ENDINGG_13" localSheetId="3">'GMIC_2022-Q3_SCDPT4'!$O$220</definedName>
    <definedName name="SCDPT4_431ENDINGG_14" localSheetId="3">'GMIC_2022-Q3_SCDPT4'!$P$220</definedName>
    <definedName name="SCDPT4_431ENDINGG_15" localSheetId="3">'GMIC_2022-Q3_SCDPT4'!$Q$220</definedName>
    <definedName name="SCDPT4_431ENDINGG_16" localSheetId="3">'GMIC_2022-Q3_SCDPT4'!$R$220</definedName>
    <definedName name="SCDPT4_431ENDINGG_17" localSheetId="3">'GMIC_2022-Q3_SCDPT4'!$S$220</definedName>
    <definedName name="SCDPT4_431ENDINGG_18" localSheetId="3">'GMIC_2022-Q3_SCDPT4'!$T$220</definedName>
    <definedName name="SCDPT4_431ENDINGG_19" localSheetId="3">'GMIC_2022-Q3_SCDPT4'!$U$220</definedName>
    <definedName name="SCDPT4_431ENDINGG_2" localSheetId="3">'GMIC_2022-Q3_SCDPT4'!$D$220</definedName>
    <definedName name="SCDPT4_431ENDINGG_20" localSheetId="3">'GMIC_2022-Q3_SCDPT4'!$V$220</definedName>
    <definedName name="SCDPT4_431ENDINGG_21" localSheetId="3">'GMIC_2022-Q3_SCDPT4'!$W$220</definedName>
    <definedName name="SCDPT4_431ENDINGG_22.01" localSheetId="3">'GMIC_2022-Q3_SCDPT4'!$X$220</definedName>
    <definedName name="SCDPT4_431ENDINGG_22.02" localSheetId="3">'GMIC_2022-Q3_SCDPT4'!$Y$220</definedName>
    <definedName name="SCDPT4_431ENDINGG_22.03" localSheetId="3">'GMIC_2022-Q3_SCDPT4'!$Z$220</definedName>
    <definedName name="SCDPT4_431ENDINGG_23" localSheetId="3">'GMIC_2022-Q3_SCDPT4'!$AA$220</definedName>
    <definedName name="SCDPT4_431ENDINGG_24" localSheetId="3">'GMIC_2022-Q3_SCDPT4'!$AB$220</definedName>
    <definedName name="SCDPT4_431ENDINGG_25" localSheetId="3">'GMIC_2022-Q3_SCDPT4'!$AC$220</definedName>
    <definedName name="SCDPT4_431ENDINGG_26" localSheetId="3">'GMIC_2022-Q3_SCDPT4'!$AD$220</definedName>
    <definedName name="SCDPT4_431ENDINGG_27" localSheetId="3">'GMIC_2022-Q3_SCDPT4'!$AE$220</definedName>
    <definedName name="SCDPT4_431ENDINGG_28" localSheetId="3">'GMIC_2022-Q3_SCDPT4'!$AF$220</definedName>
    <definedName name="SCDPT4_431ENDINGG_3" localSheetId="3">'GMIC_2022-Q3_SCDPT4'!$E$220</definedName>
    <definedName name="SCDPT4_431ENDINGG_4" localSheetId="3">'GMIC_2022-Q3_SCDPT4'!$F$220</definedName>
    <definedName name="SCDPT4_431ENDINGG_5" localSheetId="3">'GMIC_2022-Q3_SCDPT4'!$G$220</definedName>
    <definedName name="SCDPT4_431ENDINGG_6" localSheetId="3">'GMIC_2022-Q3_SCDPT4'!$H$220</definedName>
    <definedName name="SCDPT4_431ENDINGG_7" localSheetId="3">'GMIC_2022-Q3_SCDPT4'!$I$220</definedName>
    <definedName name="SCDPT4_431ENDINGG_8" localSheetId="3">'GMIC_2022-Q3_SCDPT4'!$J$220</definedName>
    <definedName name="SCDPT4_431ENDINGG_9" localSheetId="3">'GMIC_2022-Q3_SCDPT4'!$K$220</definedName>
    <definedName name="SCDPT4_4320000000_Range" localSheetId="3">'GMIC_2022-Q3_SCDPT4'!$B$222:$AF$224</definedName>
    <definedName name="SCDPT4_4329999999_10" localSheetId="3">'GMIC_2022-Q3_SCDPT4'!$L$225</definedName>
    <definedName name="SCDPT4_4329999999_11" localSheetId="3">'GMIC_2022-Q3_SCDPT4'!$M$225</definedName>
    <definedName name="SCDPT4_4329999999_12" localSheetId="3">'GMIC_2022-Q3_SCDPT4'!$N$225</definedName>
    <definedName name="SCDPT4_4329999999_13" localSheetId="3">'GMIC_2022-Q3_SCDPT4'!$O$225</definedName>
    <definedName name="SCDPT4_4329999999_14" localSheetId="3">'GMIC_2022-Q3_SCDPT4'!$P$225</definedName>
    <definedName name="SCDPT4_4329999999_15" localSheetId="3">'GMIC_2022-Q3_SCDPT4'!$Q$225</definedName>
    <definedName name="SCDPT4_4329999999_16" localSheetId="3">'GMIC_2022-Q3_SCDPT4'!$R$225</definedName>
    <definedName name="SCDPT4_4329999999_17" localSheetId="3">'GMIC_2022-Q3_SCDPT4'!$S$225</definedName>
    <definedName name="SCDPT4_4329999999_18" localSheetId="3">'GMIC_2022-Q3_SCDPT4'!$T$225</definedName>
    <definedName name="SCDPT4_4329999999_19" localSheetId="3">'GMIC_2022-Q3_SCDPT4'!$U$225</definedName>
    <definedName name="SCDPT4_4329999999_20" localSheetId="3">'GMIC_2022-Q3_SCDPT4'!$V$225</definedName>
    <definedName name="SCDPT4_4329999999_7" localSheetId="3">'GMIC_2022-Q3_SCDPT4'!$I$225</definedName>
    <definedName name="SCDPT4_4329999999_9" localSheetId="3">'GMIC_2022-Q3_SCDPT4'!$K$225</definedName>
    <definedName name="SCDPT4_432BEGINNG_1" localSheetId="3">'GMIC_2022-Q3_SCDPT4'!$C$222</definedName>
    <definedName name="SCDPT4_432BEGINNG_10" localSheetId="3">'GMIC_2022-Q3_SCDPT4'!$L$222</definedName>
    <definedName name="SCDPT4_432BEGINNG_11" localSheetId="3">'GMIC_2022-Q3_SCDPT4'!$M$222</definedName>
    <definedName name="SCDPT4_432BEGINNG_12" localSheetId="3">'GMIC_2022-Q3_SCDPT4'!$N$222</definedName>
    <definedName name="SCDPT4_432BEGINNG_13" localSheetId="3">'GMIC_2022-Q3_SCDPT4'!$O$222</definedName>
    <definedName name="SCDPT4_432BEGINNG_14" localSheetId="3">'GMIC_2022-Q3_SCDPT4'!$P$222</definedName>
    <definedName name="SCDPT4_432BEGINNG_15" localSheetId="3">'GMIC_2022-Q3_SCDPT4'!$Q$222</definedName>
    <definedName name="SCDPT4_432BEGINNG_16" localSheetId="3">'GMIC_2022-Q3_SCDPT4'!$R$222</definedName>
    <definedName name="SCDPT4_432BEGINNG_17" localSheetId="3">'GMIC_2022-Q3_SCDPT4'!$S$222</definedName>
    <definedName name="SCDPT4_432BEGINNG_18" localSheetId="3">'GMIC_2022-Q3_SCDPT4'!$T$222</definedName>
    <definedName name="SCDPT4_432BEGINNG_19" localSheetId="3">'GMIC_2022-Q3_SCDPT4'!$U$222</definedName>
    <definedName name="SCDPT4_432BEGINNG_2" localSheetId="3">'GMIC_2022-Q3_SCDPT4'!$D$222</definedName>
    <definedName name="SCDPT4_432BEGINNG_20" localSheetId="3">'GMIC_2022-Q3_SCDPT4'!$V$222</definedName>
    <definedName name="SCDPT4_432BEGINNG_21" localSheetId="3">'GMIC_2022-Q3_SCDPT4'!$W$222</definedName>
    <definedName name="SCDPT4_432BEGINNG_22.01" localSheetId="3">'GMIC_2022-Q3_SCDPT4'!$X$222</definedName>
    <definedName name="SCDPT4_432BEGINNG_22.02" localSheetId="3">'GMIC_2022-Q3_SCDPT4'!$Y$222</definedName>
    <definedName name="SCDPT4_432BEGINNG_22.03" localSheetId="3">'GMIC_2022-Q3_SCDPT4'!$Z$222</definedName>
    <definedName name="SCDPT4_432BEGINNG_23" localSheetId="3">'GMIC_2022-Q3_SCDPT4'!$AA$222</definedName>
    <definedName name="SCDPT4_432BEGINNG_24" localSheetId="3">'GMIC_2022-Q3_SCDPT4'!$AB$222</definedName>
    <definedName name="SCDPT4_432BEGINNG_25" localSheetId="3">'GMIC_2022-Q3_SCDPT4'!$AC$222</definedName>
    <definedName name="SCDPT4_432BEGINNG_26" localSheetId="3">'GMIC_2022-Q3_SCDPT4'!$AD$222</definedName>
    <definedName name="SCDPT4_432BEGINNG_27" localSheetId="3">'GMIC_2022-Q3_SCDPT4'!$AE$222</definedName>
    <definedName name="SCDPT4_432BEGINNG_28" localSheetId="3">'GMIC_2022-Q3_SCDPT4'!$AF$222</definedName>
    <definedName name="SCDPT4_432BEGINNG_3" localSheetId="3">'GMIC_2022-Q3_SCDPT4'!$E$222</definedName>
    <definedName name="SCDPT4_432BEGINNG_4" localSheetId="3">'GMIC_2022-Q3_SCDPT4'!$F$222</definedName>
    <definedName name="SCDPT4_432BEGINNG_5" localSheetId="3">'GMIC_2022-Q3_SCDPT4'!$G$222</definedName>
    <definedName name="SCDPT4_432BEGINNG_6" localSheetId="3">'GMIC_2022-Q3_SCDPT4'!$H$222</definedName>
    <definedName name="SCDPT4_432BEGINNG_7" localSheetId="3">'GMIC_2022-Q3_SCDPT4'!$I$222</definedName>
    <definedName name="SCDPT4_432BEGINNG_8" localSheetId="3">'GMIC_2022-Q3_SCDPT4'!$J$222</definedName>
    <definedName name="SCDPT4_432BEGINNG_9" localSheetId="3">'GMIC_2022-Q3_SCDPT4'!$K$222</definedName>
    <definedName name="SCDPT4_432ENDINGG_10" localSheetId="3">'GMIC_2022-Q3_SCDPT4'!$L$224</definedName>
    <definedName name="SCDPT4_432ENDINGG_11" localSheetId="3">'GMIC_2022-Q3_SCDPT4'!$M$224</definedName>
    <definedName name="SCDPT4_432ENDINGG_12" localSheetId="3">'GMIC_2022-Q3_SCDPT4'!$N$224</definedName>
    <definedName name="SCDPT4_432ENDINGG_13" localSheetId="3">'GMIC_2022-Q3_SCDPT4'!$O$224</definedName>
    <definedName name="SCDPT4_432ENDINGG_14" localSheetId="3">'GMIC_2022-Q3_SCDPT4'!$P$224</definedName>
    <definedName name="SCDPT4_432ENDINGG_15" localSheetId="3">'GMIC_2022-Q3_SCDPT4'!$Q$224</definedName>
    <definedName name="SCDPT4_432ENDINGG_16" localSheetId="3">'GMIC_2022-Q3_SCDPT4'!$R$224</definedName>
    <definedName name="SCDPT4_432ENDINGG_17" localSheetId="3">'GMIC_2022-Q3_SCDPT4'!$S$224</definedName>
    <definedName name="SCDPT4_432ENDINGG_18" localSheetId="3">'GMIC_2022-Q3_SCDPT4'!$T$224</definedName>
    <definedName name="SCDPT4_432ENDINGG_19" localSheetId="3">'GMIC_2022-Q3_SCDPT4'!$U$224</definedName>
    <definedName name="SCDPT4_432ENDINGG_2" localSheetId="3">'GMIC_2022-Q3_SCDPT4'!$D$224</definedName>
    <definedName name="SCDPT4_432ENDINGG_20" localSheetId="3">'GMIC_2022-Q3_SCDPT4'!$V$224</definedName>
    <definedName name="SCDPT4_432ENDINGG_21" localSheetId="3">'GMIC_2022-Q3_SCDPT4'!$W$224</definedName>
    <definedName name="SCDPT4_432ENDINGG_22.01" localSheetId="3">'GMIC_2022-Q3_SCDPT4'!$X$224</definedName>
    <definedName name="SCDPT4_432ENDINGG_22.02" localSheetId="3">'GMIC_2022-Q3_SCDPT4'!$Y$224</definedName>
    <definedName name="SCDPT4_432ENDINGG_22.03" localSheetId="3">'GMIC_2022-Q3_SCDPT4'!$Z$224</definedName>
    <definedName name="SCDPT4_432ENDINGG_23" localSheetId="3">'GMIC_2022-Q3_SCDPT4'!$AA$224</definedName>
    <definedName name="SCDPT4_432ENDINGG_24" localSheetId="3">'GMIC_2022-Q3_SCDPT4'!$AB$224</definedName>
    <definedName name="SCDPT4_432ENDINGG_25" localSheetId="3">'GMIC_2022-Q3_SCDPT4'!$AC$224</definedName>
    <definedName name="SCDPT4_432ENDINGG_26" localSheetId="3">'GMIC_2022-Q3_SCDPT4'!$AD$224</definedName>
    <definedName name="SCDPT4_432ENDINGG_27" localSheetId="3">'GMIC_2022-Q3_SCDPT4'!$AE$224</definedName>
    <definedName name="SCDPT4_432ENDINGG_28" localSheetId="3">'GMIC_2022-Q3_SCDPT4'!$AF$224</definedName>
    <definedName name="SCDPT4_432ENDINGG_3" localSheetId="3">'GMIC_2022-Q3_SCDPT4'!$E$224</definedName>
    <definedName name="SCDPT4_432ENDINGG_4" localSheetId="3">'GMIC_2022-Q3_SCDPT4'!$F$224</definedName>
    <definedName name="SCDPT4_432ENDINGG_5" localSheetId="3">'GMIC_2022-Q3_SCDPT4'!$G$224</definedName>
    <definedName name="SCDPT4_432ENDINGG_6" localSheetId="3">'GMIC_2022-Q3_SCDPT4'!$H$224</definedName>
    <definedName name="SCDPT4_432ENDINGG_7" localSheetId="3">'GMIC_2022-Q3_SCDPT4'!$I$224</definedName>
    <definedName name="SCDPT4_432ENDINGG_8" localSheetId="3">'GMIC_2022-Q3_SCDPT4'!$J$224</definedName>
    <definedName name="SCDPT4_432ENDINGG_9" localSheetId="3">'GMIC_2022-Q3_SCDPT4'!$K$224</definedName>
    <definedName name="SCDPT4_4509999997_10" localSheetId="3">'GMIC_2022-Q3_SCDPT4'!$L$226</definedName>
    <definedName name="SCDPT4_4509999997_11" localSheetId="3">'GMIC_2022-Q3_SCDPT4'!$M$226</definedName>
    <definedName name="SCDPT4_4509999997_12" localSheetId="3">'GMIC_2022-Q3_SCDPT4'!$N$226</definedName>
    <definedName name="SCDPT4_4509999997_13" localSheetId="3">'GMIC_2022-Q3_SCDPT4'!$O$226</definedName>
    <definedName name="SCDPT4_4509999997_14" localSheetId="3">'GMIC_2022-Q3_SCDPT4'!$P$226</definedName>
    <definedName name="SCDPT4_4509999997_15" localSheetId="3">'GMIC_2022-Q3_SCDPT4'!$Q$226</definedName>
    <definedName name="SCDPT4_4509999997_16" localSheetId="3">'GMIC_2022-Q3_SCDPT4'!$R$226</definedName>
    <definedName name="SCDPT4_4509999997_17" localSheetId="3">'GMIC_2022-Q3_SCDPT4'!$S$226</definedName>
    <definedName name="SCDPT4_4509999997_18" localSheetId="3">'GMIC_2022-Q3_SCDPT4'!$T$226</definedName>
    <definedName name="SCDPT4_4509999997_19" localSheetId="3">'GMIC_2022-Q3_SCDPT4'!$U$226</definedName>
    <definedName name="SCDPT4_4509999997_20" localSheetId="3">'GMIC_2022-Q3_SCDPT4'!$V$226</definedName>
    <definedName name="SCDPT4_4509999997_7" localSheetId="3">'GMIC_2022-Q3_SCDPT4'!$I$226</definedName>
    <definedName name="SCDPT4_4509999997_9" localSheetId="3">'GMIC_2022-Q3_SCDPT4'!$K$226</definedName>
    <definedName name="SCDPT4_4509999999_10" localSheetId="3">'GMIC_2022-Q3_SCDPT4'!$L$228</definedName>
    <definedName name="SCDPT4_4509999999_11" localSheetId="3">'GMIC_2022-Q3_SCDPT4'!$M$228</definedName>
    <definedName name="SCDPT4_4509999999_12" localSheetId="3">'GMIC_2022-Q3_SCDPT4'!$N$228</definedName>
    <definedName name="SCDPT4_4509999999_13" localSheetId="3">'GMIC_2022-Q3_SCDPT4'!$O$228</definedName>
    <definedName name="SCDPT4_4509999999_14" localSheetId="3">'GMIC_2022-Q3_SCDPT4'!$P$228</definedName>
    <definedName name="SCDPT4_4509999999_15" localSheetId="3">'GMIC_2022-Q3_SCDPT4'!$Q$228</definedName>
    <definedName name="SCDPT4_4509999999_16" localSheetId="3">'GMIC_2022-Q3_SCDPT4'!$R$228</definedName>
    <definedName name="SCDPT4_4509999999_17" localSheetId="3">'GMIC_2022-Q3_SCDPT4'!$S$228</definedName>
    <definedName name="SCDPT4_4509999999_18" localSheetId="3">'GMIC_2022-Q3_SCDPT4'!$T$228</definedName>
    <definedName name="SCDPT4_4509999999_19" localSheetId="3">'GMIC_2022-Q3_SCDPT4'!$U$228</definedName>
    <definedName name="SCDPT4_4509999999_20" localSheetId="3">'GMIC_2022-Q3_SCDPT4'!$V$228</definedName>
    <definedName name="SCDPT4_4509999999_7" localSheetId="3">'GMIC_2022-Q3_SCDPT4'!$I$228</definedName>
    <definedName name="SCDPT4_4509999999_9" localSheetId="3">'GMIC_2022-Q3_SCDPT4'!$K$228</definedName>
    <definedName name="SCDPT4_5010000000_Range" localSheetId="3">'GMIC_2022-Q3_SCDPT4'!$B$229:$AF$231</definedName>
    <definedName name="SCDPT4_5019999999_10" localSheetId="3">'GMIC_2022-Q3_SCDPT4'!$L$232</definedName>
    <definedName name="SCDPT4_5019999999_11" localSheetId="3">'GMIC_2022-Q3_SCDPT4'!$M$232</definedName>
    <definedName name="SCDPT4_5019999999_12" localSheetId="3">'GMIC_2022-Q3_SCDPT4'!$N$232</definedName>
    <definedName name="SCDPT4_5019999999_13" localSheetId="3">'GMIC_2022-Q3_SCDPT4'!$O$232</definedName>
    <definedName name="SCDPT4_5019999999_14" localSheetId="3">'GMIC_2022-Q3_SCDPT4'!$P$232</definedName>
    <definedName name="SCDPT4_5019999999_15" localSheetId="3">'GMIC_2022-Q3_SCDPT4'!$Q$232</definedName>
    <definedName name="SCDPT4_5019999999_16" localSheetId="3">'GMIC_2022-Q3_SCDPT4'!$R$232</definedName>
    <definedName name="SCDPT4_5019999999_17" localSheetId="3">'GMIC_2022-Q3_SCDPT4'!$S$232</definedName>
    <definedName name="SCDPT4_5019999999_18" localSheetId="3">'GMIC_2022-Q3_SCDPT4'!$T$232</definedName>
    <definedName name="SCDPT4_5019999999_19" localSheetId="3">'GMIC_2022-Q3_SCDPT4'!$U$232</definedName>
    <definedName name="SCDPT4_5019999999_20" localSheetId="3">'GMIC_2022-Q3_SCDPT4'!$V$232</definedName>
    <definedName name="SCDPT4_5019999999_7" localSheetId="3">'GMIC_2022-Q3_SCDPT4'!$I$232</definedName>
    <definedName name="SCDPT4_5019999999_9" localSheetId="3">'GMIC_2022-Q3_SCDPT4'!$K$232</definedName>
    <definedName name="SCDPT4_501BEGINNG_1" localSheetId="3">'GMIC_2022-Q3_SCDPT4'!$C$229</definedName>
    <definedName name="SCDPT4_501BEGINNG_10" localSheetId="3">'GMIC_2022-Q3_SCDPT4'!$L$229</definedName>
    <definedName name="SCDPT4_501BEGINNG_11" localSheetId="3">'GMIC_2022-Q3_SCDPT4'!$M$229</definedName>
    <definedName name="SCDPT4_501BEGINNG_12" localSheetId="3">'GMIC_2022-Q3_SCDPT4'!$N$229</definedName>
    <definedName name="SCDPT4_501BEGINNG_13" localSheetId="3">'GMIC_2022-Q3_SCDPT4'!$O$229</definedName>
    <definedName name="SCDPT4_501BEGINNG_14" localSheetId="3">'GMIC_2022-Q3_SCDPT4'!$P$229</definedName>
    <definedName name="SCDPT4_501BEGINNG_15" localSheetId="3">'GMIC_2022-Q3_SCDPT4'!$Q$229</definedName>
    <definedName name="SCDPT4_501BEGINNG_16" localSheetId="3">'GMIC_2022-Q3_SCDPT4'!$R$229</definedName>
    <definedName name="SCDPT4_501BEGINNG_17" localSheetId="3">'GMIC_2022-Q3_SCDPT4'!$S$229</definedName>
    <definedName name="SCDPT4_501BEGINNG_18" localSheetId="3">'GMIC_2022-Q3_SCDPT4'!$T$229</definedName>
    <definedName name="SCDPT4_501BEGINNG_19" localSheetId="3">'GMIC_2022-Q3_SCDPT4'!$U$229</definedName>
    <definedName name="SCDPT4_501BEGINNG_2" localSheetId="3">'GMIC_2022-Q3_SCDPT4'!$D$229</definedName>
    <definedName name="SCDPT4_501BEGINNG_20" localSheetId="3">'GMIC_2022-Q3_SCDPT4'!$V$229</definedName>
    <definedName name="SCDPT4_501BEGINNG_21" localSheetId="3">'GMIC_2022-Q3_SCDPT4'!$W$229</definedName>
    <definedName name="SCDPT4_501BEGINNG_22.01" localSheetId="3">'GMIC_2022-Q3_SCDPT4'!$X$229</definedName>
    <definedName name="SCDPT4_501BEGINNG_22.02" localSheetId="3">'GMIC_2022-Q3_SCDPT4'!$Y$229</definedName>
    <definedName name="SCDPT4_501BEGINNG_22.03" localSheetId="3">'GMIC_2022-Q3_SCDPT4'!$Z$229</definedName>
    <definedName name="SCDPT4_501BEGINNG_23" localSheetId="3">'GMIC_2022-Q3_SCDPT4'!$AA$229</definedName>
    <definedName name="SCDPT4_501BEGINNG_24" localSheetId="3">'GMIC_2022-Q3_SCDPT4'!$AB$229</definedName>
    <definedName name="SCDPT4_501BEGINNG_25" localSheetId="3">'GMIC_2022-Q3_SCDPT4'!$AC$229</definedName>
    <definedName name="SCDPT4_501BEGINNG_26" localSheetId="3">'GMIC_2022-Q3_SCDPT4'!$AD$229</definedName>
    <definedName name="SCDPT4_501BEGINNG_27" localSheetId="3">'GMIC_2022-Q3_SCDPT4'!$AE$229</definedName>
    <definedName name="SCDPT4_501BEGINNG_28" localSheetId="3">'GMIC_2022-Q3_SCDPT4'!$AF$229</definedName>
    <definedName name="SCDPT4_501BEGINNG_3" localSheetId="3">'GMIC_2022-Q3_SCDPT4'!$E$229</definedName>
    <definedName name="SCDPT4_501BEGINNG_4" localSheetId="3">'GMIC_2022-Q3_SCDPT4'!$F$229</definedName>
    <definedName name="SCDPT4_501BEGINNG_5" localSheetId="3">'GMIC_2022-Q3_SCDPT4'!$G$229</definedName>
    <definedName name="SCDPT4_501BEGINNG_6" localSheetId="3">'GMIC_2022-Q3_SCDPT4'!$H$229</definedName>
    <definedName name="SCDPT4_501BEGINNG_7" localSheetId="3">'GMIC_2022-Q3_SCDPT4'!$I$229</definedName>
    <definedName name="SCDPT4_501BEGINNG_8" localSheetId="3">'GMIC_2022-Q3_SCDPT4'!$J$229</definedName>
    <definedName name="SCDPT4_501BEGINNG_9" localSheetId="3">'GMIC_2022-Q3_SCDPT4'!$K$229</definedName>
    <definedName name="SCDPT4_501ENDINGG_10" localSheetId="3">'GMIC_2022-Q3_SCDPT4'!$L$231</definedName>
    <definedName name="SCDPT4_501ENDINGG_11" localSheetId="3">'GMIC_2022-Q3_SCDPT4'!$M$231</definedName>
    <definedName name="SCDPT4_501ENDINGG_12" localSheetId="3">'GMIC_2022-Q3_SCDPT4'!$N$231</definedName>
    <definedName name="SCDPT4_501ENDINGG_13" localSheetId="3">'GMIC_2022-Q3_SCDPT4'!$O$231</definedName>
    <definedName name="SCDPT4_501ENDINGG_14" localSheetId="3">'GMIC_2022-Q3_SCDPT4'!$P$231</definedName>
    <definedName name="SCDPT4_501ENDINGG_15" localSheetId="3">'GMIC_2022-Q3_SCDPT4'!$Q$231</definedName>
    <definedName name="SCDPT4_501ENDINGG_16" localSheetId="3">'GMIC_2022-Q3_SCDPT4'!$R$231</definedName>
    <definedName name="SCDPT4_501ENDINGG_17" localSheetId="3">'GMIC_2022-Q3_SCDPT4'!$S$231</definedName>
    <definedName name="SCDPT4_501ENDINGG_18" localSheetId="3">'GMIC_2022-Q3_SCDPT4'!$T$231</definedName>
    <definedName name="SCDPT4_501ENDINGG_19" localSheetId="3">'GMIC_2022-Q3_SCDPT4'!$U$231</definedName>
    <definedName name="SCDPT4_501ENDINGG_2" localSheetId="3">'GMIC_2022-Q3_SCDPT4'!$D$231</definedName>
    <definedName name="SCDPT4_501ENDINGG_20" localSheetId="3">'GMIC_2022-Q3_SCDPT4'!$V$231</definedName>
    <definedName name="SCDPT4_501ENDINGG_21" localSheetId="3">'GMIC_2022-Q3_SCDPT4'!$W$231</definedName>
    <definedName name="SCDPT4_501ENDINGG_22.01" localSheetId="3">'GMIC_2022-Q3_SCDPT4'!$X$231</definedName>
    <definedName name="SCDPT4_501ENDINGG_22.02" localSheetId="3">'GMIC_2022-Q3_SCDPT4'!$Y$231</definedName>
    <definedName name="SCDPT4_501ENDINGG_22.03" localSheetId="3">'GMIC_2022-Q3_SCDPT4'!$Z$231</definedName>
    <definedName name="SCDPT4_501ENDINGG_23" localSheetId="3">'GMIC_2022-Q3_SCDPT4'!$AA$231</definedName>
    <definedName name="SCDPT4_501ENDINGG_24" localSheetId="3">'GMIC_2022-Q3_SCDPT4'!$AB$231</definedName>
    <definedName name="SCDPT4_501ENDINGG_25" localSheetId="3">'GMIC_2022-Q3_SCDPT4'!$AC$231</definedName>
    <definedName name="SCDPT4_501ENDINGG_26" localSheetId="3">'GMIC_2022-Q3_SCDPT4'!$AD$231</definedName>
    <definedName name="SCDPT4_501ENDINGG_27" localSheetId="3">'GMIC_2022-Q3_SCDPT4'!$AE$231</definedName>
    <definedName name="SCDPT4_501ENDINGG_28" localSheetId="3">'GMIC_2022-Q3_SCDPT4'!$AF$231</definedName>
    <definedName name="SCDPT4_501ENDINGG_3" localSheetId="3">'GMIC_2022-Q3_SCDPT4'!$E$231</definedName>
    <definedName name="SCDPT4_501ENDINGG_4" localSheetId="3">'GMIC_2022-Q3_SCDPT4'!$F$231</definedName>
    <definedName name="SCDPT4_501ENDINGG_5" localSheetId="3">'GMIC_2022-Q3_SCDPT4'!$G$231</definedName>
    <definedName name="SCDPT4_501ENDINGG_6" localSheetId="3">'GMIC_2022-Q3_SCDPT4'!$H$231</definedName>
    <definedName name="SCDPT4_501ENDINGG_7" localSheetId="3">'GMIC_2022-Q3_SCDPT4'!$I$231</definedName>
    <definedName name="SCDPT4_501ENDINGG_8" localSheetId="3">'GMIC_2022-Q3_SCDPT4'!$J$231</definedName>
    <definedName name="SCDPT4_501ENDINGG_9" localSheetId="3">'GMIC_2022-Q3_SCDPT4'!$K$231</definedName>
    <definedName name="SCDPT4_5020000000_Range" localSheetId="3">'GMIC_2022-Q3_SCDPT4'!$B$233:$AF$235</definedName>
    <definedName name="SCDPT4_5029999999_10" localSheetId="3">'GMIC_2022-Q3_SCDPT4'!$L$236</definedName>
    <definedName name="SCDPT4_5029999999_11" localSheetId="3">'GMIC_2022-Q3_SCDPT4'!$M$236</definedName>
    <definedName name="SCDPT4_5029999999_12" localSheetId="3">'GMIC_2022-Q3_SCDPT4'!$N$236</definedName>
    <definedName name="SCDPT4_5029999999_13" localSheetId="3">'GMIC_2022-Q3_SCDPT4'!$O$236</definedName>
    <definedName name="SCDPT4_5029999999_14" localSheetId="3">'GMIC_2022-Q3_SCDPT4'!$P$236</definedName>
    <definedName name="SCDPT4_5029999999_15" localSheetId="3">'GMIC_2022-Q3_SCDPT4'!$Q$236</definedName>
    <definedName name="SCDPT4_5029999999_16" localSheetId="3">'GMIC_2022-Q3_SCDPT4'!$R$236</definedName>
    <definedName name="SCDPT4_5029999999_17" localSheetId="3">'GMIC_2022-Q3_SCDPT4'!$S$236</definedName>
    <definedName name="SCDPT4_5029999999_18" localSheetId="3">'GMIC_2022-Q3_SCDPT4'!$T$236</definedName>
    <definedName name="SCDPT4_5029999999_19" localSheetId="3">'GMIC_2022-Q3_SCDPT4'!$U$236</definedName>
    <definedName name="SCDPT4_5029999999_20" localSheetId="3">'GMIC_2022-Q3_SCDPT4'!$V$236</definedName>
    <definedName name="SCDPT4_5029999999_7" localSheetId="3">'GMIC_2022-Q3_SCDPT4'!$I$236</definedName>
    <definedName name="SCDPT4_5029999999_9" localSheetId="3">'GMIC_2022-Q3_SCDPT4'!$K$236</definedName>
    <definedName name="SCDPT4_502BEGINNG_1" localSheetId="3">'GMIC_2022-Q3_SCDPT4'!$C$233</definedName>
    <definedName name="SCDPT4_502BEGINNG_10" localSheetId="3">'GMIC_2022-Q3_SCDPT4'!$L$233</definedName>
    <definedName name="SCDPT4_502BEGINNG_11" localSheetId="3">'GMIC_2022-Q3_SCDPT4'!$M$233</definedName>
    <definedName name="SCDPT4_502BEGINNG_12" localSheetId="3">'GMIC_2022-Q3_SCDPT4'!$N$233</definedName>
    <definedName name="SCDPT4_502BEGINNG_13" localSheetId="3">'GMIC_2022-Q3_SCDPT4'!$O$233</definedName>
    <definedName name="SCDPT4_502BEGINNG_14" localSheetId="3">'GMIC_2022-Q3_SCDPT4'!$P$233</definedName>
    <definedName name="SCDPT4_502BEGINNG_15" localSheetId="3">'GMIC_2022-Q3_SCDPT4'!$Q$233</definedName>
    <definedName name="SCDPT4_502BEGINNG_16" localSheetId="3">'GMIC_2022-Q3_SCDPT4'!$R$233</definedName>
    <definedName name="SCDPT4_502BEGINNG_17" localSheetId="3">'GMIC_2022-Q3_SCDPT4'!$S$233</definedName>
    <definedName name="SCDPT4_502BEGINNG_18" localSheetId="3">'GMIC_2022-Q3_SCDPT4'!$T$233</definedName>
    <definedName name="SCDPT4_502BEGINNG_19" localSheetId="3">'GMIC_2022-Q3_SCDPT4'!$U$233</definedName>
    <definedName name="SCDPT4_502BEGINNG_2" localSheetId="3">'GMIC_2022-Q3_SCDPT4'!$D$233</definedName>
    <definedName name="SCDPT4_502BEGINNG_20" localSheetId="3">'GMIC_2022-Q3_SCDPT4'!$V$233</definedName>
    <definedName name="SCDPT4_502BEGINNG_21" localSheetId="3">'GMIC_2022-Q3_SCDPT4'!$W$233</definedName>
    <definedName name="SCDPT4_502BEGINNG_22.01" localSheetId="3">'GMIC_2022-Q3_SCDPT4'!$X$233</definedName>
    <definedName name="SCDPT4_502BEGINNG_22.02" localSheetId="3">'GMIC_2022-Q3_SCDPT4'!$Y$233</definedName>
    <definedName name="SCDPT4_502BEGINNG_22.03" localSheetId="3">'GMIC_2022-Q3_SCDPT4'!$Z$233</definedName>
    <definedName name="SCDPT4_502BEGINNG_23" localSheetId="3">'GMIC_2022-Q3_SCDPT4'!$AA$233</definedName>
    <definedName name="SCDPT4_502BEGINNG_24" localSheetId="3">'GMIC_2022-Q3_SCDPT4'!$AB$233</definedName>
    <definedName name="SCDPT4_502BEGINNG_25" localSheetId="3">'GMIC_2022-Q3_SCDPT4'!$AC$233</definedName>
    <definedName name="SCDPT4_502BEGINNG_26" localSheetId="3">'GMIC_2022-Q3_SCDPT4'!$AD$233</definedName>
    <definedName name="SCDPT4_502BEGINNG_27" localSheetId="3">'GMIC_2022-Q3_SCDPT4'!$AE$233</definedName>
    <definedName name="SCDPT4_502BEGINNG_28" localSheetId="3">'GMIC_2022-Q3_SCDPT4'!$AF$233</definedName>
    <definedName name="SCDPT4_502BEGINNG_3" localSheetId="3">'GMIC_2022-Q3_SCDPT4'!$E$233</definedName>
    <definedName name="SCDPT4_502BEGINNG_4" localSheetId="3">'GMIC_2022-Q3_SCDPT4'!$F$233</definedName>
    <definedName name="SCDPT4_502BEGINNG_5" localSheetId="3">'GMIC_2022-Q3_SCDPT4'!$G$233</definedName>
    <definedName name="SCDPT4_502BEGINNG_6" localSheetId="3">'GMIC_2022-Q3_SCDPT4'!$H$233</definedName>
    <definedName name="SCDPT4_502BEGINNG_7" localSheetId="3">'GMIC_2022-Q3_SCDPT4'!$I$233</definedName>
    <definedName name="SCDPT4_502BEGINNG_8" localSheetId="3">'GMIC_2022-Q3_SCDPT4'!$J$233</definedName>
    <definedName name="SCDPT4_502BEGINNG_9" localSheetId="3">'GMIC_2022-Q3_SCDPT4'!$K$233</definedName>
    <definedName name="SCDPT4_502ENDINGG_10" localSheetId="3">'GMIC_2022-Q3_SCDPT4'!$L$235</definedName>
    <definedName name="SCDPT4_502ENDINGG_11" localSheetId="3">'GMIC_2022-Q3_SCDPT4'!$M$235</definedName>
    <definedName name="SCDPT4_502ENDINGG_12" localSheetId="3">'GMIC_2022-Q3_SCDPT4'!$N$235</definedName>
    <definedName name="SCDPT4_502ENDINGG_13" localSheetId="3">'GMIC_2022-Q3_SCDPT4'!$O$235</definedName>
    <definedName name="SCDPT4_502ENDINGG_14" localSheetId="3">'GMIC_2022-Q3_SCDPT4'!$P$235</definedName>
    <definedName name="SCDPT4_502ENDINGG_15" localSheetId="3">'GMIC_2022-Q3_SCDPT4'!$Q$235</definedName>
    <definedName name="SCDPT4_502ENDINGG_16" localSheetId="3">'GMIC_2022-Q3_SCDPT4'!$R$235</definedName>
    <definedName name="SCDPT4_502ENDINGG_17" localSheetId="3">'GMIC_2022-Q3_SCDPT4'!$S$235</definedName>
    <definedName name="SCDPT4_502ENDINGG_18" localSheetId="3">'GMIC_2022-Q3_SCDPT4'!$T$235</definedName>
    <definedName name="SCDPT4_502ENDINGG_19" localSheetId="3">'GMIC_2022-Q3_SCDPT4'!$U$235</definedName>
    <definedName name="SCDPT4_502ENDINGG_2" localSheetId="3">'GMIC_2022-Q3_SCDPT4'!$D$235</definedName>
    <definedName name="SCDPT4_502ENDINGG_20" localSheetId="3">'GMIC_2022-Q3_SCDPT4'!$V$235</definedName>
    <definedName name="SCDPT4_502ENDINGG_21" localSheetId="3">'GMIC_2022-Q3_SCDPT4'!$W$235</definedName>
    <definedName name="SCDPT4_502ENDINGG_22.01" localSheetId="3">'GMIC_2022-Q3_SCDPT4'!$X$235</definedName>
    <definedName name="SCDPT4_502ENDINGG_22.02" localSheetId="3">'GMIC_2022-Q3_SCDPT4'!$Y$235</definedName>
    <definedName name="SCDPT4_502ENDINGG_22.03" localSheetId="3">'GMIC_2022-Q3_SCDPT4'!$Z$235</definedName>
    <definedName name="SCDPT4_502ENDINGG_23" localSheetId="3">'GMIC_2022-Q3_SCDPT4'!$AA$235</definedName>
    <definedName name="SCDPT4_502ENDINGG_24" localSheetId="3">'GMIC_2022-Q3_SCDPT4'!$AB$235</definedName>
    <definedName name="SCDPT4_502ENDINGG_25" localSheetId="3">'GMIC_2022-Q3_SCDPT4'!$AC$235</definedName>
    <definedName name="SCDPT4_502ENDINGG_26" localSheetId="3">'GMIC_2022-Q3_SCDPT4'!$AD$235</definedName>
    <definedName name="SCDPT4_502ENDINGG_27" localSheetId="3">'GMIC_2022-Q3_SCDPT4'!$AE$235</definedName>
    <definedName name="SCDPT4_502ENDINGG_28" localSheetId="3">'GMIC_2022-Q3_SCDPT4'!$AF$235</definedName>
    <definedName name="SCDPT4_502ENDINGG_3" localSheetId="3">'GMIC_2022-Q3_SCDPT4'!$E$235</definedName>
    <definedName name="SCDPT4_502ENDINGG_4" localSheetId="3">'GMIC_2022-Q3_SCDPT4'!$F$235</definedName>
    <definedName name="SCDPT4_502ENDINGG_5" localSheetId="3">'GMIC_2022-Q3_SCDPT4'!$G$235</definedName>
    <definedName name="SCDPT4_502ENDINGG_6" localSheetId="3">'GMIC_2022-Q3_SCDPT4'!$H$235</definedName>
    <definedName name="SCDPT4_502ENDINGG_7" localSheetId="3">'GMIC_2022-Q3_SCDPT4'!$I$235</definedName>
    <definedName name="SCDPT4_502ENDINGG_8" localSheetId="3">'GMIC_2022-Q3_SCDPT4'!$J$235</definedName>
    <definedName name="SCDPT4_502ENDINGG_9" localSheetId="3">'GMIC_2022-Q3_SCDPT4'!$K$235</definedName>
    <definedName name="SCDPT4_5310000000_Range" localSheetId="3">'GMIC_2022-Q3_SCDPT4'!$B$237:$AF$239</definedName>
    <definedName name="SCDPT4_5319999999_10" localSheetId="3">'GMIC_2022-Q3_SCDPT4'!$L$240</definedName>
    <definedName name="SCDPT4_5319999999_11" localSheetId="3">'GMIC_2022-Q3_SCDPT4'!$M$240</definedName>
    <definedName name="SCDPT4_5319999999_12" localSheetId="3">'GMIC_2022-Q3_SCDPT4'!$N$240</definedName>
    <definedName name="SCDPT4_5319999999_13" localSheetId="3">'GMIC_2022-Q3_SCDPT4'!$O$240</definedName>
    <definedName name="SCDPT4_5319999999_14" localSheetId="3">'GMIC_2022-Q3_SCDPT4'!$P$240</definedName>
    <definedName name="SCDPT4_5319999999_15" localSheetId="3">'GMIC_2022-Q3_SCDPT4'!$Q$240</definedName>
    <definedName name="SCDPT4_5319999999_16" localSheetId="3">'GMIC_2022-Q3_SCDPT4'!$R$240</definedName>
    <definedName name="SCDPT4_5319999999_17" localSheetId="3">'GMIC_2022-Q3_SCDPT4'!$S$240</definedName>
    <definedName name="SCDPT4_5319999999_18" localSheetId="3">'GMIC_2022-Q3_SCDPT4'!$T$240</definedName>
    <definedName name="SCDPT4_5319999999_19" localSheetId="3">'GMIC_2022-Q3_SCDPT4'!$U$240</definedName>
    <definedName name="SCDPT4_5319999999_20" localSheetId="3">'GMIC_2022-Q3_SCDPT4'!$V$240</definedName>
    <definedName name="SCDPT4_5319999999_7" localSheetId="3">'GMIC_2022-Q3_SCDPT4'!$I$240</definedName>
    <definedName name="SCDPT4_5319999999_9" localSheetId="3">'GMIC_2022-Q3_SCDPT4'!$K$240</definedName>
    <definedName name="SCDPT4_531BEGINNG_1" localSheetId="3">'GMIC_2022-Q3_SCDPT4'!$C$237</definedName>
    <definedName name="SCDPT4_531BEGINNG_10" localSheetId="3">'GMIC_2022-Q3_SCDPT4'!$L$237</definedName>
    <definedName name="SCDPT4_531BEGINNG_11" localSheetId="3">'GMIC_2022-Q3_SCDPT4'!$M$237</definedName>
    <definedName name="SCDPT4_531BEGINNG_12" localSheetId="3">'GMIC_2022-Q3_SCDPT4'!$N$237</definedName>
    <definedName name="SCDPT4_531BEGINNG_13" localSheetId="3">'GMIC_2022-Q3_SCDPT4'!$O$237</definedName>
    <definedName name="SCDPT4_531BEGINNG_14" localSheetId="3">'GMIC_2022-Q3_SCDPT4'!$P$237</definedName>
    <definedName name="SCDPT4_531BEGINNG_15" localSheetId="3">'GMIC_2022-Q3_SCDPT4'!$Q$237</definedName>
    <definedName name="SCDPT4_531BEGINNG_16" localSheetId="3">'GMIC_2022-Q3_SCDPT4'!$R$237</definedName>
    <definedName name="SCDPT4_531BEGINNG_17" localSheetId="3">'GMIC_2022-Q3_SCDPT4'!$S$237</definedName>
    <definedName name="SCDPT4_531BEGINNG_18" localSheetId="3">'GMIC_2022-Q3_SCDPT4'!$T$237</definedName>
    <definedName name="SCDPT4_531BEGINNG_19" localSheetId="3">'GMIC_2022-Q3_SCDPT4'!$U$237</definedName>
    <definedName name="SCDPT4_531BEGINNG_2" localSheetId="3">'GMIC_2022-Q3_SCDPT4'!$D$237</definedName>
    <definedName name="SCDPT4_531BEGINNG_20" localSheetId="3">'GMIC_2022-Q3_SCDPT4'!$V$237</definedName>
    <definedName name="SCDPT4_531BEGINNG_21" localSheetId="3">'GMIC_2022-Q3_SCDPT4'!$W$237</definedName>
    <definedName name="SCDPT4_531BEGINNG_22.01" localSheetId="3">'GMIC_2022-Q3_SCDPT4'!$X$237</definedName>
    <definedName name="SCDPT4_531BEGINNG_22.02" localSheetId="3">'GMIC_2022-Q3_SCDPT4'!$Y$237</definedName>
    <definedName name="SCDPT4_531BEGINNG_22.03" localSheetId="3">'GMIC_2022-Q3_SCDPT4'!$Z$237</definedName>
    <definedName name="SCDPT4_531BEGINNG_23" localSheetId="3">'GMIC_2022-Q3_SCDPT4'!$AA$237</definedName>
    <definedName name="SCDPT4_531BEGINNG_24" localSheetId="3">'GMIC_2022-Q3_SCDPT4'!$AB$237</definedName>
    <definedName name="SCDPT4_531BEGINNG_25" localSheetId="3">'GMIC_2022-Q3_SCDPT4'!$AC$237</definedName>
    <definedName name="SCDPT4_531BEGINNG_26" localSheetId="3">'GMIC_2022-Q3_SCDPT4'!$AD$237</definedName>
    <definedName name="SCDPT4_531BEGINNG_27" localSheetId="3">'GMIC_2022-Q3_SCDPT4'!$AE$237</definedName>
    <definedName name="SCDPT4_531BEGINNG_28" localSheetId="3">'GMIC_2022-Q3_SCDPT4'!$AF$237</definedName>
    <definedName name="SCDPT4_531BEGINNG_3" localSheetId="3">'GMIC_2022-Q3_SCDPT4'!$E$237</definedName>
    <definedName name="SCDPT4_531BEGINNG_4" localSheetId="3">'GMIC_2022-Q3_SCDPT4'!$F$237</definedName>
    <definedName name="SCDPT4_531BEGINNG_5" localSheetId="3">'GMIC_2022-Q3_SCDPT4'!$G$237</definedName>
    <definedName name="SCDPT4_531BEGINNG_6" localSheetId="3">'GMIC_2022-Q3_SCDPT4'!$H$237</definedName>
    <definedName name="SCDPT4_531BEGINNG_7" localSheetId="3">'GMIC_2022-Q3_SCDPT4'!$I$237</definedName>
    <definedName name="SCDPT4_531BEGINNG_8" localSheetId="3">'GMIC_2022-Q3_SCDPT4'!$J$237</definedName>
    <definedName name="SCDPT4_531BEGINNG_9" localSheetId="3">'GMIC_2022-Q3_SCDPT4'!$K$237</definedName>
    <definedName name="SCDPT4_531ENDINGG_10" localSheetId="3">'GMIC_2022-Q3_SCDPT4'!$L$239</definedName>
    <definedName name="SCDPT4_531ENDINGG_11" localSheetId="3">'GMIC_2022-Q3_SCDPT4'!$M$239</definedName>
    <definedName name="SCDPT4_531ENDINGG_12" localSheetId="3">'GMIC_2022-Q3_SCDPT4'!$N$239</definedName>
    <definedName name="SCDPT4_531ENDINGG_13" localSheetId="3">'GMIC_2022-Q3_SCDPT4'!$O$239</definedName>
    <definedName name="SCDPT4_531ENDINGG_14" localSheetId="3">'GMIC_2022-Q3_SCDPT4'!$P$239</definedName>
    <definedName name="SCDPT4_531ENDINGG_15" localSheetId="3">'GMIC_2022-Q3_SCDPT4'!$Q$239</definedName>
    <definedName name="SCDPT4_531ENDINGG_16" localSheetId="3">'GMIC_2022-Q3_SCDPT4'!$R$239</definedName>
    <definedName name="SCDPT4_531ENDINGG_17" localSheetId="3">'GMIC_2022-Q3_SCDPT4'!$S$239</definedName>
    <definedName name="SCDPT4_531ENDINGG_18" localSheetId="3">'GMIC_2022-Q3_SCDPT4'!$T$239</definedName>
    <definedName name="SCDPT4_531ENDINGG_19" localSheetId="3">'GMIC_2022-Q3_SCDPT4'!$U$239</definedName>
    <definedName name="SCDPT4_531ENDINGG_2" localSheetId="3">'GMIC_2022-Q3_SCDPT4'!$D$239</definedName>
    <definedName name="SCDPT4_531ENDINGG_20" localSheetId="3">'GMIC_2022-Q3_SCDPT4'!$V$239</definedName>
    <definedName name="SCDPT4_531ENDINGG_21" localSheetId="3">'GMIC_2022-Q3_SCDPT4'!$W$239</definedName>
    <definedName name="SCDPT4_531ENDINGG_22.01" localSheetId="3">'GMIC_2022-Q3_SCDPT4'!$X$239</definedName>
    <definedName name="SCDPT4_531ENDINGG_22.02" localSheetId="3">'GMIC_2022-Q3_SCDPT4'!$Y$239</definedName>
    <definedName name="SCDPT4_531ENDINGG_22.03" localSheetId="3">'GMIC_2022-Q3_SCDPT4'!$Z$239</definedName>
    <definedName name="SCDPT4_531ENDINGG_23" localSheetId="3">'GMIC_2022-Q3_SCDPT4'!$AA$239</definedName>
    <definedName name="SCDPT4_531ENDINGG_24" localSheetId="3">'GMIC_2022-Q3_SCDPT4'!$AB$239</definedName>
    <definedName name="SCDPT4_531ENDINGG_25" localSheetId="3">'GMIC_2022-Q3_SCDPT4'!$AC$239</definedName>
    <definedName name="SCDPT4_531ENDINGG_26" localSheetId="3">'GMIC_2022-Q3_SCDPT4'!$AD$239</definedName>
    <definedName name="SCDPT4_531ENDINGG_27" localSheetId="3">'GMIC_2022-Q3_SCDPT4'!$AE$239</definedName>
    <definedName name="SCDPT4_531ENDINGG_28" localSheetId="3">'GMIC_2022-Q3_SCDPT4'!$AF$239</definedName>
    <definedName name="SCDPT4_531ENDINGG_3" localSheetId="3">'GMIC_2022-Q3_SCDPT4'!$E$239</definedName>
    <definedName name="SCDPT4_531ENDINGG_4" localSheetId="3">'GMIC_2022-Q3_SCDPT4'!$F$239</definedName>
    <definedName name="SCDPT4_531ENDINGG_5" localSheetId="3">'GMIC_2022-Q3_SCDPT4'!$G$239</definedName>
    <definedName name="SCDPT4_531ENDINGG_6" localSheetId="3">'GMIC_2022-Q3_SCDPT4'!$H$239</definedName>
    <definedName name="SCDPT4_531ENDINGG_7" localSheetId="3">'GMIC_2022-Q3_SCDPT4'!$I$239</definedName>
    <definedName name="SCDPT4_531ENDINGG_8" localSheetId="3">'GMIC_2022-Q3_SCDPT4'!$J$239</definedName>
    <definedName name="SCDPT4_531ENDINGG_9" localSheetId="3">'GMIC_2022-Q3_SCDPT4'!$K$239</definedName>
    <definedName name="SCDPT4_5320000000_Range" localSheetId="3">'GMIC_2022-Q3_SCDPT4'!$B$241:$AF$243</definedName>
    <definedName name="SCDPT4_5329999999_10" localSheetId="3">'GMIC_2022-Q3_SCDPT4'!$L$244</definedName>
    <definedName name="SCDPT4_5329999999_11" localSheetId="3">'GMIC_2022-Q3_SCDPT4'!$M$244</definedName>
    <definedName name="SCDPT4_5329999999_12" localSheetId="3">'GMIC_2022-Q3_SCDPT4'!$N$244</definedName>
    <definedName name="SCDPT4_5329999999_13" localSheetId="3">'GMIC_2022-Q3_SCDPT4'!$O$244</definedName>
    <definedName name="SCDPT4_5329999999_14" localSheetId="3">'GMIC_2022-Q3_SCDPT4'!$P$244</definedName>
    <definedName name="SCDPT4_5329999999_15" localSheetId="3">'GMIC_2022-Q3_SCDPT4'!$Q$244</definedName>
    <definedName name="SCDPT4_5329999999_16" localSheetId="3">'GMIC_2022-Q3_SCDPT4'!$R$244</definedName>
    <definedName name="SCDPT4_5329999999_17" localSheetId="3">'GMIC_2022-Q3_SCDPT4'!$S$244</definedName>
    <definedName name="SCDPT4_5329999999_18" localSheetId="3">'GMIC_2022-Q3_SCDPT4'!$T$244</definedName>
    <definedName name="SCDPT4_5329999999_19" localSheetId="3">'GMIC_2022-Q3_SCDPT4'!$U$244</definedName>
    <definedName name="SCDPT4_5329999999_20" localSheetId="3">'GMIC_2022-Q3_SCDPT4'!$V$244</definedName>
    <definedName name="SCDPT4_5329999999_7" localSheetId="3">'GMIC_2022-Q3_SCDPT4'!$I$244</definedName>
    <definedName name="SCDPT4_5329999999_9" localSheetId="3">'GMIC_2022-Q3_SCDPT4'!$K$244</definedName>
    <definedName name="SCDPT4_532BEGINNG_1" localSheetId="3">'GMIC_2022-Q3_SCDPT4'!$C$241</definedName>
    <definedName name="SCDPT4_532BEGINNG_10" localSheetId="3">'GMIC_2022-Q3_SCDPT4'!$L$241</definedName>
    <definedName name="SCDPT4_532BEGINNG_11" localSheetId="3">'GMIC_2022-Q3_SCDPT4'!$M$241</definedName>
    <definedName name="SCDPT4_532BEGINNG_12" localSheetId="3">'GMIC_2022-Q3_SCDPT4'!$N$241</definedName>
    <definedName name="SCDPT4_532BEGINNG_13" localSheetId="3">'GMIC_2022-Q3_SCDPT4'!$O$241</definedName>
    <definedName name="SCDPT4_532BEGINNG_14" localSheetId="3">'GMIC_2022-Q3_SCDPT4'!$P$241</definedName>
    <definedName name="SCDPT4_532BEGINNG_15" localSheetId="3">'GMIC_2022-Q3_SCDPT4'!$Q$241</definedName>
    <definedName name="SCDPT4_532BEGINNG_16" localSheetId="3">'GMIC_2022-Q3_SCDPT4'!$R$241</definedName>
    <definedName name="SCDPT4_532BEGINNG_17" localSheetId="3">'GMIC_2022-Q3_SCDPT4'!$S$241</definedName>
    <definedName name="SCDPT4_532BEGINNG_18" localSheetId="3">'GMIC_2022-Q3_SCDPT4'!$T$241</definedName>
    <definedName name="SCDPT4_532BEGINNG_19" localSheetId="3">'GMIC_2022-Q3_SCDPT4'!$U$241</definedName>
    <definedName name="SCDPT4_532BEGINNG_2" localSheetId="3">'GMIC_2022-Q3_SCDPT4'!$D$241</definedName>
    <definedName name="SCDPT4_532BEGINNG_20" localSheetId="3">'GMIC_2022-Q3_SCDPT4'!$V$241</definedName>
    <definedName name="SCDPT4_532BEGINNG_21" localSheetId="3">'GMIC_2022-Q3_SCDPT4'!$W$241</definedName>
    <definedName name="SCDPT4_532BEGINNG_22.01" localSheetId="3">'GMIC_2022-Q3_SCDPT4'!$X$241</definedName>
    <definedName name="SCDPT4_532BEGINNG_22.02" localSheetId="3">'GMIC_2022-Q3_SCDPT4'!$Y$241</definedName>
    <definedName name="SCDPT4_532BEGINNG_22.03" localSheetId="3">'GMIC_2022-Q3_SCDPT4'!$Z$241</definedName>
    <definedName name="SCDPT4_532BEGINNG_23" localSheetId="3">'GMIC_2022-Q3_SCDPT4'!$AA$241</definedName>
    <definedName name="SCDPT4_532BEGINNG_24" localSheetId="3">'GMIC_2022-Q3_SCDPT4'!$AB$241</definedName>
    <definedName name="SCDPT4_532BEGINNG_25" localSheetId="3">'GMIC_2022-Q3_SCDPT4'!$AC$241</definedName>
    <definedName name="SCDPT4_532BEGINNG_26" localSheetId="3">'GMIC_2022-Q3_SCDPT4'!$AD$241</definedName>
    <definedName name="SCDPT4_532BEGINNG_27" localSheetId="3">'GMIC_2022-Q3_SCDPT4'!$AE$241</definedName>
    <definedName name="SCDPT4_532BEGINNG_28" localSheetId="3">'GMIC_2022-Q3_SCDPT4'!$AF$241</definedName>
    <definedName name="SCDPT4_532BEGINNG_3" localSheetId="3">'GMIC_2022-Q3_SCDPT4'!$E$241</definedName>
    <definedName name="SCDPT4_532BEGINNG_4" localSheetId="3">'GMIC_2022-Q3_SCDPT4'!$F$241</definedName>
    <definedName name="SCDPT4_532BEGINNG_5" localSheetId="3">'GMIC_2022-Q3_SCDPT4'!$G$241</definedName>
    <definedName name="SCDPT4_532BEGINNG_6" localSheetId="3">'GMIC_2022-Q3_SCDPT4'!$H$241</definedName>
    <definedName name="SCDPT4_532BEGINNG_7" localSheetId="3">'GMIC_2022-Q3_SCDPT4'!$I$241</definedName>
    <definedName name="SCDPT4_532BEGINNG_8" localSheetId="3">'GMIC_2022-Q3_SCDPT4'!$J$241</definedName>
    <definedName name="SCDPT4_532BEGINNG_9" localSheetId="3">'GMIC_2022-Q3_SCDPT4'!$K$241</definedName>
    <definedName name="SCDPT4_532ENDINGG_10" localSheetId="3">'GMIC_2022-Q3_SCDPT4'!$L$243</definedName>
    <definedName name="SCDPT4_532ENDINGG_11" localSheetId="3">'GMIC_2022-Q3_SCDPT4'!$M$243</definedName>
    <definedName name="SCDPT4_532ENDINGG_12" localSheetId="3">'GMIC_2022-Q3_SCDPT4'!$N$243</definedName>
    <definedName name="SCDPT4_532ENDINGG_13" localSheetId="3">'GMIC_2022-Q3_SCDPT4'!$O$243</definedName>
    <definedName name="SCDPT4_532ENDINGG_14" localSheetId="3">'GMIC_2022-Q3_SCDPT4'!$P$243</definedName>
    <definedName name="SCDPT4_532ENDINGG_15" localSheetId="3">'GMIC_2022-Q3_SCDPT4'!$Q$243</definedName>
    <definedName name="SCDPT4_532ENDINGG_16" localSheetId="3">'GMIC_2022-Q3_SCDPT4'!$R$243</definedName>
    <definedName name="SCDPT4_532ENDINGG_17" localSheetId="3">'GMIC_2022-Q3_SCDPT4'!$S$243</definedName>
    <definedName name="SCDPT4_532ENDINGG_18" localSheetId="3">'GMIC_2022-Q3_SCDPT4'!$T$243</definedName>
    <definedName name="SCDPT4_532ENDINGG_19" localSheetId="3">'GMIC_2022-Q3_SCDPT4'!$U$243</definedName>
    <definedName name="SCDPT4_532ENDINGG_2" localSheetId="3">'GMIC_2022-Q3_SCDPT4'!$D$243</definedName>
    <definedName name="SCDPT4_532ENDINGG_20" localSheetId="3">'GMIC_2022-Q3_SCDPT4'!$V$243</definedName>
    <definedName name="SCDPT4_532ENDINGG_21" localSheetId="3">'GMIC_2022-Q3_SCDPT4'!$W$243</definedName>
    <definedName name="SCDPT4_532ENDINGG_22.01" localSheetId="3">'GMIC_2022-Q3_SCDPT4'!$X$243</definedName>
    <definedName name="SCDPT4_532ENDINGG_22.02" localSheetId="3">'GMIC_2022-Q3_SCDPT4'!$Y$243</definedName>
    <definedName name="SCDPT4_532ENDINGG_22.03" localSheetId="3">'GMIC_2022-Q3_SCDPT4'!$Z$243</definedName>
    <definedName name="SCDPT4_532ENDINGG_23" localSheetId="3">'GMIC_2022-Q3_SCDPT4'!$AA$243</definedName>
    <definedName name="SCDPT4_532ENDINGG_24" localSheetId="3">'GMIC_2022-Q3_SCDPT4'!$AB$243</definedName>
    <definedName name="SCDPT4_532ENDINGG_25" localSheetId="3">'GMIC_2022-Q3_SCDPT4'!$AC$243</definedName>
    <definedName name="SCDPT4_532ENDINGG_26" localSheetId="3">'GMIC_2022-Q3_SCDPT4'!$AD$243</definedName>
    <definedName name="SCDPT4_532ENDINGG_27" localSheetId="3">'GMIC_2022-Q3_SCDPT4'!$AE$243</definedName>
    <definedName name="SCDPT4_532ENDINGG_28" localSheetId="3">'GMIC_2022-Q3_SCDPT4'!$AF$243</definedName>
    <definedName name="SCDPT4_532ENDINGG_3" localSheetId="3">'GMIC_2022-Q3_SCDPT4'!$E$243</definedName>
    <definedName name="SCDPT4_532ENDINGG_4" localSheetId="3">'GMIC_2022-Q3_SCDPT4'!$F$243</definedName>
    <definedName name="SCDPT4_532ENDINGG_5" localSheetId="3">'GMIC_2022-Q3_SCDPT4'!$G$243</definedName>
    <definedName name="SCDPT4_532ENDINGG_6" localSheetId="3">'GMIC_2022-Q3_SCDPT4'!$H$243</definedName>
    <definedName name="SCDPT4_532ENDINGG_7" localSheetId="3">'GMIC_2022-Q3_SCDPT4'!$I$243</definedName>
    <definedName name="SCDPT4_532ENDINGG_8" localSheetId="3">'GMIC_2022-Q3_SCDPT4'!$J$243</definedName>
    <definedName name="SCDPT4_532ENDINGG_9" localSheetId="3">'GMIC_2022-Q3_SCDPT4'!$K$243</definedName>
    <definedName name="SCDPT4_5510000000_Range" localSheetId="3">'GMIC_2022-Q3_SCDPT4'!$B$245:$AF$247</definedName>
    <definedName name="SCDPT4_5519999999_10" localSheetId="3">'GMIC_2022-Q3_SCDPT4'!$L$248</definedName>
    <definedName name="SCDPT4_5519999999_11" localSheetId="3">'GMIC_2022-Q3_SCDPT4'!$M$248</definedName>
    <definedName name="SCDPT4_5519999999_12" localSheetId="3">'GMIC_2022-Q3_SCDPT4'!$N$248</definedName>
    <definedName name="SCDPT4_5519999999_13" localSheetId="3">'GMIC_2022-Q3_SCDPT4'!$O$248</definedName>
    <definedName name="SCDPT4_5519999999_14" localSheetId="3">'GMIC_2022-Q3_SCDPT4'!$P$248</definedName>
    <definedName name="SCDPT4_5519999999_15" localSheetId="3">'GMIC_2022-Q3_SCDPT4'!$Q$248</definedName>
    <definedName name="SCDPT4_5519999999_16" localSheetId="3">'GMIC_2022-Q3_SCDPT4'!$R$248</definedName>
    <definedName name="SCDPT4_5519999999_17" localSheetId="3">'GMIC_2022-Q3_SCDPT4'!$S$248</definedName>
    <definedName name="SCDPT4_5519999999_18" localSheetId="3">'GMIC_2022-Q3_SCDPT4'!$T$248</definedName>
    <definedName name="SCDPT4_5519999999_19" localSheetId="3">'GMIC_2022-Q3_SCDPT4'!$U$248</definedName>
    <definedName name="SCDPT4_5519999999_20" localSheetId="3">'GMIC_2022-Q3_SCDPT4'!$V$248</definedName>
    <definedName name="SCDPT4_5519999999_7" localSheetId="3">'GMIC_2022-Q3_SCDPT4'!$I$248</definedName>
    <definedName name="SCDPT4_5519999999_9" localSheetId="3">'GMIC_2022-Q3_SCDPT4'!$K$248</definedName>
    <definedName name="SCDPT4_551BEGINNG_1" localSheetId="3">'GMIC_2022-Q3_SCDPT4'!$C$245</definedName>
    <definedName name="SCDPT4_551BEGINNG_10" localSheetId="3">'GMIC_2022-Q3_SCDPT4'!$L$245</definedName>
    <definedName name="SCDPT4_551BEGINNG_11" localSheetId="3">'GMIC_2022-Q3_SCDPT4'!$M$245</definedName>
    <definedName name="SCDPT4_551BEGINNG_12" localSheetId="3">'GMIC_2022-Q3_SCDPT4'!$N$245</definedName>
    <definedName name="SCDPT4_551BEGINNG_13" localSheetId="3">'GMIC_2022-Q3_SCDPT4'!$O$245</definedName>
    <definedName name="SCDPT4_551BEGINNG_14" localSheetId="3">'GMIC_2022-Q3_SCDPT4'!$P$245</definedName>
    <definedName name="SCDPT4_551BEGINNG_15" localSheetId="3">'GMIC_2022-Q3_SCDPT4'!$Q$245</definedName>
    <definedName name="SCDPT4_551BEGINNG_16" localSheetId="3">'GMIC_2022-Q3_SCDPT4'!$R$245</definedName>
    <definedName name="SCDPT4_551BEGINNG_17" localSheetId="3">'GMIC_2022-Q3_SCDPT4'!$S$245</definedName>
    <definedName name="SCDPT4_551BEGINNG_18" localSheetId="3">'GMIC_2022-Q3_SCDPT4'!$T$245</definedName>
    <definedName name="SCDPT4_551BEGINNG_19" localSheetId="3">'GMIC_2022-Q3_SCDPT4'!$U$245</definedName>
    <definedName name="SCDPT4_551BEGINNG_2" localSheetId="3">'GMIC_2022-Q3_SCDPT4'!$D$245</definedName>
    <definedName name="SCDPT4_551BEGINNG_20" localSheetId="3">'GMIC_2022-Q3_SCDPT4'!$V$245</definedName>
    <definedName name="SCDPT4_551BEGINNG_21" localSheetId="3">'GMIC_2022-Q3_SCDPT4'!$W$245</definedName>
    <definedName name="SCDPT4_551BEGINNG_22.01" localSheetId="3">'GMIC_2022-Q3_SCDPT4'!$X$245</definedName>
    <definedName name="SCDPT4_551BEGINNG_22.02" localSheetId="3">'GMIC_2022-Q3_SCDPT4'!$Y$245</definedName>
    <definedName name="SCDPT4_551BEGINNG_22.03" localSheetId="3">'GMIC_2022-Q3_SCDPT4'!$Z$245</definedName>
    <definedName name="SCDPT4_551BEGINNG_23" localSheetId="3">'GMIC_2022-Q3_SCDPT4'!$AA$245</definedName>
    <definedName name="SCDPT4_551BEGINNG_24" localSheetId="3">'GMIC_2022-Q3_SCDPT4'!$AB$245</definedName>
    <definedName name="SCDPT4_551BEGINNG_25" localSheetId="3">'GMIC_2022-Q3_SCDPT4'!$AC$245</definedName>
    <definedName name="SCDPT4_551BEGINNG_26" localSheetId="3">'GMIC_2022-Q3_SCDPT4'!$AD$245</definedName>
    <definedName name="SCDPT4_551BEGINNG_27" localSheetId="3">'GMIC_2022-Q3_SCDPT4'!$AE$245</definedName>
    <definedName name="SCDPT4_551BEGINNG_28" localSheetId="3">'GMIC_2022-Q3_SCDPT4'!$AF$245</definedName>
    <definedName name="SCDPT4_551BEGINNG_3" localSheetId="3">'GMIC_2022-Q3_SCDPT4'!$E$245</definedName>
    <definedName name="SCDPT4_551BEGINNG_4" localSheetId="3">'GMIC_2022-Q3_SCDPT4'!$F$245</definedName>
    <definedName name="SCDPT4_551BEGINNG_5" localSheetId="3">'GMIC_2022-Q3_SCDPT4'!$G$245</definedName>
    <definedName name="SCDPT4_551BEGINNG_6" localSheetId="3">'GMIC_2022-Q3_SCDPT4'!$H$245</definedName>
    <definedName name="SCDPT4_551BEGINNG_7" localSheetId="3">'GMIC_2022-Q3_SCDPT4'!$I$245</definedName>
    <definedName name="SCDPT4_551BEGINNG_8" localSheetId="3">'GMIC_2022-Q3_SCDPT4'!$J$245</definedName>
    <definedName name="SCDPT4_551BEGINNG_9" localSheetId="3">'GMIC_2022-Q3_SCDPT4'!$K$245</definedName>
    <definedName name="SCDPT4_551ENDINGG_10" localSheetId="3">'GMIC_2022-Q3_SCDPT4'!$L$247</definedName>
    <definedName name="SCDPT4_551ENDINGG_11" localSheetId="3">'GMIC_2022-Q3_SCDPT4'!$M$247</definedName>
    <definedName name="SCDPT4_551ENDINGG_12" localSheetId="3">'GMIC_2022-Q3_SCDPT4'!$N$247</definedName>
    <definedName name="SCDPT4_551ENDINGG_13" localSheetId="3">'GMIC_2022-Q3_SCDPT4'!$O$247</definedName>
    <definedName name="SCDPT4_551ENDINGG_14" localSheetId="3">'GMIC_2022-Q3_SCDPT4'!$P$247</definedName>
    <definedName name="SCDPT4_551ENDINGG_15" localSheetId="3">'GMIC_2022-Q3_SCDPT4'!$Q$247</definedName>
    <definedName name="SCDPT4_551ENDINGG_16" localSheetId="3">'GMIC_2022-Q3_SCDPT4'!$R$247</definedName>
    <definedName name="SCDPT4_551ENDINGG_17" localSheetId="3">'GMIC_2022-Q3_SCDPT4'!$S$247</definedName>
    <definedName name="SCDPT4_551ENDINGG_18" localSheetId="3">'GMIC_2022-Q3_SCDPT4'!$T$247</definedName>
    <definedName name="SCDPT4_551ENDINGG_19" localSheetId="3">'GMIC_2022-Q3_SCDPT4'!$U$247</definedName>
    <definedName name="SCDPT4_551ENDINGG_2" localSheetId="3">'GMIC_2022-Q3_SCDPT4'!$D$247</definedName>
    <definedName name="SCDPT4_551ENDINGG_20" localSheetId="3">'GMIC_2022-Q3_SCDPT4'!$V$247</definedName>
    <definedName name="SCDPT4_551ENDINGG_21" localSheetId="3">'GMIC_2022-Q3_SCDPT4'!$W$247</definedName>
    <definedName name="SCDPT4_551ENDINGG_22.01" localSheetId="3">'GMIC_2022-Q3_SCDPT4'!$X$247</definedName>
    <definedName name="SCDPT4_551ENDINGG_22.02" localSheetId="3">'GMIC_2022-Q3_SCDPT4'!$Y$247</definedName>
    <definedName name="SCDPT4_551ENDINGG_22.03" localSheetId="3">'GMIC_2022-Q3_SCDPT4'!$Z$247</definedName>
    <definedName name="SCDPT4_551ENDINGG_23" localSheetId="3">'GMIC_2022-Q3_SCDPT4'!$AA$247</definedName>
    <definedName name="SCDPT4_551ENDINGG_24" localSheetId="3">'GMIC_2022-Q3_SCDPT4'!$AB$247</definedName>
    <definedName name="SCDPT4_551ENDINGG_25" localSheetId="3">'GMIC_2022-Q3_SCDPT4'!$AC$247</definedName>
    <definedName name="SCDPT4_551ENDINGG_26" localSheetId="3">'GMIC_2022-Q3_SCDPT4'!$AD$247</definedName>
    <definedName name="SCDPT4_551ENDINGG_27" localSheetId="3">'GMIC_2022-Q3_SCDPT4'!$AE$247</definedName>
    <definedName name="SCDPT4_551ENDINGG_28" localSheetId="3">'GMIC_2022-Q3_SCDPT4'!$AF$247</definedName>
    <definedName name="SCDPT4_551ENDINGG_3" localSheetId="3">'GMIC_2022-Q3_SCDPT4'!$E$247</definedName>
    <definedName name="SCDPT4_551ENDINGG_4" localSheetId="3">'GMIC_2022-Q3_SCDPT4'!$F$247</definedName>
    <definedName name="SCDPT4_551ENDINGG_5" localSheetId="3">'GMIC_2022-Q3_SCDPT4'!$G$247</definedName>
    <definedName name="SCDPT4_551ENDINGG_6" localSheetId="3">'GMIC_2022-Q3_SCDPT4'!$H$247</definedName>
    <definedName name="SCDPT4_551ENDINGG_7" localSheetId="3">'GMIC_2022-Q3_SCDPT4'!$I$247</definedName>
    <definedName name="SCDPT4_551ENDINGG_8" localSheetId="3">'GMIC_2022-Q3_SCDPT4'!$J$247</definedName>
    <definedName name="SCDPT4_551ENDINGG_9" localSheetId="3">'GMIC_2022-Q3_SCDPT4'!$K$247</definedName>
    <definedName name="SCDPT4_5520000000_Range" localSheetId="3">'GMIC_2022-Q3_SCDPT4'!$B$249:$AF$251</definedName>
    <definedName name="SCDPT4_5529999999_10" localSheetId="3">'GMIC_2022-Q3_SCDPT4'!$L$252</definedName>
    <definedName name="SCDPT4_5529999999_11" localSheetId="3">'GMIC_2022-Q3_SCDPT4'!$M$252</definedName>
    <definedName name="SCDPT4_5529999999_12" localSheetId="3">'GMIC_2022-Q3_SCDPT4'!$N$252</definedName>
    <definedName name="SCDPT4_5529999999_13" localSheetId="3">'GMIC_2022-Q3_SCDPT4'!$O$252</definedName>
    <definedName name="SCDPT4_5529999999_14" localSheetId="3">'GMIC_2022-Q3_SCDPT4'!$P$252</definedName>
    <definedName name="SCDPT4_5529999999_15" localSheetId="3">'GMIC_2022-Q3_SCDPT4'!$Q$252</definedName>
    <definedName name="SCDPT4_5529999999_16" localSheetId="3">'GMIC_2022-Q3_SCDPT4'!$R$252</definedName>
    <definedName name="SCDPT4_5529999999_17" localSheetId="3">'GMIC_2022-Q3_SCDPT4'!$S$252</definedName>
    <definedName name="SCDPT4_5529999999_18" localSheetId="3">'GMIC_2022-Q3_SCDPT4'!$T$252</definedName>
    <definedName name="SCDPT4_5529999999_19" localSheetId="3">'GMIC_2022-Q3_SCDPT4'!$U$252</definedName>
    <definedName name="SCDPT4_5529999999_20" localSheetId="3">'GMIC_2022-Q3_SCDPT4'!$V$252</definedName>
    <definedName name="SCDPT4_5529999999_7" localSheetId="3">'GMIC_2022-Q3_SCDPT4'!$I$252</definedName>
    <definedName name="SCDPT4_5529999999_9" localSheetId="3">'GMIC_2022-Q3_SCDPT4'!$K$252</definedName>
    <definedName name="SCDPT4_552BEGINNG_1" localSheetId="3">'GMIC_2022-Q3_SCDPT4'!$C$249</definedName>
    <definedName name="SCDPT4_552BEGINNG_10" localSheetId="3">'GMIC_2022-Q3_SCDPT4'!$L$249</definedName>
    <definedName name="SCDPT4_552BEGINNG_11" localSheetId="3">'GMIC_2022-Q3_SCDPT4'!$M$249</definedName>
    <definedName name="SCDPT4_552BEGINNG_12" localSheetId="3">'GMIC_2022-Q3_SCDPT4'!$N$249</definedName>
    <definedName name="SCDPT4_552BEGINNG_13" localSheetId="3">'GMIC_2022-Q3_SCDPT4'!$O$249</definedName>
    <definedName name="SCDPT4_552BEGINNG_14" localSheetId="3">'GMIC_2022-Q3_SCDPT4'!$P$249</definedName>
    <definedName name="SCDPT4_552BEGINNG_15" localSheetId="3">'GMIC_2022-Q3_SCDPT4'!$Q$249</definedName>
    <definedName name="SCDPT4_552BEGINNG_16" localSheetId="3">'GMIC_2022-Q3_SCDPT4'!$R$249</definedName>
    <definedName name="SCDPT4_552BEGINNG_17" localSheetId="3">'GMIC_2022-Q3_SCDPT4'!$S$249</definedName>
    <definedName name="SCDPT4_552BEGINNG_18" localSheetId="3">'GMIC_2022-Q3_SCDPT4'!$T$249</definedName>
    <definedName name="SCDPT4_552BEGINNG_19" localSheetId="3">'GMIC_2022-Q3_SCDPT4'!$U$249</definedName>
    <definedName name="SCDPT4_552BEGINNG_2" localSheetId="3">'GMIC_2022-Q3_SCDPT4'!$D$249</definedName>
    <definedName name="SCDPT4_552BEGINNG_20" localSheetId="3">'GMIC_2022-Q3_SCDPT4'!$V$249</definedName>
    <definedName name="SCDPT4_552BEGINNG_21" localSheetId="3">'GMIC_2022-Q3_SCDPT4'!$W$249</definedName>
    <definedName name="SCDPT4_552BEGINNG_22.01" localSheetId="3">'GMIC_2022-Q3_SCDPT4'!$X$249</definedName>
    <definedName name="SCDPT4_552BEGINNG_22.02" localSheetId="3">'GMIC_2022-Q3_SCDPT4'!$Y$249</definedName>
    <definedName name="SCDPT4_552BEGINNG_22.03" localSheetId="3">'GMIC_2022-Q3_SCDPT4'!$Z$249</definedName>
    <definedName name="SCDPT4_552BEGINNG_23" localSheetId="3">'GMIC_2022-Q3_SCDPT4'!$AA$249</definedName>
    <definedName name="SCDPT4_552BEGINNG_24" localSheetId="3">'GMIC_2022-Q3_SCDPT4'!$AB$249</definedName>
    <definedName name="SCDPT4_552BEGINNG_25" localSheetId="3">'GMIC_2022-Q3_SCDPT4'!$AC$249</definedName>
    <definedName name="SCDPT4_552BEGINNG_26" localSheetId="3">'GMIC_2022-Q3_SCDPT4'!$AD$249</definedName>
    <definedName name="SCDPT4_552BEGINNG_27" localSheetId="3">'GMIC_2022-Q3_SCDPT4'!$AE$249</definedName>
    <definedName name="SCDPT4_552BEGINNG_28" localSheetId="3">'GMIC_2022-Q3_SCDPT4'!$AF$249</definedName>
    <definedName name="SCDPT4_552BEGINNG_3" localSheetId="3">'GMIC_2022-Q3_SCDPT4'!$E$249</definedName>
    <definedName name="SCDPT4_552BEGINNG_4" localSheetId="3">'GMIC_2022-Q3_SCDPT4'!$F$249</definedName>
    <definedName name="SCDPT4_552BEGINNG_5" localSheetId="3">'GMIC_2022-Q3_SCDPT4'!$G$249</definedName>
    <definedName name="SCDPT4_552BEGINNG_6" localSheetId="3">'GMIC_2022-Q3_SCDPT4'!$H$249</definedName>
    <definedName name="SCDPT4_552BEGINNG_7" localSheetId="3">'GMIC_2022-Q3_SCDPT4'!$I$249</definedName>
    <definedName name="SCDPT4_552BEGINNG_8" localSheetId="3">'GMIC_2022-Q3_SCDPT4'!$J$249</definedName>
    <definedName name="SCDPT4_552BEGINNG_9" localSheetId="3">'GMIC_2022-Q3_SCDPT4'!$K$249</definedName>
    <definedName name="SCDPT4_552ENDINGG_10" localSheetId="3">'GMIC_2022-Q3_SCDPT4'!$L$251</definedName>
    <definedName name="SCDPT4_552ENDINGG_11" localSheetId="3">'GMIC_2022-Q3_SCDPT4'!$M$251</definedName>
    <definedName name="SCDPT4_552ENDINGG_12" localSheetId="3">'GMIC_2022-Q3_SCDPT4'!$N$251</definedName>
    <definedName name="SCDPT4_552ENDINGG_13" localSheetId="3">'GMIC_2022-Q3_SCDPT4'!$O$251</definedName>
    <definedName name="SCDPT4_552ENDINGG_14" localSheetId="3">'GMIC_2022-Q3_SCDPT4'!$P$251</definedName>
    <definedName name="SCDPT4_552ENDINGG_15" localSheetId="3">'GMIC_2022-Q3_SCDPT4'!$Q$251</definedName>
    <definedName name="SCDPT4_552ENDINGG_16" localSheetId="3">'GMIC_2022-Q3_SCDPT4'!$R$251</definedName>
    <definedName name="SCDPT4_552ENDINGG_17" localSheetId="3">'GMIC_2022-Q3_SCDPT4'!$S$251</definedName>
    <definedName name="SCDPT4_552ENDINGG_18" localSheetId="3">'GMIC_2022-Q3_SCDPT4'!$T$251</definedName>
    <definedName name="SCDPT4_552ENDINGG_19" localSheetId="3">'GMIC_2022-Q3_SCDPT4'!$U$251</definedName>
    <definedName name="SCDPT4_552ENDINGG_2" localSheetId="3">'GMIC_2022-Q3_SCDPT4'!$D$251</definedName>
    <definedName name="SCDPT4_552ENDINGG_20" localSheetId="3">'GMIC_2022-Q3_SCDPT4'!$V$251</definedName>
    <definedName name="SCDPT4_552ENDINGG_21" localSheetId="3">'GMIC_2022-Q3_SCDPT4'!$W$251</definedName>
    <definedName name="SCDPT4_552ENDINGG_22.01" localSheetId="3">'GMIC_2022-Q3_SCDPT4'!$X$251</definedName>
    <definedName name="SCDPT4_552ENDINGG_22.02" localSheetId="3">'GMIC_2022-Q3_SCDPT4'!$Y$251</definedName>
    <definedName name="SCDPT4_552ENDINGG_22.03" localSheetId="3">'GMIC_2022-Q3_SCDPT4'!$Z$251</definedName>
    <definedName name="SCDPT4_552ENDINGG_23" localSheetId="3">'GMIC_2022-Q3_SCDPT4'!$AA$251</definedName>
    <definedName name="SCDPT4_552ENDINGG_24" localSheetId="3">'GMIC_2022-Q3_SCDPT4'!$AB$251</definedName>
    <definedName name="SCDPT4_552ENDINGG_25" localSheetId="3">'GMIC_2022-Q3_SCDPT4'!$AC$251</definedName>
    <definedName name="SCDPT4_552ENDINGG_26" localSheetId="3">'GMIC_2022-Q3_SCDPT4'!$AD$251</definedName>
    <definedName name="SCDPT4_552ENDINGG_27" localSheetId="3">'GMIC_2022-Q3_SCDPT4'!$AE$251</definedName>
    <definedName name="SCDPT4_552ENDINGG_28" localSheetId="3">'GMIC_2022-Q3_SCDPT4'!$AF$251</definedName>
    <definedName name="SCDPT4_552ENDINGG_3" localSheetId="3">'GMIC_2022-Q3_SCDPT4'!$E$251</definedName>
    <definedName name="SCDPT4_552ENDINGG_4" localSheetId="3">'GMIC_2022-Q3_SCDPT4'!$F$251</definedName>
    <definedName name="SCDPT4_552ENDINGG_5" localSheetId="3">'GMIC_2022-Q3_SCDPT4'!$G$251</definedName>
    <definedName name="SCDPT4_552ENDINGG_6" localSheetId="3">'GMIC_2022-Q3_SCDPT4'!$H$251</definedName>
    <definedName name="SCDPT4_552ENDINGG_7" localSheetId="3">'GMIC_2022-Q3_SCDPT4'!$I$251</definedName>
    <definedName name="SCDPT4_552ENDINGG_8" localSheetId="3">'GMIC_2022-Q3_SCDPT4'!$J$251</definedName>
    <definedName name="SCDPT4_552ENDINGG_9" localSheetId="3">'GMIC_2022-Q3_SCDPT4'!$K$251</definedName>
    <definedName name="SCDPT4_5710000000_Range" localSheetId="3">'GMIC_2022-Q3_SCDPT4'!$B$253:$AF$255</definedName>
    <definedName name="SCDPT4_5719999999_10" localSheetId="3">'GMIC_2022-Q3_SCDPT4'!$L$256</definedName>
    <definedName name="SCDPT4_5719999999_11" localSheetId="3">'GMIC_2022-Q3_SCDPT4'!$M$256</definedName>
    <definedName name="SCDPT4_5719999999_12" localSheetId="3">'GMIC_2022-Q3_SCDPT4'!$N$256</definedName>
    <definedName name="SCDPT4_5719999999_13" localSheetId="3">'GMIC_2022-Q3_SCDPT4'!$O$256</definedName>
    <definedName name="SCDPT4_5719999999_14" localSheetId="3">'GMIC_2022-Q3_SCDPT4'!$P$256</definedName>
    <definedName name="SCDPT4_5719999999_15" localSheetId="3">'GMIC_2022-Q3_SCDPT4'!$Q$256</definedName>
    <definedName name="SCDPT4_5719999999_16" localSheetId="3">'GMIC_2022-Q3_SCDPT4'!$R$256</definedName>
    <definedName name="SCDPT4_5719999999_17" localSheetId="3">'GMIC_2022-Q3_SCDPT4'!$S$256</definedName>
    <definedName name="SCDPT4_5719999999_18" localSheetId="3">'GMIC_2022-Q3_SCDPT4'!$T$256</definedName>
    <definedName name="SCDPT4_5719999999_19" localSheetId="3">'GMIC_2022-Q3_SCDPT4'!$U$256</definedName>
    <definedName name="SCDPT4_5719999999_20" localSheetId="3">'GMIC_2022-Q3_SCDPT4'!$V$256</definedName>
    <definedName name="SCDPT4_5719999999_7" localSheetId="3">'GMIC_2022-Q3_SCDPT4'!$I$256</definedName>
    <definedName name="SCDPT4_5719999999_9" localSheetId="3">'GMIC_2022-Q3_SCDPT4'!$K$256</definedName>
    <definedName name="SCDPT4_571BEGINNG_1" localSheetId="3">'GMIC_2022-Q3_SCDPT4'!$C$253</definedName>
    <definedName name="SCDPT4_571BEGINNG_10" localSheetId="3">'GMIC_2022-Q3_SCDPT4'!$L$253</definedName>
    <definedName name="SCDPT4_571BEGINNG_11" localSheetId="3">'GMIC_2022-Q3_SCDPT4'!$M$253</definedName>
    <definedName name="SCDPT4_571BEGINNG_12" localSheetId="3">'GMIC_2022-Q3_SCDPT4'!$N$253</definedName>
    <definedName name="SCDPT4_571BEGINNG_13" localSheetId="3">'GMIC_2022-Q3_SCDPT4'!$O$253</definedName>
    <definedName name="SCDPT4_571BEGINNG_14" localSheetId="3">'GMIC_2022-Q3_SCDPT4'!$P$253</definedName>
    <definedName name="SCDPT4_571BEGINNG_15" localSheetId="3">'GMIC_2022-Q3_SCDPT4'!$Q$253</definedName>
    <definedName name="SCDPT4_571BEGINNG_16" localSheetId="3">'GMIC_2022-Q3_SCDPT4'!$R$253</definedName>
    <definedName name="SCDPT4_571BEGINNG_17" localSheetId="3">'GMIC_2022-Q3_SCDPT4'!$S$253</definedName>
    <definedName name="SCDPT4_571BEGINNG_18" localSheetId="3">'GMIC_2022-Q3_SCDPT4'!$T$253</definedName>
    <definedName name="SCDPT4_571BEGINNG_19" localSheetId="3">'GMIC_2022-Q3_SCDPT4'!$U$253</definedName>
    <definedName name="SCDPT4_571BEGINNG_2" localSheetId="3">'GMIC_2022-Q3_SCDPT4'!$D$253</definedName>
    <definedName name="SCDPT4_571BEGINNG_20" localSheetId="3">'GMIC_2022-Q3_SCDPT4'!$V$253</definedName>
    <definedName name="SCDPT4_571BEGINNG_21" localSheetId="3">'GMIC_2022-Q3_SCDPT4'!$W$253</definedName>
    <definedName name="SCDPT4_571BEGINNG_22.01" localSheetId="3">'GMIC_2022-Q3_SCDPT4'!$X$253</definedName>
    <definedName name="SCDPT4_571BEGINNG_22.02" localSheetId="3">'GMIC_2022-Q3_SCDPT4'!$Y$253</definedName>
    <definedName name="SCDPT4_571BEGINNG_22.03" localSheetId="3">'GMIC_2022-Q3_SCDPT4'!$Z$253</definedName>
    <definedName name="SCDPT4_571BEGINNG_23" localSheetId="3">'GMIC_2022-Q3_SCDPT4'!$AA$253</definedName>
    <definedName name="SCDPT4_571BEGINNG_24" localSheetId="3">'GMIC_2022-Q3_SCDPT4'!$AB$253</definedName>
    <definedName name="SCDPT4_571BEGINNG_25" localSheetId="3">'GMIC_2022-Q3_SCDPT4'!$AC$253</definedName>
    <definedName name="SCDPT4_571BEGINNG_26" localSheetId="3">'GMIC_2022-Q3_SCDPT4'!$AD$253</definedName>
    <definedName name="SCDPT4_571BEGINNG_27" localSheetId="3">'GMIC_2022-Q3_SCDPT4'!$AE$253</definedName>
    <definedName name="SCDPT4_571BEGINNG_28" localSheetId="3">'GMIC_2022-Q3_SCDPT4'!$AF$253</definedName>
    <definedName name="SCDPT4_571BEGINNG_3" localSheetId="3">'GMIC_2022-Q3_SCDPT4'!$E$253</definedName>
    <definedName name="SCDPT4_571BEGINNG_4" localSheetId="3">'GMIC_2022-Q3_SCDPT4'!$F$253</definedName>
    <definedName name="SCDPT4_571BEGINNG_5" localSheetId="3">'GMIC_2022-Q3_SCDPT4'!$G$253</definedName>
    <definedName name="SCDPT4_571BEGINNG_6" localSheetId="3">'GMIC_2022-Q3_SCDPT4'!$H$253</definedName>
    <definedName name="SCDPT4_571BEGINNG_7" localSheetId="3">'GMIC_2022-Q3_SCDPT4'!$I$253</definedName>
    <definedName name="SCDPT4_571BEGINNG_8" localSheetId="3">'GMIC_2022-Q3_SCDPT4'!$J$253</definedName>
    <definedName name="SCDPT4_571BEGINNG_9" localSheetId="3">'GMIC_2022-Q3_SCDPT4'!$K$253</definedName>
    <definedName name="SCDPT4_571ENDINGG_10" localSheetId="3">'GMIC_2022-Q3_SCDPT4'!$L$255</definedName>
    <definedName name="SCDPT4_571ENDINGG_11" localSheetId="3">'GMIC_2022-Q3_SCDPT4'!$M$255</definedName>
    <definedName name="SCDPT4_571ENDINGG_12" localSheetId="3">'GMIC_2022-Q3_SCDPT4'!$N$255</definedName>
    <definedName name="SCDPT4_571ENDINGG_13" localSheetId="3">'GMIC_2022-Q3_SCDPT4'!$O$255</definedName>
    <definedName name="SCDPT4_571ENDINGG_14" localSheetId="3">'GMIC_2022-Q3_SCDPT4'!$P$255</definedName>
    <definedName name="SCDPT4_571ENDINGG_15" localSheetId="3">'GMIC_2022-Q3_SCDPT4'!$Q$255</definedName>
    <definedName name="SCDPT4_571ENDINGG_16" localSheetId="3">'GMIC_2022-Q3_SCDPT4'!$R$255</definedName>
    <definedName name="SCDPT4_571ENDINGG_17" localSheetId="3">'GMIC_2022-Q3_SCDPT4'!$S$255</definedName>
    <definedName name="SCDPT4_571ENDINGG_18" localSheetId="3">'GMIC_2022-Q3_SCDPT4'!$T$255</definedName>
    <definedName name="SCDPT4_571ENDINGG_19" localSheetId="3">'GMIC_2022-Q3_SCDPT4'!$U$255</definedName>
    <definedName name="SCDPT4_571ENDINGG_2" localSheetId="3">'GMIC_2022-Q3_SCDPT4'!$D$255</definedName>
    <definedName name="SCDPT4_571ENDINGG_20" localSheetId="3">'GMIC_2022-Q3_SCDPT4'!$V$255</definedName>
    <definedName name="SCDPT4_571ENDINGG_21" localSheetId="3">'GMIC_2022-Q3_SCDPT4'!$W$255</definedName>
    <definedName name="SCDPT4_571ENDINGG_22.01" localSheetId="3">'GMIC_2022-Q3_SCDPT4'!$X$255</definedName>
    <definedName name="SCDPT4_571ENDINGG_22.02" localSheetId="3">'GMIC_2022-Q3_SCDPT4'!$Y$255</definedName>
    <definedName name="SCDPT4_571ENDINGG_22.03" localSheetId="3">'GMIC_2022-Q3_SCDPT4'!$Z$255</definedName>
    <definedName name="SCDPT4_571ENDINGG_23" localSheetId="3">'GMIC_2022-Q3_SCDPT4'!$AA$255</definedName>
    <definedName name="SCDPT4_571ENDINGG_24" localSheetId="3">'GMIC_2022-Q3_SCDPT4'!$AB$255</definedName>
    <definedName name="SCDPT4_571ENDINGG_25" localSheetId="3">'GMIC_2022-Q3_SCDPT4'!$AC$255</definedName>
    <definedName name="SCDPT4_571ENDINGG_26" localSheetId="3">'GMIC_2022-Q3_SCDPT4'!$AD$255</definedName>
    <definedName name="SCDPT4_571ENDINGG_27" localSheetId="3">'GMIC_2022-Q3_SCDPT4'!$AE$255</definedName>
    <definedName name="SCDPT4_571ENDINGG_28" localSheetId="3">'GMIC_2022-Q3_SCDPT4'!$AF$255</definedName>
    <definedName name="SCDPT4_571ENDINGG_3" localSheetId="3">'GMIC_2022-Q3_SCDPT4'!$E$255</definedName>
    <definedName name="SCDPT4_571ENDINGG_4" localSheetId="3">'GMIC_2022-Q3_SCDPT4'!$F$255</definedName>
    <definedName name="SCDPT4_571ENDINGG_5" localSheetId="3">'GMIC_2022-Q3_SCDPT4'!$G$255</definedName>
    <definedName name="SCDPT4_571ENDINGG_6" localSheetId="3">'GMIC_2022-Q3_SCDPT4'!$H$255</definedName>
    <definedName name="SCDPT4_571ENDINGG_7" localSheetId="3">'GMIC_2022-Q3_SCDPT4'!$I$255</definedName>
    <definedName name="SCDPT4_571ENDINGG_8" localSheetId="3">'GMIC_2022-Q3_SCDPT4'!$J$255</definedName>
    <definedName name="SCDPT4_571ENDINGG_9" localSheetId="3">'GMIC_2022-Q3_SCDPT4'!$K$255</definedName>
    <definedName name="SCDPT4_5720000000_Range" localSheetId="3">'GMIC_2022-Q3_SCDPT4'!$B$257:$AF$259</definedName>
    <definedName name="SCDPT4_5729999999_10" localSheetId="3">'GMIC_2022-Q3_SCDPT4'!$L$260</definedName>
    <definedName name="SCDPT4_5729999999_11" localSheetId="3">'GMIC_2022-Q3_SCDPT4'!$M$260</definedName>
    <definedName name="SCDPT4_5729999999_12" localSheetId="3">'GMIC_2022-Q3_SCDPT4'!$N$260</definedName>
    <definedName name="SCDPT4_5729999999_13" localSheetId="3">'GMIC_2022-Q3_SCDPT4'!$O$260</definedName>
    <definedName name="SCDPT4_5729999999_14" localSheetId="3">'GMIC_2022-Q3_SCDPT4'!$P$260</definedName>
    <definedName name="SCDPT4_5729999999_15" localSheetId="3">'GMIC_2022-Q3_SCDPT4'!$Q$260</definedName>
    <definedName name="SCDPT4_5729999999_16" localSheetId="3">'GMIC_2022-Q3_SCDPT4'!$R$260</definedName>
    <definedName name="SCDPT4_5729999999_17" localSheetId="3">'GMIC_2022-Q3_SCDPT4'!$S$260</definedName>
    <definedName name="SCDPT4_5729999999_18" localSheetId="3">'GMIC_2022-Q3_SCDPT4'!$T$260</definedName>
    <definedName name="SCDPT4_5729999999_19" localSheetId="3">'GMIC_2022-Q3_SCDPT4'!$U$260</definedName>
    <definedName name="SCDPT4_5729999999_20" localSheetId="3">'GMIC_2022-Q3_SCDPT4'!$V$260</definedName>
    <definedName name="SCDPT4_5729999999_7" localSheetId="3">'GMIC_2022-Q3_SCDPT4'!$I$260</definedName>
    <definedName name="SCDPT4_5729999999_9" localSheetId="3">'GMIC_2022-Q3_SCDPT4'!$K$260</definedName>
    <definedName name="SCDPT4_572BEGINNG_1" localSheetId="3">'GMIC_2022-Q3_SCDPT4'!$C$257</definedName>
    <definedName name="SCDPT4_572BEGINNG_10" localSheetId="3">'GMIC_2022-Q3_SCDPT4'!$L$257</definedName>
    <definedName name="SCDPT4_572BEGINNG_11" localSheetId="3">'GMIC_2022-Q3_SCDPT4'!$M$257</definedName>
    <definedName name="SCDPT4_572BEGINNG_12" localSheetId="3">'GMIC_2022-Q3_SCDPT4'!$N$257</definedName>
    <definedName name="SCDPT4_572BEGINNG_13" localSheetId="3">'GMIC_2022-Q3_SCDPT4'!$O$257</definedName>
    <definedName name="SCDPT4_572BEGINNG_14" localSheetId="3">'GMIC_2022-Q3_SCDPT4'!$P$257</definedName>
    <definedName name="SCDPT4_572BEGINNG_15" localSheetId="3">'GMIC_2022-Q3_SCDPT4'!$Q$257</definedName>
    <definedName name="SCDPT4_572BEGINNG_16" localSheetId="3">'GMIC_2022-Q3_SCDPT4'!$R$257</definedName>
    <definedName name="SCDPT4_572BEGINNG_17" localSheetId="3">'GMIC_2022-Q3_SCDPT4'!$S$257</definedName>
    <definedName name="SCDPT4_572BEGINNG_18" localSheetId="3">'GMIC_2022-Q3_SCDPT4'!$T$257</definedName>
    <definedName name="SCDPT4_572BEGINNG_19" localSheetId="3">'GMIC_2022-Q3_SCDPT4'!$U$257</definedName>
    <definedName name="SCDPT4_572BEGINNG_2" localSheetId="3">'GMIC_2022-Q3_SCDPT4'!$D$257</definedName>
    <definedName name="SCDPT4_572BEGINNG_20" localSheetId="3">'GMIC_2022-Q3_SCDPT4'!$V$257</definedName>
    <definedName name="SCDPT4_572BEGINNG_21" localSheetId="3">'GMIC_2022-Q3_SCDPT4'!$W$257</definedName>
    <definedName name="SCDPT4_572BEGINNG_22.01" localSheetId="3">'GMIC_2022-Q3_SCDPT4'!$X$257</definedName>
    <definedName name="SCDPT4_572BEGINNG_22.02" localSheetId="3">'GMIC_2022-Q3_SCDPT4'!$Y$257</definedName>
    <definedName name="SCDPT4_572BEGINNG_22.03" localSheetId="3">'GMIC_2022-Q3_SCDPT4'!$Z$257</definedName>
    <definedName name="SCDPT4_572BEGINNG_23" localSheetId="3">'GMIC_2022-Q3_SCDPT4'!$AA$257</definedName>
    <definedName name="SCDPT4_572BEGINNG_24" localSheetId="3">'GMIC_2022-Q3_SCDPT4'!$AB$257</definedName>
    <definedName name="SCDPT4_572BEGINNG_25" localSheetId="3">'GMIC_2022-Q3_SCDPT4'!$AC$257</definedName>
    <definedName name="SCDPT4_572BEGINNG_26" localSheetId="3">'GMIC_2022-Q3_SCDPT4'!$AD$257</definedName>
    <definedName name="SCDPT4_572BEGINNG_27" localSheetId="3">'GMIC_2022-Q3_SCDPT4'!$AE$257</definedName>
    <definedName name="SCDPT4_572BEGINNG_28" localSheetId="3">'GMIC_2022-Q3_SCDPT4'!$AF$257</definedName>
    <definedName name="SCDPT4_572BEGINNG_3" localSheetId="3">'GMIC_2022-Q3_SCDPT4'!$E$257</definedName>
    <definedName name="SCDPT4_572BEGINNG_4" localSheetId="3">'GMIC_2022-Q3_SCDPT4'!$F$257</definedName>
    <definedName name="SCDPT4_572BEGINNG_5" localSheetId="3">'GMIC_2022-Q3_SCDPT4'!$G$257</definedName>
    <definedName name="SCDPT4_572BEGINNG_6" localSheetId="3">'GMIC_2022-Q3_SCDPT4'!$H$257</definedName>
    <definedName name="SCDPT4_572BEGINNG_7" localSheetId="3">'GMIC_2022-Q3_SCDPT4'!$I$257</definedName>
    <definedName name="SCDPT4_572BEGINNG_8" localSheetId="3">'GMIC_2022-Q3_SCDPT4'!$J$257</definedName>
    <definedName name="SCDPT4_572BEGINNG_9" localSheetId="3">'GMIC_2022-Q3_SCDPT4'!$K$257</definedName>
    <definedName name="SCDPT4_572ENDINGG_10" localSheetId="3">'GMIC_2022-Q3_SCDPT4'!$L$259</definedName>
    <definedName name="SCDPT4_572ENDINGG_11" localSheetId="3">'GMIC_2022-Q3_SCDPT4'!$M$259</definedName>
    <definedName name="SCDPT4_572ENDINGG_12" localSheetId="3">'GMIC_2022-Q3_SCDPT4'!$N$259</definedName>
    <definedName name="SCDPT4_572ENDINGG_13" localSheetId="3">'GMIC_2022-Q3_SCDPT4'!$O$259</definedName>
    <definedName name="SCDPT4_572ENDINGG_14" localSheetId="3">'GMIC_2022-Q3_SCDPT4'!$P$259</definedName>
    <definedName name="SCDPT4_572ENDINGG_15" localSheetId="3">'GMIC_2022-Q3_SCDPT4'!$Q$259</definedName>
    <definedName name="SCDPT4_572ENDINGG_16" localSheetId="3">'GMIC_2022-Q3_SCDPT4'!$R$259</definedName>
    <definedName name="SCDPT4_572ENDINGG_17" localSheetId="3">'GMIC_2022-Q3_SCDPT4'!$S$259</definedName>
    <definedName name="SCDPT4_572ENDINGG_18" localSheetId="3">'GMIC_2022-Q3_SCDPT4'!$T$259</definedName>
    <definedName name="SCDPT4_572ENDINGG_19" localSheetId="3">'GMIC_2022-Q3_SCDPT4'!$U$259</definedName>
    <definedName name="SCDPT4_572ENDINGG_2" localSheetId="3">'GMIC_2022-Q3_SCDPT4'!$D$259</definedName>
    <definedName name="SCDPT4_572ENDINGG_20" localSheetId="3">'GMIC_2022-Q3_SCDPT4'!$V$259</definedName>
    <definedName name="SCDPT4_572ENDINGG_21" localSheetId="3">'GMIC_2022-Q3_SCDPT4'!$W$259</definedName>
    <definedName name="SCDPT4_572ENDINGG_22.01" localSheetId="3">'GMIC_2022-Q3_SCDPT4'!$X$259</definedName>
    <definedName name="SCDPT4_572ENDINGG_22.02" localSheetId="3">'GMIC_2022-Q3_SCDPT4'!$Y$259</definedName>
    <definedName name="SCDPT4_572ENDINGG_22.03" localSheetId="3">'GMIC_2022-Q3_SCDPT4'!$Z$259</definedName>
    <definedName name="SCDPT4_572ENDINGG_23" localSheetId="3">'GMIC_2022-Q3_SCDPT4'!$AA$259</definedName>
    <definedName name="SCDPT4_572ENDINGG_24" localSheetId="3">'GMIC_2022-Q3_SCDPT4'!$AB$259</definedName>
    <definedName name="SCDPT4_572ENDINGG_25" localSheetId="3">'GMIC_2022-Q3_SCDPT4'!$AC$259</definedName>
    <definedName name="SCDPT4_572ENDINGG_26" localSheetId="3">'GMIC_2022-Q3_SCDPT4'!$AD$259</definedName>
    <definedName name="SCDPT4_572ENDINGG_27" localSheetId="3">'GMIC_2022-Q3_SCDPT4'!$AE$259</definedName>
    <definedName name="SCDPT4_572ENDINGG_28" localSheetId="3">'GMIC_2022-Q3_SCDPT4'!$AF$259</definedName>
    <definedName name="SCDPT4_572ENDINGG_3" localSheetId="3">'GMIC_2022-Q3_SCDPT4'!$E$259</definedName>
    <definedName name="SCDPT4_572ENDINGG_4" localSheetId="3">'GMIC_2022-Q3_SCDPT4'!$F$259</definedName>
    <definedName name="SCDPT4_572ENDINGG_5" localSheetId="3">'GMIC_2022-Q3_SCDPT4'!$G$259</definedName>
    <definedName name="SCDPT4_572ENDINGG_6" localSheetId="3">'GMIC_2022-Q3_SCDPT4'!$H$259</definedName>
    <definedName name="SCDPT4_572ENDINGG_7" localSheetId="3">'GMIC_2022-Q3_SCDPT4'!$I$259</definedName>
    <definedName name="SCDPT4_572ENDINGG_8" localSheetId="3">'GMIC_2022-Q3_SCDPT4'!$J$259</definedName>
    <definedName name="SCDPT4_572ENDINGG_9" localSheetId="3">'GMIC_2022-Q3_SCDPT4'!$K$259</definedName>
    <definedName name="SCDPT4_5810000000_Range" localSheetId="3">'GMIC_2022-Q3_SCDPT4'!$B$261:$AF$263</definedName>
    <definedName name="SCDPT4_5819999999_10" localSheetId="3">'GMIC_2022-Q3_SCDPT4'!$L$264</definedName>
    <definedName name="SCDPT4_5819999999_11" localSheetId="3">'GMIC_2022-Q3_SCDPT4'!$M$264</definedName>
    <definedName name="SCDPT4_5819999999_12" localSheetId="3">'GMIC_2022-Q3_SCDPT4'!$N$264</definedName>
    <definedName name="SCDPT4_5819999999_13" localSheetId="3">'GMIC_2022-Q3_SCDPT4'!$O$264</definedName>
    <definedName name="SCDPT4_5819999999_14" localSheetId="3">'GMIC_2022-Q3_SCDPT4'!$P$264</definedName>
    <definedName name="SCDPT4_5819999999_15" localSheetId="3">'GMIC_2022-Q3_SCDPT4'!$Q$264</definedName>
    <definedName name="SCDPT4_5819999999_16" localSheetId="3">'GMIC_2022-Q3_SCDPT4'!$R$264</definedName>
    <definedName name="SCDPT4_5819999999_17" localSheetId="3">'GMIC_2022-Q3_SCDPT4'!$S$264</definedName>
    <definedName name="SCDPT4_5819999999_18" localSheetId="3">'GMIC_2022-Q3_SCDPT4'!$T$264</definedName>
    <definedName name="SCDPT4_5819999999_19" localSheetId="3">'GMIC_2022-Q3_SCDPT4'!$U$264</definedName>
    <definedName name="SCDPT4_5819999999_20" localSheetId="3">'GMIC_2022-Q3_SCDPT4'!$V$264</definedName>
    <definedName name="SCDPT4_5819999999_7" localSheetId="3">'GMIC_2022-Q3_SCDPT4'!$I$264</definedName>
    <definedName name="SCDPT4_5819999999_9" localSheetId="3">'GMIC_2022-Q3_SCDPT4'!$K$264</definedName>
    <definedName name="SCDPT4_581BEGINNG_1" localSheetId="3">'GMIC_2022-Q3_SCDPT4'!$C$261</definedName>
    <definedName name="SCDPT4_581BEGINNG_10" localSheetId="3">'GMIC_2022-Q3_SCDPT4'!$L$261</definedName>
    <definedName name="SCDPT4_581BEGINNG_11" localSheetId="3">'GMIC_2022-Q3_SCDPT4'!$M$261</definedName>
    <definedName name="SCDPT4_581BEGINNG_12" localSheetId="3">'GMIC_2022-Q3_SCDPT4'!$N$261</definedName>
    <definedName name="SCDPT4_581BEGINNG_13" localSheetId="3">'GMIC_2022-Q3_SCDPT4'!$O$261</definedName>
    <definedName name="SCDPT4_581BEGINNG_14" localSheetId="3">'GMIC_2022-Q3_SCDPT4'!$P$261</definedName>
    <definedName name="SCDPT4_581BEGINNG_15" localSheetId="3">'GMIC_2022-Q3_SCDPT4'!$Q$261</definedName>
    <definedName name="SCDPT4_581BEGINNG_16" localSheetId="3">'GMIC_2022-Q3_SCDPT4'!$R$261</definedName>
    <definedName name="SCDPT4_581BEGINNG_17" localSheetId="3">'GMIC_2022-Q3_SCDPT4'!$S$261</definedName>
    <definedName name="SCDPT4_581BEGINNG_18" localSheetId="3">'GMIC_2022-Q3_SCDPT4'!$T$261</definedName>
    <definedName name="SCDPT4_581BEGINNG_19" localSheetId="3">'GMIC_2022-Q3_SCDPT4'!$U$261</definedName>
    <definedName name="SCDPT4_581BEGINNG_2" localSheetId="3">'GMIC_2022-Q3_SCDPT4'!$D$261</definedName>
    <definedName name="SCDPT4_581BEGINNG_20" localSheetId="3">'GMIC_2022-Q3_SCDPT4'!$V$261</definedName>
    <definedName name="SCDPT4_581BEGINNG_21" localSheetId="3">'GMIC_2022-Q3_SCDPT4'!$W$261</definedName>
    <definedName name="SCDPT4_581BEGINNG_22.01" localSheetId="3">'GMIC_2022-Q3_SCDPT4'!$X$261</definedName>
    <definedName name="SCDPT4_581BEGINNG_22.02" localSheetId="3">'GMIC_2022-Q3_SCDPT4'!$Y$261</definedName>
    <definedName name="SCDPT4_581BEGINNG_22.03" localSheetId="3">'GMIC_2022-Q3_SCDPT4'!$Z$261</definedName>
    <definedName name="SCDPT4_581BEGINNG_23" localSheetId="3">'GMIC_2022-Q3_SCDPT4'!$AA$261</definedName>
    <definedName name="SCDPT4_581BEGINNG_24" localSheetId="3">'GMIC_2022-Q3_SCDPT4'!$AB$261</definedName>
    <definedName name="SCDPT4_581BEGINNG_25" localSheetId="3">'GMIC_2022-Q3_SCDPT4'!$AC$261</definedName>
    <definedName name="SCDPT4_581BEGINNG_26" localSheetId="3">'GMIC_2022-Q3_SCDPT4'!$AD$261</definedName>
    <definedName name="SCDPT4_581BEGINNG_27" localSheetId="3">'GMIC_2022-Q3_SCDPT4'!$AE$261</definedName>
    <definedName name="SCDPT4_581BEGINNG_28" localSheetId="3">'GMIC_2022-Q3_SCDPT4'!$AF$261</definedName>
    <definedName name="SCDPT4_581BEGINNG_3" localSheetId="3">'GMIC_2022-Q3_SCDPT4'!$E$261</definedName>
    <definedName name="SCDPT4_581BEGINNG_4" localSheetId="3">'GMIC_2022-Q3_SCDPT4'!$F$261</definedName>
    <definedName name="SCDPT4_581BEGINNG_5" localSheetId="3">'GMIC_2022-Q3_SCDPT4'!$G$261</definedName>
    <definedName name="SCDPT4_581BEGINNG_6" localSheetId="3">'GMIC_2022-Q3_SCDPT4'!$H$261</definedName>
    <definedName name="SCDPT4_581BEGINNG_7" localSheetId="3">'GMIC_2022-Q3_SCDPT4'!$I$261</definedName>
    <definedName name="SCDPT4_581BEGINNG_8" localSheetId="3">'GMIC_2022-Q3_SCDPT4'!$J$261</definedName>
    <definedName name="SCDPT4_581BEGINNG_9" localSheetId="3">'GMIC_2022-Q3_SCDPT4'!$K$261</definedName>
    <definedName name="SCDPT4_581ENDINGG_10" localSheetId="3">'GMIC_2022-Q3_SCDPT4'!$L$263</definedName>
    <definedName name="SCDPT4_581ENDINGG_11" localSheetId="3">'GMIC_2022-Q3_SCDPT4'!$M$263</definedName>
    <definedName name="SCDPT4_581ENDINGG_12" localSheetId="3">'GMIC_2022-Q3_SCDPT4'!$N$263</definedName>
    <definedName name="SCDPT4_581ENDINGG_13" localSheetId="3">'GMIC_2022-Q3_SCDPT4'!$O$263</definedName>
    <definedName name="SCDPT4_581ENDINGG_14" localSheetId="3">'GMIC_2022-Q3_SCDPT4'!$P$263</definedName>
    <definedName name="SCDPT4_581ENDINGG_15" localSheetId="3">'GMIC_2022-Q3_SCDPT4'!$Q$263</definedName>
    <definedName name="SCDPT4_581ENDINGG_16" localSheetId="3">'GMIC_2022-Q3_SCDPT4'!$R$263</definedName>
    <definedName name="SCDPT4_581ENDINGG_17" localSheetId="3">'GMIC_2022-Q3_SCDPT4'!$S$263</definedName>
    <definedName name="SCDPT4_581ENDINGG_18" localSheetId="3">'GMIC_2022-Q3_SCDPT4'!$T$263</definedName>
    <definedName name="SCDPT4_581ENDINGG_19" localSheetId="3">'GMIC_2022-Q3_SCDPT4'!$U$263</definedName>
    <definedName name="SCDPT4_581ENDINGG_2" localSheetId="3">'GMIC_2022-Q3_SCDPT4'!$D$263</definedName>
    <definedName name="SCDPT4_581ENDINGG_20" localSheetId="3">'GMIC_2022-Q3_SCDPT4'!$V$263</definedName>
    <definedName name="SCDPT4_581ENDINGG_21" localSheetId="3">'GMIC_2022-Q3_SCDPT4'!$W$263</definedName>
    <definedName name="SCDPT4_581ENDINGG_22.01" localSheetId="3">'GMIC_2022-Q3_SCDPT4'!$X$263</definedName>
    <definedName name="SCDPT4_581ENDINGG_22.02" localSheetId="3">'GMIC_2022-Q3_SCDPT4'!$Y$263</definedName>
    <definedName name="SCDPT4_581ENDINGG_22.03" localSheetId="3">'GMIC_2022-Q3_SCDPT4'!$Z$263</definedName>
    <definedName name="SCDPT4_581ENDINGG_23" localSheetId="3">'GMIC_2022-Q3_SCDPT4'!$AA$263</definedName>
    <definedName name="SCDPT4_581ENDINGG_24" localSheetId="3">'GMIC_2022-Q3_SCDPT4'!$AB$263</definedName>
    <definedName name="SCDPT4_581ENDINGG_25" localSheetId="3">'GMIC_2022-Q3_SCDPT4'!$AC$263</definedName>
    <definedName name="SCDPT4_581ENDINGG_26" localSheetId="3">'GMIC_2022-Q3_SCDPT4'!$AD$263</definedName>
    <definedName name="SCDPT4_581ENDINGG_27" localSheetId="3">'GMIC_2022-Q3_SCDPT4'!$AE$263</definedName>
    <definedName name="SCDPT4_581ENDINGG_28" localSheetId="3">'GMIC_2022-Q3_SCDPT4'!$AF$263</definedName>
    <definedName name="SCDPT4_581ENDINGG_3" localSheetId="3">'GMIC_2022-Q3_SCDPT4'!$E$263</definedName>
    <definedName name="SCDPT4_581ENDINGG_4" localSheetId="3">'GMIC_2022-Q3_SCDPT4'!$F$263</definedName>
    <definedName name="SCDPT4_581ENDINGG_5" localSheetId="3">'GMIC_2022-Q3_SCDPT4'!$G$263</definedName>
    <definedName name="SCDPT4_581ENDINGG_6" localSheetId="3">'GMIC_2022-Q3_SCDPT4'!$H$263</definedName>
    <definedName name="SCDPT4_581ENDINGG_7" localSheetId="3">'GMIC_2022-Q3_SCDPT4'!$I$263</definedName>
    <definedName name="SCDPT4_581ENDINGG_8" localSheetId="3">'GMIC_2022-Q3_SCDPT4'!$J$263</definedName>
    <definedName name="SCDPT4_581ENDINGG_9" localSheetId="3">'GMIC_2022-Q3_SCDPT4'!$K$263</definedName>
    <definedName name="SCDPT4_5910000000_Range" localSheetId="3">'GMIC_2022-Q3_SCDPT4'!$B$265:$AF$267</definedName>
    <definedName name="SCDPT4_5919999999_10" localSheetId="3">'GMIC_2022-Q3_SCDPT4'!$L$268</definedName>
    <definedName name="SCDPT4_5919999999_11" localSheetId="3">'GMIC_2022-Q3_SCDPT4'!$M$268</definedName>
    <definedName name="SCDPT4_5919999999_12" localSheetId="3">'GMIC_2022-Q3_SCDPT4'!$N$268</definedName>
    <definedName name="SCDPT4_5919999999_13" localSheetId="3">'GMIC_2022-Q3_SCDPT4'!$O$268</definedName>
    <definedName name="SCDPT4_5919999999_14" localSheetId="3">'GMIC_2022-Q3_SCDPT4'!$P$268</definedName>
    <definedName name="SCDPT4_5919999999_15" localSheetId="3">'GMIC_2022-Q3_SCDPT4'!$Q$268</definedName>
    <definedName name="SCDPT4_5919999999_16" localSheetId="3">'GMIC_2022-Q3_SCDPT4'!$R$268</definedName>
    <definedName name="SCDPT4_5919999999_17" localSheetId="3">'GMIC_2022-Q3_SCDPT4'!$S$268</definedName>
    <definedName name="SCDPT4_5919999999_18" localSheetId="3">'GMIC_2022-Q3_SCDPT4'!$T$268</definedName>
    <definedName name="SCDPT4_5919999999_19" localSheetId="3">'GMIC_2022-Q3_SCDPT4'!$U$268</definedName>
    <definedName name="SCDPT4_5919999999_20" localSheetId="3">'GMIC_2022-Q3_SCDPT4'!$V$268</definedName>
    <definedName name="SCDPT4_5919999999_7" localSheetId="3">'GMIC_2022-Q3_SCDPT4'!$I$268</definedName>
    <definedName name="SCDPT4_5919999999_9" localSheetId="3">'GMIC_2022-Q3_SCDPT4'!$K$268</definedName>
    <definedName name="SCDPT4_591BEGINNG_1" localSheetId="3">'GMIC_2022-Q3_SCDPT4'!$C$265</definedName>
    <definedName name="SCDPT4_591BEGINNG_10" localSheetId="3">'GMIC_2022-Q3_SCDPT4'!$L$265</definedName>
    <definedName name="SCDPT4_591BEGINNG_11" localSheetId="3">'GMIC_2022-Q3_SCDPT4'!$M$265</definedName>
    <definedName name="SCDPT4_591BEGINNG_12" localSheetId="3">'GMIC_2022-Q3_SCDPT4'!$N$265</definedName>
    <definedName name="SCDPT4_591BEGINNG_13" localSheetId="3">'GMIC_2022-Q3_SCDPT4'!$O$265</definedName>
    <definedName name="SCDPT4_591BEGINNG_14" localSheetId="3">'GMIC_2022-Q3_SCDPT4'!$P$265</definedName>
    <definedName name="SCDPT4_591BEGINNG_15" localSheetId="3">'GMIC_2022-Q3_SCDPT4'!$Q$265</definedName>
    <definedName name="SCDPT4_591BEGINNG_16" localSheetId="3">'GMIC_2022-Q3_SCDPT4'!$R$265</definedName>
    <definedName name="SCDPT4_591BEGINNG_17" localSheetId="3">'GMIC_2022-Q3_SCDPT4'!$S$265</definedName>
    <definedName name="SCDPT4_591BEGINNG_18" localSheetId="3">'GMIC_2022-Q3_SCDPT4'!$T$265</definedName>
    <definedName name="SCDPT4_591BEGINNG_19" localSheetId="3">'GMIC_2022-Q3_SCDPT4'!$U$265</definedName>
    <definedName name="SCDPT4_591BEGINNG_2" localSheetId="3">'GMIC_2022-Q3_SCDPT4'!$D$265</definedName>
    <definedName name="SCDPT4_591BEGINNG_20" localSheetId="3">'GMIC_2022-Q3_SCDPT4'!$V$265</definedName>
    <definedName name="SCDPT4_591BEGINNG_21" localSheetId="3">'GMIC_2022-Q3_SCDPT4'!$W$265</definedName>
    <definedName name="SCDPT4_591BEGINNG_22.01" localSheetId="3">'GMIC_2022-Q3_SCDPT4'!$X$265</definedName>
    <definedName name="SCDPT4_591BEGINNG_22.02" localSheetId="3">'GMIC_2022-Q3_SCDPT4'!$Y$265</definedName>
    <definedName name="SCDPT4_591BEGINNG_22.03" localSheetId="3">'GMIC_2022-Q3_SCDPT4'!$Z$265</definedName>
    <definedName name="SCDPT4_591BEGINNG_23" localSheetId="3">'GMIC_2022-Q3_SCDPT4'!$AA$265</definedName>
    <definedName name="SCDPT4_591BEGINNG_24" localSheetId="3">'GMIC_2022-Q3_SCDPT4'!$AB$265</definedName>
    <definedName name="SCDPT4_591BEGINNG_25" localSheetId="3">'GMIC_2022-Q3_SCDPT4'!$AC$265</definedName>
    <definedName name="SCDPT4_591BEGINNG_26" localSheetId="3">'GMIC_2022-Q3_SCDPT4'!$AD$265</definedName>
    <definedName name="SCDPT4_591BEGINNG_27" localSheetId="3">'GMIC_2022-Q3_SCDPT4'!$AE$265</definedName>
    <definedName name="SCDPT4_591BEGINNG_28" localSheetId="3">'GMIC_2022-Q3_SCDPT4'!$AF$265</definedName>
    <definedName name="SCDPT4_591BEGINNG_3" localSheetId="3">'GMIC_2022-Q3_SCDPT4'!$E$265</definedName>
    <definedName name="SCDPT4_591BEGINNG_4" localSheetId="3">'GMIC_2022-Q3_SCDPT4'!$F$265</definedName>
    <definedName name="SCDPT4_591BEGINNG_5" localSheetId="3">'GMIC_2022-Q3_SCDPT4'!$G$265</definedName>
    <definedName name="SCDPT4_591BEGINNG_6" localSheetId="3">'GMIC_2022-Q3_SCDPT4'!$H$265</definedName>
    <definedName name="SCDPT4_591BEGINNG_7" localSheetId="3">'GMIC_2022-Q3_SCDPT4'!$I$265</definedName>
    <definedName name="SCDPT4_591BEGINNG_8" localSheetId="3">'GMIC_2022-Q3_SCDPT4'!$J$265</definedName>
    <definedName name="SCDPT4_591BEGINNG_9" localSheetId="3">'GMIC_2022-Q3_SCDPT4'!$K$265</definedName>
    <definedName name="SCDPT4_591ENDINGG_10" localSheetId="3">'GMIC_2022-Q3_SCDPT4'!$L$267</definedName>
    <definedName name="SCDPT4_591ENDINGG_11" localSheetId="3">'GMIC_2022-Q3_SCDPT4'!$M$267</definedName>
    <definedName name="SCDPT4_591ENDINGG_12" localSheetId="3">'GMIC_2022-Q3_SCDPT4'!$N$267</definedName>
    <definedName name="SCDPT4_591ENDINGG_13" localSheetId="3">'GMIC_2022-Q3_SCDPT4'!$O$267</definedName>
    <definedName name="SCDPT4_591ENDINGG_14" localSheetId="3">'GMIC_2022-Q3_SCDPT4'!$P$267</definedName>
    <definedName name="SCDPT4_591ENDINGG_15" localSheetId="3">'GMIC_2022-Q3_SCDPT4'!$Q$267</definedName>
    <definedName name="SCDPT4_591ENDINGG_16" localSheetId="3">'GMIC_2022-Q3_SCDPT4'!$R$267</definedName>
    <definedName name="SCDPT4_591ENDINGG_17" localSheetId="3">'GMIC_2022-Q3_SCDPT4'!$S$267</definedName>
    <definedName name="SCDPT4_591ENDINGG_18" localSheetId="3">'GMIC_2022-Q3_SCDPT4'!$T$267</definedName>
    <definedName name="SCDPT4_591ENDINGG_19" localSheetId="3">'GMIC_2022-Q3_SCDPT4'!$U$267</definedName>
    <definedName name="SCDPT4_591ENDINGG_2" localSheetId="3">'GMIC_2022-Q3_SCDPT4'!$D$267</definedName>
    <definedName name="SCDPT4_591ENDINGG_20" localSheetId="3">'GMIC_2022-Q3_SCDPT4'!$V$267</definedName>
    <definedName name="SCDPT4_591ENDINGG_21" localSheetId="3">'GMIC_2022-Q3_SCDPT4'!$W$267</definedName>
    <definedName name="SCDPT4_591ENDINGG_22.01" localSheetId="3">'GMIC_2022-Q3_SCDPT4'!$X$267</definedName>
    <definedName name="SCDPT4_591ENDINGG_22.02" localSheetId="3">'GMIC_2022-Q3_SCDPT4'!$Y$267</definedName>
    <definedName name="SCDPT4_591ENDINGG_22.03" localSheetId="3">'GMIC_2022-Q3_SCDPT4'!$Z$267</definedName>
    <definedName name="SCDPT4_591ENDINGG_23" localSheetId="3">'GMIC_2022-Q3_SCDPT4'!$AA$267</definedName>
    <definedName name="SCDPT4_591ENDINGG_24" localSheetId="3">'GMIC_2022-Q3_SCDPT4'!$AB$267</definedName>
    <definedName name="SCDPT4_591ENDINGG_25" localSheetId="3">'GMIC_2022-Q3_SCDPT4'!$AC$267</definedName>
    <definedName name="SCDPT4_591ENDINGG_26" localSheetId="3">'GMIC_2022-Q3_SCDPT4'!$AD$267</definedName>
    <definedName name="SCDPT4_591ENDINGG_27" localSheetId="3">'GMIC_2022-Q3_SCDPT4'!$AE$267</definedName>
    <definedName name="SCDPT4_591ENDINGG_28" localSheetId="3">'GMIC_2022-Q3_SCDPT4'!$AF$267</definedName>
    <definedName name="SCDPT4_591ENDINGG_3" localSheetId="3">'GMIC_2022-Q3_SCDPT4'!$E$267</definedName>
    <definedName name="SCDPT4_591ENDINGG_4" localSheetId="3">'GMIC_2022-Q3_SCDPT4'!$F$267</definedName>
    <definedName name="SCDPT4_591ENDINGG_5" localSheetId="3">'GMIC_2022-Q3_SCDPT4'!$G$267</definedName>
    <definedName name="SCDPT4_591ENDINGG_6" localSheetId="3">'GMIC_2022-Q3_SCDPT4'!$H$267</definedName>
    <definedName name="SCDPT4_591ENDINGG_7" localSheetId="3">'GMIC_2022-Q3_SCDPT4'!$I$267</definedName>
    <definedName name="SCDPT4_591ENDINGG_8" localSheetId="3">'GMIC_2022-Q3_SCDPT4'!$J$267</definedName>
    <definedName name="SCDPT4_591ENDINGG_9" localSheetId="3">'GMIC_2022-Q3_SCDPT4'!$K$267</definedName>
    <definedName name="SCDPT4_5920000000_Range" localSheetId="3">'GMIC_2022-Q3_SCDPT4'!$B$269:$AF$271</definedName>
    <definedName name="SCDPT4_5929999999_10" localSheetId="3">'GMIC_2022-Q3_SCDPT4'!$L$272</definedName>
    <definedName name="SCDPT4_5929999999_11" localSheetId="3">'GMIC_2022-Q3_SCDPT4'!$M$272</definedName>
    <definedName name="SCDPT4_5929999999_12" localSheetId="3">'GMIC_2022-Q3_SCDPT4'!$N$272</definedName>
    <definedName name="SCDPT4_5929999999_13" localSheetId="3">'GMIC_2022-Q3_SCDPT4'!$O$272</definedName>
    <definedName name="SCDPT4_5929999999_14" localSheetId="3">'GMIC_2022-Q3_SCDPT4'!$P$272</definedName>
    <definedName name="SCDPT4_5929999999_15" localSheetId="3">'GMIC_2022-Q3_SCDPT4'!$Q$272</definedName>
    <definedName name="SCDPT4_5929999999_16" localSheetId="3">'GMIC_2022-Q3_SCDPT4'!$R$272</definedName>
    <definedName name="SCDPT4_5929999999_17" localSheetId="3">'GMIC_2022-Q3_SCDPT4'!$S$272</definedName>
    <definedName name="SCDPT4_5929999999_18" localSheetId="3">'GMIC_2022-Q3_SCDPT4'!$T$272</definedName>
    <definedName name="SCDPT4_5929999999_19" localSheetId="3">'GMIC_2022-Q3_SCDPT4'!$U$272</definedName>
    <definedName name="SCDPT4_5929999999_20" localSheetId="3">'GMIC_2022-Q3_SCDPT4'!$V$272</definedName>
    <definedName name="SCDPT4_5929999999_7" localSheetId="3">'GMIC_2022-Q3_SCDPT4'!$I$272</definedName>
    <definedName name="SCDPT4_5929999999_9" localSheetId="3">'GMIC_2022-Q3_SCDPT4'!$K$272</definedName>
    <definedName name="SCDPT4_592BEGINNG_1" localSheetId="3">'GMIC_2022-Q3_SCDPT4'!$C$269</definedName>
    <definedName name="SCDPT4_592BEGINNG_10" localSheetId="3">'GMIC_2022-Q3_SCDPT4'!$L$269</definedName>
    <definedName name="SCDPT4_592BEGINNG_11" localSheetId="3">'GMIC_2022-Q3_SCDPT4'!$M$269</definedName>
    <definedName name="SCDPT4_592BEGINNG_12" localSheetId="3">'GMIC_2022-Q3_SCDPT4'!$N$269</definedName>
    <definedName name="SCDPT4_592BEGINNG_13" localSheetId="3">'GMIC_2022-Q3_SCDPT4'!$O$269</definedName>
    <definedName name="SCDPT4_592BEGINNG_14" localSheetId="3">'GMIC_2022-Q3_SCDPT4'!$P$269</definedName>
    <definedName name="SCDPT4_592BEGINNG_15" localSheetId="3">'GMIC_2022-Q3_SCDPT4'!$Q$269</definedName>
    <definedName name="SCDPT4_592BEGINNG_16" localSheetId="3">'GMIC_2022-Q3_SCDPT4'!$R$269</definedName>
    <definedName name="SCDPT4_592BEGINNG_17" localSheetId="3">'GMIC_2022-Q3_SCDPT4'!$S$269</definedName>
    <definedName name="SCDPT4_592BEGINNG_18" localSheetId="3">'GMIC_2022-Q3_SCDPT4'!$T$269</definedName>
    <definedName name="SCDPT4_592BEGINNG_19" localSheetId="3">'GMIC_2022-Q3_SCDPT4'!$U$269</definedName>
    <definedName name="SCDPT4_592BEGINNG_2" localSheetId="3">'GMIC_2022-Q3_SCDPT4'!$D$269</definedName>
    <definedName name="SCDPT4_592BEGINNG_20" localSheetId="3">'GMIC_2022-Q3_SCDPT4'!$V$269</definedName>
    <definedName name="SCDPT4_592BEGINNG_21" localSheetId="3">'GMIC_2022-Q3_SCDPT4'!$W$269</definedName>
    <definedName name="SCDPT4_592BEGINNG_22.01" localSheetId="3">'GMIC_2022-Q3_SCDPT4'!$X$269</definedName>
    <definedName name="SCDPT4_592BEGINNG_22.02" localSheetId="3">'GMIC_2022-Q3_SCDPT4'!$Y$269</definedName>
    <definedName name="SCDPT4_592BEGINNG_22.03" localSheetId="3">'GMIC_2022-Q3_SCDPT4'!$Z$269</definedName>
    <definedName name="SCDPT4_592BEGINNG_23" localSheetId="3">'GMIC_2022-Q3_SCDPT4'!$AA$269</definedName>
    <definedName name="SCDPT4_592BEGINNG_24" localSheetId="3">'GMIC_2022-Q3_SCDPT4'!$AB$269</definedName>
    <definedName name="SCDPT4_592BEGINNG_25" localSheetId="3">'GMIC_2022-Q3_SCDPT4'!$AC$269</definedName>
    <definedName name="SCDPT4_592BEGINNG_26" localSheetId="3">'GMIC_2022-Q3_SCDPT4'!$AD$269</definedName>
    <definedName name="SCDPT4_592BEGINNG_27" localSheetId="3">'GMIC_2022-Q3_SCDPT4'!$AE$269</definedName>
    <definedName name="SCDPT4_592BEGINNG_28" localSheetId="3">'GMIC_2022-Q3_SCDPT4'!$AF$269</definedName>
    <definedName name="SCDPT4_592BEGINNG_3" localSheetId="3">'GMIC_2022-Q3_SCDPT4'!$E$269</definedName>
    <definedName name="SCDPT4_592BEGINNG_4" localSheetId="3">'GMIC_2022-Q3_SCDPT4'!$F$269</definedName>
    <definedName name="SCDPT4_592BEGINNG_5" localSheetId="3">'GMIC_2022-Q3_SCDPT4'!$G$269</definedName>
    <definedName name="SCDPT4_592BEGINNG_6" localSheetId="3">'GMIC_2022-Q3_SCDPT4'!$H$269</definedName>
    <definedName name="SCDPT4_592BEGINNG_7" localSheetId="3">'GMIC_2022-Q3_SCDPT4'!$I$269</definedName>
    <definedName name="SCDPT4_592BEGINNG_8" localSheetId="3">'GMIC_2022-Q3_SCDPT4'!$J$269</definedName>
    <definedName name="SCDPT4_592BEGINNG_9" localSheetId="3">'GMIC_2022-Q3_SCDPT4'!$K$269</definedName>
    <definedName name="SCDPT4_592ENDINGG_10" localSheetId="3">'GMIC_2022-Q3_SCDPT4'!$L$271</definedName>
    <definedName name="SCDPT4_592ENDINGG_11" localSheetId="3">'GMIC_2022-Q3_SCDPT4'!$M$271</definedName>
    <definedName name="SCDPT4_592ENDINGG_12" localSheetId="3">'GMIC_2022-Q3_SCDPT4'!$N$271</definedName>
    <definedName name="SCDPT4_592ENDINGG_13" localSheetId="3">'GMIC_2022-Q3_SCDPT4'!$O$271</definedName>
    <definedName name="SCDPT4_592ENDINGG_14" localSheetId="3">'GMIC_2022-Q3_SCDPT4'!$P$271</definedName>
    <definedName name="SCDPT4_592ENDINGG_15" localSheetId="3">'GMIC_2022-Q3_SCDPT4'!$Q$271</definedName>
    <definedName name="SCDPT4_592ENDINGG_16" localSheetId="3">'GMIC_2022-Q3_SCDPT4'!$R$271</definedName>
    <definedName name="SCDPT4_592ENDINGG_17" localSheetId="3">'GMIC_2022-Q3_SCDPT4'!$S$271</definedName>
    <definedName name="SCDPT4_592ENDINGG_18" localSheetId="3">'GMIC_2022-Q3_SCDPT4'!$T$271</definedName>
    <definedName name="SCDPT4_592ENDINGG_19" localSheetId="3">'GMIC_2022-Q3_SCDPT4'!$U$271</definedName>
    <definedName name="SCDPT4_592ENDINGG_2" localSheetId="3">'GMIC_2022-Q3_SCDPT4'!$D$271</definedName>
    <definedName name="SCDPT4_592ENDINGG_20" localSheetId="3">'GMIC_2022-Q3_SCDPT4'!$V$271</definedName>
    <definedName name="SCDPT4_592ENDINGG_21" localSheetId="3">'GMIC_2022-Q3_SCDPT4'!$W$271</definedName>
    <definedName name="SCDPT4_592ENDINGG_22.01" localSheetId="3">'GMIC_2022-Q3_SCDPT4'!$X$271</definedName>
    <definedName name="SCDPT4_592ENDINGG_22.02" localSheetId="3">'GMIC_2022-Q3_SCDPT4'!$Y$271</definedName>
    <definedName name="SCDPT4_592ENDINGG_22.03" localSheetId="3">'GMIC_2022-Q3_SCDPT4'!$Z$271</definedName>
    <definedName name="SCDPT4_592ENDINGG_23" localSheetId="3">'GMIC_2022-Q3_SCDPT4'!$AA$271</definedName>
    <definedName name="SCDPT4_592ENDINGG_24" localSheetId="3">'GMIC_2022-Q3_SCDPT4'!$AB$271</definedName>
    <definedName name="SCDPT4_592ENDINGG_25" localSheetId="3">'GMIC_2022-Q3_SCDPT4'!$AC$271</definedName>
    <definedName name="SCDPT4_592ENDINGG_26" localSheetId="3">'GMIC_2022-Q3_SCDPT4'!$AD$271</definedName>
    <definedName name="SCDPT4_592ENDINGG_27" localSheetId="3">'GMIC_2022-Q3_SCDPT4'!$AE$271</definedName>
    <definedName name="SCDPT4_592ENDINGG_28" localSheetId="3">'GMIC_2022-Q3_SCDPT4'!$AF$271</definedName>
    <definedName name="SCDPT4_592ENDINGG_3" localSheetId="3">'GMIC_2022-Q3_SCDPT4'!$E$271</definedName>
    <definedName name="SCDPT4_592ENDINGG_4" localSheetId="3">'GMIC_2022-Q3_SCDPT4'!$F$271</definedName>
    <definedName name="SCDPT4_592ENDINGG_5" localSheetId="3">'GMIC_2022-Q3_SCDPT4'!$G$271</definedName>
    <definedName name="SCDPT4_592ENDINGG_6" localSheetId="3">'GMIC_2022-Q3_SCDPT4'!$H$271</definedName>
    <definedName name="SCDPT4_592ENDINGG_7" localSheetId="3">'GMIC_2022-Q3_SCDPT4'!$I$271</definedName>
    <definedName name="SCDPT4_592ENDINGG_8" localSheetId="3">'GMIC_2022-Q3_SCDPT4'!$J$271</definedName>
    <definedName name="SCDPT4_592ENDINGG_9" localSheetId="3">'GMIC_2022-Q3_SCDPT4'!$K$271</definedName>
    <definedName name="SCDPT4_5989999997_10" localSheetId="3">'GMIC_2022-Q3_SCDPT4'!$L$273</definedName>
    <definedName name="SCDPT4_5989999997_11" localSheetId="3">'GMIC_2022-Q3_SCDPT4'!$M$273</definedName>
    <definedName name="SCDPT4_5989999997_12" localSheetId="3">'GMIC_2022-Q3_SCDPT4'!$N$273</definedName>
    <definedName name="SCDPT4_5989999997_13" localSheetId="3">'GMIC_2022-Q3_SCDPT4'!$O$273</definedName>
    <definedName name="SCDPT4_5989999997_14" localSheetId="3">'GMIC_2022-Q3_SCDPT4'!$P$273</definedName>
    <definedName name="SCDPT4_5989999997_15" localSheetId="3">'GMIC_2022-Q3_SCDPT4'!$Q$273</definedName>
    <definedName name="SCDPT4_5989999997_16" localSheetId="3">'GMIC_2022-Q3_SCDPT4'!$R$273</definedName>
    <definedName name="SCDPT4_5989999997_17" localSheetId="3">'GMIC_2022-Q3_SCDPT4'!$S$273</definedName>
    <definedName name="SCDPT4_5989999997_18" localSheetId="3">'GMIC_2022-Q3_SCDPT4'!$T$273</definedName>
    <definedName name="SCDPT4_5989999997_19" localSheetId="3">'GMIC_2022-Q3_SCDPT4'!$U$273</definedName>
    <definedName name="SCDPT4_5989999997_20" localSheetId="3">'GMIC_2022-Q3_SCDPT4'!$V$273</definedName>
    <definedName name="SCDPT4_5989999997_7" localSheetId="3">'GMIC_2022-Q3_SCDPT4'!$I$273</definedName>
    <definedName name="SCDPT4_5989999997_9" localSheetId="3">'GMIC_2022-Q3_SCDPT4'!$K$273</definedName>
    <definedName name="SCDPT4_5989999999_10" localSheetId="3">'GMIC_2022-Q3_SCDPT4'!$L$275</definedName>
    <definedName name="SCDPT4_5989999999_11" localSheetId="3">'GMIC_2022-Q3_SCDPT4'!$M$275</definedName>
    <definedName name="SCDPT4_5989999999_12" localSheetId="3">'GMIC_2022-Q3_SCDPT4'!$N$275</definedName>
    <definedName name="SCDPT4_5989999999_13" localSheetId="3">'GMIC_2022-Q3_SCDPT4'!$O$275</definedName>
    <definedName name="SCDPT4_5989999999_14" localSheetId="3">'GMIC_2022-Q3_SCDPT4'!$P$275</definedName>
    <definedName name="SCDPT4_5989999999_15" localSheetId="3">'GMIC_2022-Q3_SCDPT4'!$Q$275</definedName>
    <definedName name="SCDPT4_5989999999_16" localSheetId="3">'GMIC_2022-Q3_SCDPT4'!$R$275</definedName>
    <definedName name="SCDPT4_5989999999_17" localSheetId="3">'GMIC_2022-Q3_SCDPT4'!$S$275</definedName>
    <definedName name="SCDPT4_5989999999_18" localSheetId="3">'GMIC_2022-Q3_SCDPT4'!$T$275</definedName>
    <definedName name="SCDPT4_5989999999_19" localSheetId="3">'GMIC_2022-Q3_SCDPT4'!$U$275</definedName>
    <definedName name="SCDPT4_5989999999_20" localSheetId="3">'GMIC_2022-Q3_SCDPT4'!$V$275</definedName>
    <definedName name="SCDPT4_5989999999_7" localSheetId="3">'GMIC_2022-Q3_SCDPT4'!$I$275</definedName>
    <definedName name="SCDPT4_5989999999_9" localSheetId="3">'GMIC_2022-Q3_SCDPT4'!$K$275</definedName>
    <definedName name="SCDPT4_5999999999_10" localSheetId="3">'GMIC_2022-Q3_SCDPT4'!$L$276</definedName>
    <definedName name="SCDPT4_5999999999_11" localSheetId="3">'GMIC_2022-Q3_SCDPT4'!$M$276</definedName>
    <definedName name="SCDPT4_5999999999_12" localSheetId="3">'GMIC_2022-Q3_SCDPT4'!$N$276</definedName>
    <definedName name="SCDPT4_5999999999_13" localSheetId="3">'GMIC_2022-Q3_SCDPT4'!$O$276</definedName>
    <definedName name="SCDPT4_5999999999_14" localSheetId="3">'GMIC_2022-Q3_SCDPT4'!$P$276</definedName>
    <definedName name="SCDPT4_5999999999_15" localSheetId="3">'GMIC_2022-Q3_SCDPT4'!$Q$276</definedName>
    <definedName name="SCDPT4_5999999999_16" localSheetId="3">'GMIC_2022-Q3_SCDPT4'!$R$276</definedName>
    <definedName name="SCDPT4_5999999999_17" localSheetId="3">'GMIC_2022-Q3_SCDPT4'!$S$276</definedName>
    <definedName name="SCDPT4_5999999999_18" localSheetId="3">'GMIC_2022-Q3_SCDPT4'!$T$276</definedName>
    <definedName name="SCDPT4_5999999999_19" localSheetId="3">'GMIC_2022-Q3_SCDPT4'!$U$276</definedName>
    <definedName name="SCDPT4_5999999999_20" localSheetId="3">'GMIC_2022-Q3_SCDPT4'!$V$276</definedName>
    <definedName name="SCDPT4_5999999999_7" localSheetId="3">'GMIC_2022-Q3_SCDPT4'!$I$276</definedName>
    <definedName name="SCDPT4_5999999999_9" localSheetId="3">'GMIC_2022-Q3_SCDPT4'!$K$276</definedName>
    <definedName name="SCDPT4_6009999999_10" localSheetId="3">'GMIC_2022-Q3_SCDPT4'!$L$277</definedName>
    <definedName name="SCDPT4_6009999999_11" localSheetId="3">'GMIC_2022-Q3_SCDPT4'!$M$277</definedName>
    <definedName name="SCDPT4_6009999999_12" localSheetId="3">'GMIC_2022-Q3_SCDPT4'!$N$277</definedName>
    <definedName name="SCDPT4_6009999999_13" localSheetId="3">'GMIC_2022-Q3_SCDPT4'!$O$277</definedName>
    <definedName name="SCDPT4_6009999999_14" localSheetId="3">'GMIC_2022-Q3_SCDPT4'!$P$277</definedName>
    <definedName name="SCDPT4_6009999999_15" localSheetId="3">'GMIC_2022-Q3_SCDPT4'!$Q$277</definedName>
    <definedName name="SCDPT4_6009999999_16" localSheetId="3">'GMIC_2022-Q3_SCDPT4'!$R$277</definedName>
    <definedName name="SCDPT4_6009999999_17" localSheetId="3">'GMIC_2022-Q3_SCDPT4'!$S$277</definedName>
    <definedName name="SCDPT4_6009999999_18" localSheetId="3">'GMIC_2022-Q3_SCDPT4'!$T$277</definedName>
    <definedName name="SCDPT4_6009999999_19" localSheetId="3">'GMIC_2022-Q3_SCDPT4'!$U$277</definedName>
    <definedName name="SCDPT4_6009999999_20" localSheetId="3">'GMIC_2022-Q3_SCDPT4'!$V$277</definedName>
    <definedName name="SCDPT4_6009999999_7" localSheetId="3">'GMIC_2022-Q3_SCDPT4'!$I$277</definedName>
    <definedName name="SCDPT4_6009999999_9" localSheetId="3">'GMIC_2022-Q3_SCDPT4'!$K$277</definedName>
    <definedName name="Wings_Company_ID" localSheetId="0">'GMIC_2022-Q3_SCDPT1B'!$C$2</definedName>
    <definedName name="Wings_Company_ID" localSheetId="1">'GMIC_2022-Q3_SCDPT1BF'!$C$2</definedName>
    <definedName name="Wings_Company_ID" localSheetId="2">'GMIC_2022-Q3_SCDPT3'!$C$2</definedName>
    <definedName name="Wings_Company_ID" localSheetId="3">'GMIC_2022-Q3_SCDPT4'!$C$2</definedName>
    <definedName name="WINGS_Identifier_ID" localSheetId="0">'GMIC_2022-Q3_SCDPT1B'!$E$2</definedName>
    <definedName name="WINGS_Identifier_ID" localSheetId="1">'GMIC_2022-Q3_SCDPT1BF'!$E$2</definedName>
    <definedName name="WINGS_Identifier_ID" localSheetId="2">'GMIC_2022-Q3_SCDPT3'!$E$2</definedName>
    <definedName name="WINGS_Identifier_ID" localSheetId="3">'GMIC_2022-Q3_SCDPT4'!$E$2</definedName>
    <definedName name="Wings_IdentTable_ID" localSheetId="0">'GMIC_2022-Q3_SCDPT1B'!$F$2</definedName>
    <definedName name="Wings_IdentTable_ID" localSheetId="1">'GMIC_2022-Q3_SCDPT1BF'!$F$2</definedName>
    <definedName name="Wings_IdentTable_ID" localSheetId="2">'GMIC_2022-Q3_SCDPT3'!$F$2</definedName>
    <definedName name="Wings_IdentTable_ID" localSheetId="3">'GMIC_2022-Q3_SCDPT4'!$F$2</definedName>
    <definedName name="Wings_Statement_ID" localSheetId="0">'GMIC_2022-Q3_SCDPT1B'!$D$2</definedName>
    <definedName name="Wings_Statement_ID" localSheetId="1">'GMIC_2022-Q3_SCDPT1BF'!$D$2</definedName>
    <definedName name="Wings_Statement_ID" localSheetId="2">'GMIC_2022-Q3_SCDPT3'!$D$2</definedName>
    <definedName name="Wings_Statement_ID" localSheetId="3">'GMIC_2022-Q3_SCDPT4'!$D$2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72" i="4" l="1"/>
  <c r="U272" i="4"/>
  <c r="T272" i="4"/>
  <c r="S272" i="4"/>
  <c r="R272" i="4"/>
  <c r="Q272" i="4"/>
  <c r="P272" i="4"/>
  <c r="O272" i="4"/>
  <c r="N272" i="4"/>
  <c r="M272" i="4"/>
  <c r="L272" i="4"/>
  <c r="K272" i="4"/>
  <c r="I272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I268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I264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I260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I256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I252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I248" i="4"/>
  <c r="V244" i="4"/>
  <c r="U244" i="4"/>
  <c r="T244" i="4"/>
  <c r="S244" i="4"/>
  <c r="R244" i="4"/>
  <c r="Q244" i="4"/>
  <c r="Q273" i="4" s="1"/>
  <c r="Q275" i="4" s="1"/>
  <c r="P244" i="4"/>
  <c r="O244" i="4"/>
  <c r="N244" i="4"/>
  <c r="M244" i="4"/>
  <c r="L244" i="4"/>
  <c r="K244" i="4"/>
  <c r="I244" i="4"/>
  <c r="V240" i="4"/>
  <c r="V273" i="4" s="1"/>
  <c r="V275" i="4" s="1"/>
  <c r="U240" i="4"/>
  <c r="T240" i="4"/>
  <c r="S240" i="4"/>
  <c r="R240" i="4"/>
  <c r="Q240" i="4"/>
  <c r="P240" i="4"/>
  <c r="O240" i="4"/>
  <c r="N240" i="4"/>
  <c r="N273" i="4" s="1"/>
  <c r="N275" i="4" s="1"/>
  <c r="M240" i="4"/>
  <c r="L240" i="4"/>
  <c r="K240" i="4"/>
  <c r="I240" i="4"/>
  <c r="V236" i="4"/>
  <c r="U236" i="4"/>
  <c r="U273" i="4" s="1"/>
  <c r="U275" i="4" s="1"/>
  <c r="T236" i="4"/>
  <c r="S236" i="4"/>
  <c r="R236" i="4"/>
  <c r="Q236" i="4"/>
  <c r="P236" i="4"/>
  <c r="O236" i="4"/>
  <c r="N236" i="4"/>
  <c r="M236" i="4"/>
  <c r="M273" i="4" s="1"/>
  <c r="M275" i="4" s="1"/>
  <c r="L236" i="4"/>
  <c r="K236" i="4"/>
  <c r="I236" i="4"/>
  <c r="V232" i="4"/>
  <c r="U232" i="4"/>
  <c r="T232" i="4"/>
  <c r="T273" i="4" s="1"/>
  <c r="T275" i="4" s="1"/>
  <c r="S232" i="4"/>
  <c r="S273" i="4" s="1"/>
  <c r="S275" i="4" s="1"/>
  <c r="R232" i="4"/>
  <c r="R273" i="4" s="1"/>
  <c r="R275" i="4" s="1"/>
  <c r="Q232" i="4"/>
  <c r="P232" i="4"/>
  <c r="P273" i="4" s="1"/>
  <c r="P275" i="4" s="1"/>
  <c r="O232" i="4"/>
  <c r="O273" i="4" s="1"/>
  <c r="O275" i="4" s="1"/>
  <c r="N232" i="4"/>
  <c r="M232" i="4"/>
  <c r="L232" i="4"/>
  <c r="L273" i="4" s="1"/>
  <c r="L275" i="4" s="1"/>
  <c r="K232" i="4"/>
  <c r="K273" i="4" s="1"/>
  <c r="K275" i="4" s="1"/>
  <c r="I232" i="4"/>
  <c r="I273" i="4" s="1"/>
  <c r="I275" i="4" s="1"/>
  <c r="T226" i="4"/>
  <c r="T228" i="4" s="1"/>
  <c r="T276" i="4" s="1"/>
  <c r="L226" i="4"/>
  <c r="L228" i="4" s="1"/>
  <c r="V225" i="4"/>
  <c r="U225" i="4"/>
  <c r="T225" i="4"/>
  <c r="S225" i="4"/>
  <c r="R225" i="4"/>
  <c r="Q225" i="4"/>
  <c r="P225" i="4"/>
  <c r="O225" i="4"/>
  <c r="O226" i="4" s="1"/>
  <c r="O228" i="4" s="1"/>
  <c r="O276" i="4" s="1"/>
  <c r="N225" i="4"/>
  <c r="M225" i="4"/>
  <c r="L225" i="4"/>
  <c r="K225" i="4"/>
  <c r="I225" i="4"/>
  <c r="V221" i="4"/>
  <c r="V226" i="4" s="1"/>
  <c r="V228" i="4" s="1"/>
  <c r="V276" i="4" s="1"/>
  <c r="U221" i="4"/>
  <c r="T221" i="4"/>
  <c r="S221" i="4"/>
  <c r="R221" i="4"/>
  <c r="Q221" i="4"/>
  <c r="P221" i="4"/>
  <c r="O221" i="4"/>
  <c r="N221" i="4"/>
  <c r="N226" i="4" s="1"/>
  <c r="N228" i="4" s="1"/>
  <c r="N276" i="4" s="1"/>
  <c r="M221" i="4"/>
  <c r="L221" i="4"/>
  <c r="K221" i="4"/>
  <c r="I221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I217" i="4"/>
  <c r="V213" i="4"/>
  <c r="U213" i="4"/>
  <c r="U226" i="4" s="1"/>
  <c r="U228" i="4" s="1"/>
  <c r="T213" i="4"/>
  <c r="S213" i="4"/>
  <c r="S226" i="4" s="1"/>
  <c r="S228" i="4" s="1"/>
  <c r="R213" i="4"/>
  <c r="R226" i="4" s="1"/>
  <c r="R228" i="4" s="1"/>
  <c r="Q213" i="4"/>
  <c r="Q226" i="4" s="1"/>
  <c r="Q228" i="4" s="1"/>
  <c r="Q276" i="4" s="1"/>
  <c r="P213" i="4"/>
  <c r="P226" i="4" s="1"/>
  <c r="P228" i="4" s="1"/>
  <c r="P276" i="4" s="1"/>
  <c r="O213" i="4"/>
  <c r="N213" i="4"/>
  <c r="M213" i="4"/>
  <c r="M226" i="4" s="1"/>
  <c r="M228" i="4" s="1"/>
  <c r="L213" i="4"/>
  <c r="K213" i="4"/>
  <c r="K226" i="4" s="1"/>
  <c r="K228" i="4" s="1"/>
  <c r="I213" i="4"/>
  <c r="I226" i="4" s="1"/>
  <c r="I228" i="4" s="1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V194" i="4"/>
  <c r="U194" i="4"/>
  <c r="T194" i="4"/>
  <c r="S194" i="4"/>
  <c r="S207" i="4" s="1"/>
  <c r="S209" i="4" s="1"/>
  <c r="R194" i="4"/>
  <c r="Q194" i="4"/>
  <c r="P194" i="4"/>
  <c r="O194" i="4"/>
  <c r="N194" i="4"/>
  <c r="M194" i="4"/>
  <c r="M207" i="4" s="1"/>
  <c r="M209" i="4" s="1"/>
  <c r="L194" i="4"/>
  <c r="K194" i="4"/>
  <c r="K207" i="4" s="1"/>
  <c r="K209" i="4" s="1"/>
  <c r="J194" i="4"/>
  <c r="I194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V186" i="4"/>
  <c r="T186" i="4"/>
  <c r="S186" i="4"/>
  <c r="R186" i="4"/>
  <c r="Q186" i="4"/>
  <c r="O186" i="4"/>
  <c r="N186" i="4"/>
  <c r="M186" i="4"/>
  <c r="L186" i="4"/>
  <c r="K186" i="4"/>
  <c r="J186" i="4"/>
  <c r="I186" i="4"/>
  <c r="AF31" i="4"/>
  <c r="U31" i="4"/>
  <c r="U186" i="4" s="1"/>
  <c r="P31" i="4"/>
  <c r="P186" i="4" s="1"/>
  <c r="V29" i="4"/>
  <c r="T29" i="4"/>
  <c r="S29" i="4"/>
  <c r="R29" i="4"/>
  <c r="Q29" i="4"/>
  <c r="P29" i="4"/>
  <c r="O29" i="4"/>
  <c r="N29" i="4"/>
  <c r="M29" i="4"/>
  <c r="L29" i="4"/>
  <c r="K29" i="4"/>
  <c r="J29" i="4"/>
  <c r="I29" i="4"/>
  <c r="AF24" i="4"/>
  <c r="U24" i="4"/>
  <c r="U29" i="4" s="1"/>
  <c r="P24" i="4"/>
  <c r="V22" i="4"/>
  <c r="T22" i="4"/>
  <c r="S22" i="4"/>
  <c r="R22" i="4"/>
  <c r="Q22" i="4"/>
  <c r="O22" i="4"/>
  <c r="N22" i="4"/>
  <c r="M22" i="4"/>
  <c r="L22" i="4"/>
  <c r="K22" i="4"/>
  <c r="J22" i="4"/>
  <c r="I22" i="4"/>
  <c r="AF20" i="4"/>
  <c r="U20" i="4"/>
  <c r="U22" i="4" s="1"/>
  <c r="P20" i="4"/>
  <c r="P22" i="4" s="1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V14" i="4"/>
  <c r="V207" i="4" s="1"/>
  <c r="V209" i="4" s="1"/>
  <c r="T14" i="4"/>
  <c r="S14" i="4"/>
  <c r="R14" i="4"/>
  <c r="Q14" i="4"/>
  <c r="P14" i="4"/>
  <c r="O14" i="4"/>
  <c r="N14" i="4"/>
  <c r="N207" i="4" s="1"/>
  <c r="N209" i="4" s="1"/>
  <c r="N277" i="4" s="1"/>
  <c r="M14" i="4"/>
  <c r="L14" i="4"/>
  <c r="K14" i="4"/>
  <c r="J14" i="4"/>
  <c r="I14" i="4"/>
  <c r="AF12" i="4"/>
  <c r="U12" i="4"/>
  <c r="U14" i="4" s="1"/>
  <c r="P12" i="4"/>
  <c r="V10" i="4"/>
  <c r="T10" i="4"/>
  <c r="T207" i="4" s="1"/>
  <c r="T209" i="4" s="1"/>
  <c r="S10" i="4"/>
  <c r="R10" i="4"/>
  <c r="R207" i="4" s="1"/>
  <c r="R209" i="4" s="1"/>
  <c r="Q10" i="4"/>
  <c r="Q207" i="4" s="1"/>
  <c r="Q209" i="4" s="1"/>
  <c r="P10" i="4"/>
  <c r="P207" i="4" s="1"/>
  <c r="P209" i="4" s="1"/>
  <c r="O10" i="4"/>
  <c r="O207" i="4" s="1"/>
  <c r="O209" i="4" s="1"/>
  <c r="O277" i="4" s="1"/>
  <c r="N10" i="4"/>
  <c r="M10" i="4"/>
  <c r="L10" i="4"/>
  <c r="L207" i="4" s="1"/>
  <c r="L209" i="4" s="1"/>
  <c r="L277" i="4" s="1"/>
  <c r="K10" i="4"/>
  <c r="J10" i="4"/>
  <c r="J207" i="4" s="1"/>
  <c r="J209" i="4" s="1"/>
  <c r="I10" i="4"/>
  <c r="I207" i="4" s="1"/>
  <c r="I209" i="4" s="1"/>
  <c r="AF8" i="4"/>
  <c r="U8" i="4"/>
  <c r="U10" i="4" s="1"/>
  <c r="U207" i="4" s="1"/>
  <c r="U209" i="4" s="1"/>
  <c r="P8" i="4"/>
  <c r="D2" i="4"/>
  <c r="C2" i="4"/>
  <c r="K164" i="3"/>
  <c r="I164" i="3"/>
  <c r="K160" i="3"/>
  <c r="I160" i="3"/>
  <c r="K156" i="3"/>
  <c r="I156" i="3"/>
  <c r="K152" i="3"/>
  <c r="I152" i="3"/>
  <c r="K148" i="3"/>
  <c r="I148" i="3"/>
  <c r="K144" i="3"/>
  <c r="I144" i="3"/>
  <c r="K140" i="3"/>
  <c r="I140" i="3"/>
  <c r="K136" i="3"/>
  <c r="I136" i="3"/>
  <c r="I165" i="3" s="1"/>
  <c r="I167" i="3" s="1"/>
  <c r="K132" i="3"/>
  <c r="I132" i="3"/>
  <c r="K128" i="3"/>
  <c r="I128" i="3"/>
  <c r="K124" i="3"/>
  <c r="K165" i="3" s="1"/>
  <c r="K167" i="3" s="1"/>
  <c r="I124" i="3"/>
  <c r="K117" i="3"/>
  <c r="I117" i="3"/>
  <c r="K113" i="3"/>
  <c r="I113" i="3"/>
  <c r="K109" i="3"/>
  <c r="I109" i="3"/>
  <c r="K105" i="3"/>
  <c r="K118" i="3" s="1"/>
  <c r="K120" i="3" s="1"/>
  <c r="K168" i="3" s="1"/>
  <c r="I105" i="3"/>
  <c r="I118" i="3" s="1"/>
  <c r="I120" i="3" s="1"/>
  <c r="I168" i="3" s="1"/>
  <c r="K98" i="3"/>
  <c r="J98" i="3"/>
  <c r="I98" i="3"/>
  <c r="K94" i="3"/>
  <c r="J94" i="3"/>
  <c r="I94" i="3"/>
  <c r="K90" i="3"/>
  <c r="J90" i="3"/>
  <c r="I90" i="3"/>
  <c r="K86" i="3"/>
  <c r="J86" i="3"/>
  <c r="I86" i="3"/>
  <c r="K82" i="3"/>
  <c r="J82" i="3"/>
  <c r="I82" i="3"/>
  <c r="K78" i="3"/>
  <c r="J78" i="3"/>
  <c r="I78" i="3"/>
  <c r="T28" i="3"/>
  <c r="K26" i="3"/>
  <c r="J26" i="3"/>
  <c r="I26" i="3"/>
  <c r="T24" i="3"/>
  <c r="K22" i="3"/>
  <c r="J22" i="3"/>
  <c r="I22" i="3"/>
  <c r="K18" i="3"/>
  <c r="J18" i="3"/>
  <c r="I18" i="3"/>
  <c r="K14" i="3"/>
  <c r="J14" i="3"/>
  <c r="I14" i="3"/>
  <c r="K10" i="3"/>
  <c r="K99" i="3" s="1"/>
  <c r="K101" i="3" s="1"/>
  <c r="K169" i="3" s="1"/>
  <c r="J10" i="3"/>
  <c r="J99" i="3" s="1"/>
  <c r="J101" i="3" s="1"/>
  <c r="I10" i="3"/>
  <c r="I99" i="3" s="1"/>
  <c r="I101" i="3" s="1"/>
  <c r="D2" i="3"/>
  <c r="C2" i="3"/>
  <c r="D2" i="2"/>
  <c r="C2" i="2"/>
  <c r="K20" i="1"/>
  <c r="K21" i="1" s="1"/>
  <c r="I20" i="1"/>
  <c r="I21" i="1" s="1"/>
  <c r="H20" i="1"/>
  <c r="H21" i="1" s="1"/>
  <c r="G20" i="1"/>
  <c r="F20" i="1"/>
  <c r="E20" i="1"/>
  <c r="D19" i="1"/>
  <c r="J19" i="1" s="1"/>
  <c r="D18" i="1"/>
  <c r="J18" i="1" s="1"/>
  <c r="D17" i="1"/>
  <c r="J17" i="1" s="1"/>
  <c r="D16" i="1"/>
  <c r="J16" i="1" s="1"/>
  <c r="D15" i="1"/>
  <c r="J15" i="1" s="1"/>
  <c r="D14" i="1"/>
  <c r="J14" i="1" s="1"/>
  <c r="K13" i="1"/>
  <c r="I13" i="1"/>
  <c r="H13" i="1"/>
  <c r="G13" i="1"/>
  <c r="G21" i="1" s="1"/>
  <c r="F13" i="1"/>
  <c r="F21" i="1" s="1"/>
  <c r="E13" i="1"/>
  <c r="E21" i="1" s="1"/>
  <c r="D13" i="1"/>
  <c r="D12" i="1"/>
  <c r="J12" i="1" s="1"/>
  <c r="D11" i="1"/>
  <c r="J11" i="1" s="1"/>
  <c r="D10" i="1"/>
  <c r="J10" i="1" s="1"/>
  <c r="D9" i="1"/>
  <c r="J9" i="1" s="1"/>
  <c r="D8" i="1"/>
  <c r="J8" i="1" s="1"/>
  <c r="D7" i="1"/>
  <c r="J7" i="1" s="1"/>
  <c r="J13" i="1" s="1"/>
  <c r="V277" i="4" l="1"/>
  <c r="U277" i="4"/>
  <c r="R276" i="4"/>
  <c r="P277" i="4"/>
  <c r="I276" i="4"/>
  <c r="I277" i="4"/>
  <c r="Q277" i="4"/>
  <c r="K276" i="4"/>
  <c r="S276" i="4"/>
  <c r="R277" i="4"/>
  <c r="K277" i="4"/>
  <c r="S277" i="4"/>
  <c r="J20" i="1"/>
  <c r="J21" i="1" s="1"/>
  <c r="I169" i="3"/>
  <c r="M276" i="4"/>
  <c r="U276" i="4"/>
  <c r="T277" i="4"/>
  <c r="M277" i="4"/>
  <c r="L276" i="4"/>
  <c r="D20" i="1"/>
  <c r="D21" i="1" s="1"/>
</calcChain>
</file>

<file path=xl/sharedStrings.xml><?xml version="1.0" encoding="utf-8"?>
<sst xmlns="http://schemas.openxmlformats.org/spreadsheetml/2006/main" count="6174" uniqueCount="1075">
  <si>
    <t xml:space="preserve">Non-Trading Activity During Current Quarter </t>
  </si>
  <si>
    <t>04</t>
  </si>
  <si>
    <t>08</t>
  </si>
  <si>
    <t>Preferred Stock - NAIC 3</t>
  </si>
  <si>
    <t>11</t>
  </si>
  <si>
    <t>15</t>
  </si>
  <si>
    <t/>
  </si>
  <si>
    <t>0709999999</t>
  </si>
  <si>
    <t>B</t>
  </si>
  <si>
    <t>DUKE ENERGY CORP   4.500% 08/15/32</t>
  </si>
  <si>
    <t>361448-BK-8</t>
  </si>
  <si>
    <t>BANC OF AMERICA SECURITIES LLC</t>
  </si>
  <si>
    <t>36265W-AG-8</t>
  </si>
  <si>
    <t>MAGALLANES INC Series 144A   4.054% 03/15/29</t>
  </si>
  <si>
    <t>4NYF266XZC35SCTGX023</t>
  </si>
  <si>
    <t>T-MOBILE USA INC</t>
  </si>
  <si>
    <t>CREDIT SUISSE FIRST BOSTON COR</t>
  </si>
  <si>
    <t>606822-CR-3</t>
  </si>
  <si>
    <t>67078A-AE-3</t>
  </si>
  <si>
    <t>5310000000</t>
  </si>
  <si>
    <t>Subtotal - Common Stocks - Exchange Traded Funds</t>
  </si>
  <si>
    <t>Total - Common Stocks - Part 5</t>
  </si>
  <si>
    <t>US TREASURY TREASURY NOTE   1.875% 07/31/22</t>
  </si>
  <si>
    <t>ALABAMA ECON SETTLEMENT AUTH B</t>
  </si>
  <si>
    <t>PORT MORROW ORE TRANSMISSION F</t>
  </si>
  <si>
    <t>AFLAC INC</t>
  </si>
  <si>
    <t>00817Y-AV-0</t>
  </si>
  <si>
    <t>62QBXGPJ34PQ72Z12S66</t>
  </si>
  <si>
    <t>05608T-AA-9</t>
  </si>
  <si>
    <t>Call      100.5303</t>
  </si>
  <si>
    <t>N4NZD428CHASH3MSNS34</t>
  </si>
  <si>
    <t>134429-BF-5</t>
  </si>
  <si>
    <t>DRIVEN BRANDS FUNDING LLC HONK Series 144A   3.786% 07/20/50</t>
  </si>
  <si>
    <t>9C1X8XOOTYY2FNYTVH06</t>
  </si>
  <si>
    <t>369550-BL-1</t>
  </si>
  <si>
    <t>GILEAD SCIENCES INC   3.250% 09/01/22</t>
  </si>
  <si>
    <t>KNX4USFCNGPY45LOCE31</t>
  </si>
  <si>
    <t>52532X-AD-7</t>
  </si>
  <si>
    <t>OKXQCBALRQBU7RU5WQ22</t>
  </si>
  <si>
    <t>1100000079</t>
  </si>
  <si>
    <t>1100000086</t>
  </si>
  <si>
    <t>MARKEL CORPORATION</t>
  </si>
  <si>
    <t>8JB38FFW1Y3C1HM8E841</t>
  </si>
  <si>
    <t>1100000097</t>
  </si>
  <si>
    <t>PNC EQUIPMENT FINANCE LLC PNC EQUIPMENT FINANCE LLC SERI   3.000% 09/13/27</t>
  </si>
  <si>
    <t>824348-AV-8</t>
  </si>
  <si>
    <t>SIERRA RECEIVABLES FUNDING COM Series 144A   3.870% 09/20/35</t>
  </si>
  <si>
    <t>TIF FUNDING II LLC TIF_20-1A</t>
  </si>
  <si>
    <t>87407R-AA-4</t>
  </si>
  <si>
    <t>TYSON FOODS INC</t>
  </si>
  <si>
    <t>902494-BJ-1</t>
  </si>
  <si>
    <t>VALERO ENERGY CORPORATION</t>
  </si>
  <si>
    <t>VOLVO FINANCIAL EQUIPMENT LLC Series 144A   3.260% 01/16/24</t>
  </si>
  <si>
    <t>GLOBAL SC FINANCE SRL SEACO_20 Series 144A   2.170% 10/17/40</t>
  </si>
  <si>
    <t>JOHN WOOD GROUP PLC   4.870% 07/02/22</t>
  </si>
  <si>
    <t>Total - Bonds - Part 4</t>
  </si>
  <si>
    <t>Table</t>
  </si>
  <si>
    <t>FE</t>
  </si>
  <si>
    <t>F</t>
  </si>
  <si>
    <t>06406R-BK-2</t>
  </si>
  <si>
    <t>BROOKLYN UNION GAS CO</t>
  </si>
  <si>
    <t>EATON CORPORATION   4.150% 03/15/33</t>
  </si>
  <si>
    <t>DEUTSCHE BANK SECURITIES INC.</t>
  </si>
  <si>
    <t>316773-DG-2</t>
  </si>
  <si>
    <t>GM FINANCIAL SECURITIZED TERM</t>
  </si>
  <si>
    <t>MPLX LP</t>
  </si>
  <si>
    <t>5493007DQBDL12FEDK63</t>
  </si>
  <si>
    <t>MIZUHO FINANCIAL GROUP INC   5.669% 09/13/33</t>
  </si>
  <si>
    <t>529900ODI3047E2LIV03</t>
  </si>
  <si>
    <t>Subtotal - Bonds - Industrial and Miscellaneous (Unaffiliated)</t>
  </si>
  <si>
    <t>Subtotal - Bonds - Hybrid Securities</t>
  </si>
  <si>
    <t>1909999999</t>
  </si>
  <si>
    <t>2010000000</t>
  </si>
  <si>
    <t>4310000000</t>
  </si>
  <si>
    <t>5019999999</t>
  </si>
  <si>
    <t>Subtotal - Common Stocks - Industrial and Miscellaneous (Unaffiliated) Publicly Traded</t>
  </si>
  <si>
    <t>5329999999</t>
  </si>
  <si>
    <t>5720000000</t>
  </si>
  <si>
    <t>5989999998</t>
  </si>
  <si>
    <t>Totals</t>
  </si>
  <si>
    <t xml:space="preserve">Current Year's Other Than Temporary Impairment Recognized </t>
  </si>
  <si>
    <t xml:space="preserve">Total Foreign Exchange Change in Book /Adjusted Carrying Value </t>
  </si>
  <si>
    <t>0700000001</t>
  </si>
  <si>
    <t>Call      100.0000</t>
  </si>
  <si>
    <t>AL</t>
  </si>
  <si>
    <t>45506D-WP-6</t>
  </si>
  <si>
    <t>AFLAC INC AFLAC INCORPORATED   3.250% 03/17/25</t>
  </si>
  <si>
    <t>549300QKBENKLBXQ8968</t>
  </si>
  <si>
    <t>AMGEN INC</t>
  </si>
  <si>
    <t>549300LO13MQ9HYSTR83</t>
  </si>
  <si>
    <t>BP CAPITAL MARKETS AMERICA INC</t>
  </si>
  <si>
    <t>BUNGE LIMITED FINANCE CORP BUNGE LIMITED FINANCE CORPORAT   3.000% 09/25/22</t>
  </si>
  <si>
    <t>CCG RECEIVABLES TRUST CCG_19-1</t>
  </si>
  <si>
    <t>CVS HEALTH CORP   4.100% 03/25/25</t>
  </si>
  <si>
    <t>5493007JDSMX8Z5Z1902</t>
  </si>
  <si>
    <t>CARDINAL HEALTH INC   3.079% 06/15/24</t>
  </si>
  <si>
    <t>DOMINOS PIZZA MASTER ISSUER LL Series 144A   4.116% 07/25/48</t>
  </si>
  <si>
    <t>278062-AC-8</t>
  </si>
  <si>
    <t>375558-BC-6</t>
  </si>
  <si>
    <t>HIN TIMESHARE TRUST HINTT_20-A</t>
  </si>
  <si>
    <t>LEIDOS INC   3.625% 05/15/25</t>
  </si>
  <si>
    <t>MPLX LP   3.375% 03/15/23</t>
  </si>
  <si>
    <t>MVW OWNER TRUST MVWOT_19-1A</t>
  </si>
  <si>
    <t>MVW OWNER TRUST MVWOT_22-1</t>
  </si>
  <si>
    <t>765LHXWGK1KXCLTFYQ30</t>
  </si>
  <si>
    <t>SIERRA RECEIVABLES FUNDING COM Series 144A   3.120% 05/20/36</t>
  </si>
  <si>
    <t>902494-BG-7</t>
  </si>
  <si>
    <t>95000U-2C-6</t>
  </si>
  <si>
    <t>AIR CANADA</t>
  </si>
  <si>
    <t>88315L-AN-8</t>
  </si>
  <si>
    <t>GMIC</t>
  </si>
  <si>
    <t>P_2022_Q_NAIC_SCDPT1B</t>
  </si>
  <si>
    <t>SCDPT1B</t>
  </si>
  <si>
    <t xml:space="preserve">NAIC 1 </t>
  </si>
  <si>
    <t xml:space="preserve">SVO Administrative Symbol </t>
  </si>
  <si>
    <t xml:space="preserve">State Code </t>
  </si>
  <si>
    <t xml:space="preserve">Issue </t>
  </si>
  <si>
    <t>0909999999</t>
  </si>
  <si>
    <t>Subtotal - Bonds - U.S. Special Revenues</t>
  </si>
  <si>
    <t>1100000003</t>
  </si>
  <si>
    <t>AXIS EQUIPMENT FINANCE RECEIVA Series 144A   6.270% 01/22/29</t>
  </si>
  <si>
    <t>1100000007</t>
  </si>
  <si>
    <t>CAPITAL ONE FIN CORP CAPITAL ONE FINANCIAL CORPORAT   5.247% 07/26/30</t>
  </si>
  <si>
    <t>CELANESE US HOLDINGS LLC</t>
  </si>
  <si>
    <t>1100000010</t>
  </si>
  <si>
    <t>1100000014</t>
  </si>
  <si>
    <t>1100000021</t>
  </si>
  <si>
    <t>INTERNATIONAL BUSINESS MACHINE INTERNATIONAL BUSINESS MACHINE   4.400% 07/27/32</t>
  </si>
  <si>
    <t>1.G FE</t>
  </si>
  <si>
    <t>JPMORGAN CHASE &amp; CO</t>
  </si>
  <si>
    <t>MORGAN STANLEY   4.889% 07/20/33</t>
  </si>
  <si>
    <t>1100000032</t>
  </si>
  <si>
    <t>549300V2JRLO5DIFGE82</t>
  </si>
  <si>
    <t>929160-AZ-2</t>
  </si>
  <si>
    <t>303901-BK-7</t>
  </si>
  <si>
    <t>529900VJ06FIL1CKPY09</t>
  </si>
  <si>
    <t>MADISON PARK FUNDING LTD MDPK_ MADISON PARK FUNDING LTD MDPK_   3.360% 10/21/34</t>
  </si>
  <si>
    <t>NVENT FINANCE SARL</t>
  </si>
  <si>
    <t>WESTPAC BANKING CORP</t>
  </si>
  <si>
    <t>Subtotal - Bonds - Unaffiliated Certificates of Deposit</t>
  </si>
  <si>
    <t>4019999999</t>
  </si>
  <si>
    <t>4329999999</t>
  </si>
  <si>
    <t>4509999997</t>
  </si>
  <si>
    <t>Subtotal - Common Stocks - Mutual Funds - Designations Assigned by the SVO</t>
  </si>
  <si>
    <t>5510000000</t>
  </si>
  <si>
    <t>Subtotal - Common Stocks - Unit Investment Trusts - Designations Assigned by the SVO</t>
  </si>
  <si>
    <t>5999999999</t>
  </si>
  <si>
    <t>SCDPT4</t>
  </si>
  <si>
    <t xml:space="preserve">Realized Gain (Loss) on Disposal </t>
  </si>
  <si>
    <t xml:space="preserve">Total Gain (Loss) on Disposal </t>
  </si>
  <si>
    <t>Maturity</t>
  </si>
  <si>
    <t>038779-AB-0</t>
  </si>
  <si>
    <t>BXG RECEIVABLES NOTE TRUST BXG Series 144A   2.880% 05/02/30</t>
  </si>
  <si>
    <t>BRISTOL-MYERS SQUIBB CO</t>
  </si>
  <si>
    <t>120568-AY-6</t>
  </si>
  <si>
    <t>CLI FUNDING LLC CLIF_20-1A Series 144A   2.080% 09/18/45</t>
  </si>
  <si>
    <t>CLI FUNDING LLC CLIF_20-1A</t>
  </si>
  <si>
    <t>CAMPBELL SOUP COMPANY</t>
  </si>
  <si>
    <t>14313F-AF-6</t>
  </si>
  <si>
    <t>54930012H97VSM0I2R19</t>
  </si>
  <si>
    <t>233046-AQ-4</t>
  </si>
  <si>
    <t>DOMINOS PIZZA MASTER ISSUER LL Series 144A   2.662% 04/25/51</t>
  </si>
  <si>
    <t>34107@-AA-7</t>
  </si>
  <si>
    <t>1100000050</t>
  </si>
  <si>
    <t>43284B-AA-0</t>
  </si>
  <si>
    <t>LABORATORY CORPORATION OF</t>
  </si>
  <si>
    <t>3.B FE</t>
  </si>
  <si>
    <t>539830-BH-1</t>
  </si>
  <si>
    <t>MVW OWNER TRUST MVWOT_21-1WA</t>
  </si>
  <si>
    <t>55400U-AB-9</t>
  </si>
  <si>
    <t>MARKEL CORP MARKEL CORPORATION   4.900% 07/01/22</t>
  </si>
  <si>
    <t>549300SCNO12JLWIK605</t>
  </si>
  <si>
    <t>581557-BE-4</t>
  </si>
  <si>
    <t>PFIZER INC   2.750% 06/03/26</t>
  </si>
  <si>
    <t>PIONEER NAT RES CO</t>
  </si>
  <si>
    <t>1100000101</t>
  </si>
  <si>
    <t>1100000105</t>
  </si>
  <si>
    <t>1100000112</t>
  </si>
  <si>
    <t>1100000116</t>
  </si>
  <si>
    <t>872480-AA-6</t>
  </si>
  <si>
    <t>1100000123</t>
  </si>
  <si>
    <t>Z2VZBHUMB7PWWJ63I008</t>
  </si>
  <si>
    <t>1100000130</t>
  </si>
  <si>
    <t>VALERO ENERGY CORP VALERO ENERGY CORPORATION   3.400% 09/15/26</t>
  </si>
  <si>
    <t>VOLVO FINANCIAL EQUIPMENT LLC Series 144A   3.480% 04/15/26</t>
  </si>
  <si>
    <t>WELLS FARGO &amp; COMPANY   3.750% 01/24/24</t>
  </si>
  <si>
    <t>1100000141</t>
  </si>
  <si>
    <t>00908P-AA-5</t>
  </si>
  <si>
    <t>CAL FUNDING IV LTD CAI_20-1A</t>
  </si>
  <si>
    <t>3.C</t>
  </si>
  <si>
    <t xml:space="preserve">NAIC 5 </t>
  </si>
  <si>
    <t xml:space="preserve">Name of Vendor </t>
  </si>
  <si>
    <t xml:space="preserve">Paid for Accrued Interest and Dividends </t>
  </si>
  <si>
    <t>0900000001</t>
  </si>
  <si>
    <t>EL SEGUNDO CALIF PENSION OBLIG</t>
  </si>
  <si>
    <t>Suntrust Banks Inc</t>
  </si>
  <si>
    <t>Series 144A</t>
  </si>
  <si>
    <t>1.F FE</t>
  </si>
  <si>
    <t>Various</t>
  </si>
  <si>
    <t>BROWN &amp; BROWN INC   2.375% 03/15/31</t>
  </si>
  <si>
    <t>2.C FE</t>
  </si>
  <si>
    <t>MORGAN STANLEY</t>
  </si>
  <si>
    <t>DOLLAR GENERAL CORP</t>
  </si>
  <si>
    <t>DOLLAR GENERAL CORPORATION</t>
  </si>
  <si>
    <t>1100000018</t>
  </si>
  <si>
    <t>HILTON GRAND VACATIONS TRUST H Series 144A   4.740% 01/25/37</t>
  </si>
  <si>
    <t>46647P-DH-6</t>
  </si>
  <si>
    <t>1100000025</t>
  </si>
  <si>
    <t>1100000029</t>
  </si>
  <si>
    <t>IGJSJL3JD5P30I6NJZ34</t>
  </si>
  <si>
    <t>Z</t>
  </si>
  <si>
    <t>82650T-AA-5</t>
  </si>
  <si>
    <t>82650T-AB-3</t>
  </si>
  <si>
    <t>T-MOBILE USA INC   5.200% 01/15/33</t>
  </si>
  <si>
    <t>1100000036</t>
  </si>
  <si>
    <t>GLS7OQD0WOEDI8YAP031</t>
  </si>
  <si>
    <t>2.A Z</t>
  </si>
  <si>
    <t>1100000043</t>
  </si>
  <si>
    <t>1100000047</t>
  </si>
  <si>
    <t>Subtotal - Bonds - Parent, Subsidiaries and Affiliates</t>
  </si>
  <si>
    <t>Subtotal - Bonds - Unaffiliated Bank Loans</t>
  </si>
  <si>
    <t>Subtotal - Preferred Stocks - Parent, Subsidiaries and Affiliates Redeemable Preferred</t>
  </si>
  <si>
    <t>5529999999</t>
  </si>
  <si>
    <t>Subtotal - Common Stocks - Unit Investment Trusts - Designations Not Assigned by the SVO</t>
  </si>
  <si>
    <t>5920000000</t>
  </si>
  <si>
    <t>Total - Preferred and Common Stocks</t>
  </si>
  <si>
    <t>6009999999</t>
  </si>
  <si>
    <t xml:space="preserve">Unrealized Valuation Increase/(Decrease) </t>
  </si>
  <si>
    <t xml:space="preserve">Stated Contractual Maturity Date </t>
  </si>
  <si>
    <t>912828-2P-4</t>
  </si>
  <si>
    <t>01026C-AC-5</t>
  </si>
  <si>
    <t>PORT MORROW ORE</t>
  </si>
  <si>
    <t>AFLAC INCORPORATED</t>
  </si>
  <si>
    <t>AMGEN INC   3.625% 05/22/24</t>
  </si>
  <si>
    <t>BEACON CONTAINER FINANCE LLC I</t>
  </si>
  <si>
    <t>BIOGEN INC</t>
  </si>
  <si>
    <t>549300EJG376EN5NQE29</t>
  </si>
  <si>
    <t>14149Y-BH-0</t>
  </si>
  <si>
    <t>25755T-AN-0</t>
  </si>
  <si>
    <t>DUKE ENERGY CORP   3.750% 04/15/24</t>
  </si>
  <si>
    <t>277432-AR-1</t>
  </si>
  <si>
    <t>2TGYMUGI08PO8X8L6150</t>
  </si>
  <si>
    <t>549300WTZWR07K8MNV44</t>
  </si>
  <si>
    <t>GILEAD SCIENCES INC</t>
  </si>
  <si>
    <t>40439H-AA-7</t>
  </si>
  <si>
    <t>40439H-AB-5</t>
  </si>
  <si>
    <t>HILTON GRAND VACATIONS TRUST H Series 144A   3.540% 02/25/32</t>
  </si>
  <si>
    <t>1100000054</t>
  </si>
  <si>
    <t>HILTON GRAND VACATIONS TRUST H Series 144A   3.700% 02/25/32</t>
  </si>
  <si>
    <t>1100000058</t>
  </si>
  <si>
    <t>1100000061</t>
  </si>
  <si>
    <t>1100000065</t>
  </si>
  <si>
    <t>3</t>
  </si>
  <si>
    <t>1100000072</t>
  </si>
  <si>
    <t>1100000076</t>
  </si>
  <si>
    <t>MVW OWNER TRUST MVWOT_21-1WA Series 144A   1.940% 01/22/41</t>
  </si>
  <si>
    <t>1100000083</t>
  </si>
  <si>
    <t>1100000090</t>
  </si>
  <si>
    <t>ORANGE LAKE TIMESHARE TRUST ON Series 144A   2.910% 03/08/29</t>
  </si>
  <si>
    <t>749685-AS-2</t>
  </si>
  <si>
    <t>1100000109</t>
  </si>
  <si>
    <t>SONIC CAPITAL LLC SONIC_21-1A</t>
  </si>
  <si>
    <t>1100000127</t>
  </si>
  <si>
    <t>TYSON FOODS INC   3.900% 09/28/23</t>
  </si>
  <si>
    <t>TYSON FOODS INC   4.000% 03/01/26</t>
  </si>
  <si>
    <t>91324P-CN-0</t>
  </si>
  <si>
    <t>UNITEDHEALTH GROUP INC</t>
  </si>
  <si>
    <t>1100000134</t>
  </si>
  <si>
    <t>1100000138</t>
  </si>
  <si>
    <t>AIR CANADA 2015-1 CLASS A PASS</t>
  </si>
  <si>
    <t>1100000145</t>
  </si>
  <si>
    <t>1100000149</t>
  </si>
  <si>
    <t>1100000152</t>
  </si>
  <si>
    <t>OMEGA LEASING NO 9 LTD</t>
  </si>
  <si>
    <t>Statement</t>
  </si>
  <si>
    <t>01</t>
  </si>
  <si>
    <t>05</t>
  </si>
  <si>
    <t>Bonds - NAIC 6 (a)</t>
  </si>
  <si>
    <t>09</t>
  </si>
  <si>
    <t>Preferred Stock - NAIC 4</t>
  </si>
  <si>
    <t>12</t>
  </si>
  <si>
    <t>CITIGROUP GLOBAL MARKETS</t>
  </si>
  <si>
    <t>1.E FE</t>
  </si>
  <si>
    <t>115236-AC-5</t>
  </si>
  <si>
    <t>C</t>
  </si>
  <si>
    <t>70WY0ID1N53Q4254VH70</t>
  </si>
  <si>
    <t>2.B FE</t>
  </si>
  <si>
    <t>EATON CORPORATION</t>
  </si>
  <si>
    <t>31620M-BW-5</t>
  </si>
  <si>
    <t>43283G-AB-8</t>
  </si>
  <si>
    <t>LOWES COMPANIES INC</t>
  </si>
  <si>
    <t>55903V-AJ-2</t>
  </si>
  <si>
    <t>NATIONAL RURAL UTILITIES COOP NATIONAL RURAL UTILITIES COOPE   4.150% 12/15/32</t>
  </si>
  <si>
    <t>HZSN7FQBPO5IEWYIGC72</t>
  </si>
  <si>
    <t>MITSUBISHI UFJ FINANCIAL GROUP MITSUBISHI UFJ FINANCIAL GROUP   5.472% 09/13/33</t>
  </si>
  <si>
    <t>EN5TNI6CI43VEPAMHL14</t>
  </si>
  <si>
    <t>2019999999</t>
  </si>
  <si>
    <t>2509999997</t>
  </si>
  <si>
    <t>Total - Bonds - Part 5</t>
  </si>
  <si>
    <t>5319999999</t>
  </si>
  <si>
    <t>5710000000</t>
  </si>
  <si>
    <t>BERMUDA</t>
  </si>
  <si>
    <t>RAYMOND JAMES &amp; ASSOC</t>
  </si>
  <si>
    <t>OR</t>
  </si>
  <si>
    <t>001055-AM-4</t>
  </si>
  <si>
    <t>AETNA INC   2.800% 06/15/23</t>
  </si>
  <si>
    <t>05606X-AA-2</t>
  </si>
  <si>
    <t>CAPITAL ONE FIN CORP CAPITAL ONE FINANCIAL CORPORAT   4.250% 04/30/25</t>
  </si>
  <si>
    <t>18469P-B*-0</t>
  </si>
  <si>
    <t>26209X-AC-5</t>
  </si>
  <si>
    <t>GENERAL DYNAMICS CORP GENERAL DYNAMICS CORPORATION   3.500% 05/15/25</t>
  </si>
  <si>
    <t>U.S. Bancorp Piper Jaffray</t>
  </si>
  <si>
    <t>HGVT_19-AA Series 144A   2.840% 07/25/33</t>
  </si>
  <si>
    <t>43285H-AA-6</t>
  </si>
  <si>
    <t>JACK IN THE BOX FUNDING LLC JA</t>
  </si>
  <si>
    <t>LEVEL 3 FINANCING INC Series 144A   4.625% 09/15/27</t>
  </si>
  <si>
    <t>1100000069</t>
  </si>
  <si>
    <t>MPLX LP   3.500% 12/01/22</t>
  </si>
  <si>
    <t>MVW OWNER TRUST MVWOT_17-1A</t>
  </si>
  <si>
    <t>1100000087</t>
  </si>
  <si>
    <t>MARSH &amp; MCLENNAN CO INC</t>
  </si>
  <si>
    <t>1100000094</t>
  </si>
  <si>
    <t>68504U-AB-7</t>
  </si>
  <si>
    <t>1100000098</t>
  </si>
  <si>
    <t>SIERRA TIMESHARE RECEIVABLES F Series 144A   1.340% 11/20/37</t>
  </si>
  <si>
    <t>82652R-AB-5</t>
  </si>
  <si>
    <t>82652R-AC-3</t>
  </si>
  <si>
    <t>82653D-AB-5</t>
  </si>
  <si>
    <t>SONIC CAPITAL LLC SONIC_20-1A</t>
  </si>
  <si>
    <t>TACO BELL FUNDING BELL_21-1 Series 144A   2.542% 08/25/51</t>
  </si>
  <si>
    <t>88315L-AG-3</t>
  </si>
  <si>
    <t xml:space="preserve">Book/Adjusted Carrying Value Beginning of Current Quarter </t>
  </si>
  <si>
    <t xml:space="preserve">Dispositions During Current Quarter </t>
  </si>
  <si>
    <t xml:space="preserve">Book/Adjusted Carrying Value December 31 Prior Year </t>
  </si>
  <si>
    <t>Total Preferred Stock</t>
  </si>
  <si>
    <t xml:space="preserve">Actual Cost </t>
  </si>
  <si>
    <t>03236X-AC-1</t>
  </si>
  <si>
    <t>1.D FE</t>
  </si>
  <si>
    <t>DRIVEN BRANDS FUNDING LLC HONK Series 144A   7.393% 10/20/52</t>
  </si>
  <si>
    <t>278062-AH-7</t>
  </si>
  <si>
    <t>GOLDMAN SACHS &amp; CO</t>
  </si>
  <si>
    <t>THRNG6BD57P9QWTQLG42</t>
  </si>
  <si>
    <t>GM FINANCIAL SECURITIZED TERM GM FINANCIAL SECURITIZED TERM   4.420% 02/16/28</t>
  </si>
  <si>
    <t>G</t>
  </si>
  <si>
    <t>60687Y-CM-9</t>
  </si>
  <si>
    <t>4319999999</t>
  </si>
  <si>
    <t>5729999999</t>
  </si>
  <si>
    <t>5810000000</t>
  </si>
  <si>
    <t>5989999999</t>
  </si>
  <si>
    <t>085209-AB-0</t>
  </si>
  <si>
    <t>549300FP5PUZXX9FVJ40</t>
  </si>
  <si>
    <t>ARCHER-DANIELS-MIDLAND COMPANY   2.500% 08/11/26</t>
  </si>
  <si>
    <t>BANK OF NEW YORK MELLON CORP/T   3.650% 02/04/24</t>
  </si>
  <si>
    <t>CLI FUNDING VI LLC CLIF_20-3A</t>
  </si>
  <si>
    <t>26209X-AA-9</t>
  </si>
  <si>
    <t>DRIVEN BRANDS FUNDING LLC HONK Series 144A   3.237% 01/20/51</t>
  </si>
  <si>
    <t>EASTMAN CHEMICAL COMPANY EASTMAN CHEMICAL CO   3.800% 03/15/25</t>
  </si>
  <si>
    <t>GENERAL MILLS INC</t>
  </si>
  <si>
    <t>INTEL CORP</t>
  </si>
  <si>
    <t>50540R-AT-9</t>
  </si>
  <si>
    <t>LTRAN_15-1A   2.980% 01/15/45</t>
  </si>
  <si>
    <t>MVW OWNER TRUST MVWOT_16-1A</t>
  </si>
  <si>
    <t>MVW OWNER TRUST MVWOT_17-1A Series 144A   2.420% 12/20/34</t>
  </si>
  <si>
    <t>MVW OWNER TRUST MVWOT_17-1A Series 144A   2.750% 12/20/34</t>
  </si>
  <si>
    <t>MVW OWNER TRUST MVWOT_19-2A Series 144A   2.440% 10/20/38</t>
  </si>
  <si>
    <t>MVW OWNER TRUST MVWOT_20-1A Series 144A   2.730% 10/20/37</t>
  </si>
  <si>
    <t>MVW OWNER TRUST MVWOT_21-2A</t>
  </si>
  <si>
    <t>55400K-AC-9</t>
  </si>
  <si>
    <t>MAPLELEAF MIDSTREAM INVESTMENT MAPLELEAF MIDSTREAM INVESTMENT   4.560% 09/30/25</t>
  </si>
  <si>
    <t>570535-AK-0</t>
  </si>
  <si>
    <t>571748-BA-9</t>
  </si>
  <si>
    <t>OXFORD FINANCE FUNDING TRUST O</t>
  </si>
  <si>
    <t>PIONEER NAT RES CO PIONEER NATURAL RESOURCES CO   3.950% 07/15/22</t>
  </si>
  <si>
    <t>73019#-AC-6</t>
  </si>
  <si>
    <t>82653D-AA-7</t>
  </si>
  <si>
    <t>SIERRA RECEIVABLES FUNDING COM Series 144A   3.420% 01/20/36</t>
  </si>
  <si>
    <t>SIERRA RECEIVABLES FUNDING COM Series 144A   4.170% 09/20/35</t>
  </si>
  <si>
    <t>SONIC CAPITAL LLC SONIC_20-1A Series 144A   4.336% 01/20/50</t>
  </si>
  <si>
    <t>TAL ADVANTAGE LLC TAL_20-1A Series 144A   2.050% 09/20/45</t>
  </si>
  <si>
    <t>91913Y-AU-4</t>
  </si>
  <si>
    <t>97786#-AJ-1</t>
  </si>
  <si>
    <t>009090-AA-9</t>
  </si>
  <si>
    <t>01609W-AS-1</t>
  </si>
  <si>
    <t>BLACKBIRD CAPITAL AIRCRAFT BBI Series 144A   2.487% 12/16/41</t>
  </si>
  <si>
    <t>TEXTAINER MARINE CONTAINERS VI</t>
  </si>
  <si>
    <t>2.B</t>
  </si>
  <si>
    <t>Company</t>
  </si>
  <si>
    <t>Identifier</t>
  </si>
  <si>
    <t xml:space="preserve">Book/Adjusted Carrying Value End of Third Quarter </t>
  </si>
  <si>
    <t>Bonds - NAIC 5 (a)</t>
  </si>
  <si>
    <t xml:space="preserve">NAIC 4 </t>
  </si>
  <si>
    <t xml:space="preserve">Number of Shares of Stock </t>
  </si>
  <si>
    <t xml:space="preserve">Par Value </t>
  </si>
  <si>
    <t>03236X-AB-3</t>
  </si>
  <si>
    <t>1100000004</t>
  </si>
  <si>
    <t>2.A FE</t>
  </si>
  <si>
    <t>1100000011</t>
  </si>
  <si>
    <t>PNC CAPITAL MARKETS</t>
  </si>
  <si>
    <t>1100000015</t>
  </si>
  <si>
    <t>GATX CORP GATX CORPORATION   4.900% 03/15/33</t>
  </si>
  <si>
    <t>1100000022</t>
  </si>
  <si>
    <t>INTERNATIONAL BUSINESS MACHINE</t>
  </si>
  <si>
    <t>JPMORGAN CHASE &amp; CO   4.912% 07/25/33</t>
  </si>
  <si>
    <t>548661-EL-7</t>
  </si>
  <si>
    <t>5493000CZJ19CK4P3G36</t>
  </si>
  <si>
    <t>NSTAR GAS CO   4.400% 08/01/32</t>
  </si>
  <si>
    <t>1100000033</t>
  </si>
  <si>
    <t>SIERRA TIMESHARE RECEIVABLES F Series 144A   4.730% 06/20/40</t>
  </si>
  <si>
    <t>PBLD0EJDB5FWOLXP3B76</t>
  </si>
  <si>
    <t>ANZ BANK NEW ZEALAND LTD</t>
  </si>
  <si>
    <t>1100000040</t>
  </si>
  <si>
    <t>1.C FE</t>
  </si>
  <si>
    <t>WESTPAC BANKING CORP   5.405% 08/10/33</t>
  </si>
  <si>
    <t>4509999998</t>
  </si>
  <si>
    <t>5519999999</t>
  </si>
  <si>
    <t>5910000000</t>
  </si>
  <si>
    <t xml:space="preserve">Total Change in Book/ Adjusted Carrying Value (11 + 12 - 13) </t>
  </si>
  <si>
    <t>TENDER</t>
  </si>
  <si>
    <t>476576-HT-3</t>
  </si>
  <si>
    <t>BXG RECEIVABLES NOTE TRUST BXG</t>
  </si>
  <si>
    <t>07274N-AE-3</t>
  </si>
  <si>
    <t>07359B-AA-5</t>
  </si>
  <si>
    <t>09062X-AE-3</t>
  </si>
  <si>
    <t>10373Q-AD-2</t>
  </si>
  <si>
    <t>110122-CX-4</t>
  </si>
  <si>
    <t>MARKETAXESS</t>
  </si>
  <si>
    <t>CLEARBRIDGE ENERGY MLP OPPORTU</t>
  </si>
  <si>
    <t>CROWN CASTLE INTERNATIONAL COR   3.200% 09/01/24</t>
  </si>
  <si>
    <t>DB MASTER FINANCE LLC DNKN_21-</t>
  </si>
  <si>
    <t>GBX LEASING GBXL_22-1 Series 144A   2.870% 02/20/52</t>
  </si>
  <si>
    <t>GENERAL DYNAMICS CORP</t>
  </si>
  <si>
    <t>466365-AE-3</t>
  </si>
  <si>
    <t>46647P-AU-0</t>
  </si>
  <si>
    <t>55336V-BK-5</t>
  </si>
  <si>
    <t>MVW OWNER TRUST MVWOT_16-1A   2.640% 12/20/33</t>
  </si>
  <si>
    <t>MVW OWNER TRUST MVWOT_21-2A Series 144A   2.230% 05/20/39</t>
  </si>
  <si>
    <t>MVW OWNER TRUST MVWOT_22-1 Series 144A   4.400% 11/21/39</t>
  </si>
  <si>
    <t>MAPLELEAF MIDSTREAM INVESTMENT</t>
  </si>
  <si>
    <t>MARKEL CORP</t>
  </si>
  <si>
    <t>MARSH &amp; MCLENNAN CO INC   3.300% 03/14/23</t>
  </si>
  <si>
    <t>549300XMP3KDCKJXIU47</t>
  </si>
  <si>
    <t>MORGAN STANLEY   3.125% 01/23/23</t>
  </si>
  <si>
    <t>NATIONAL FUEL GAS COMPANY</t>
  </si>
  <si>
    <t>717081-DV-2</t>
  </si>
  <si>
    <t>1.D</t>
  </si>
  <si>
    <t>1100000102</t>
  </si>
  <si>
    <t>1100000106</t>
  </si>
  <si>
    <t>82652M-AB-6</t>
  </si>
  <si>
    <t>82652M-AC-4</t>
  </si>
  <si>
    <t>SIERRA TIMESHARE RECEIVABLES F Series 144A   1.790% 11/20/37</t>
  </si>
  <si>
    <t>1100000113</t>
  </si>
  <si>
    <t>1100000120</t>
  </si>
  <si>
    <t>TIF FUNDING II LLC TIF_20-1A Series 144A   2.090% 08/20/45</t>
  </si>
  <si>
    <t>1100000124</t>
  </si>
  <si>
    <t>1100000131</t>
  </si>
  <si>
    <t>549300WH1375KZXLJ231</t>
  </si>
  <si>
    <t>WENDYS FUNDING LLC WEN_21-1A Series 144A   2.775% 06/15/51</t>
  </si>
  <si>
    <t>WOLSELEY CAPITAL INC   3.430% 09/01/22</t>
  </si>
  <si>
    <t>Bonds - NAIC 4 (a)</t>
  </si>
  <si>
    <t xml:space="preserve">Description </t>
  </si>
  <si>
    <t>0100000000</t>
  </si>
  <si>
    <t>Subtotal - Bonds - All Other Governments</t>
  </si>
  <si>
    <t>Subtotal - Bonds - U.S. States, Territories and Possessions</t>
  </si>
  <si>
    <t>284035-AM-4</t>
  </si>
  <si>
    <t>PIPER JAFFRAY &amp; HOPWOOD</t>
  </si>
  <si>
    <t>1.B FE</t>
  </si>
  <si>
    <t>03740L-AF-9</t>
  </si>
  <si>
    <t>1100000008</t>
  </si>
  <si>
    <t>CAPITAL ONE FIN CORP</t>
  </si>
  <si>
    <t>200339-EX-3</t>
  </si>
  <si>
    <t>DOLLAR GENERAL CORP DOLLAR GENERAL CORPORATION   5.000% 11/01/32</t>
  </si>
  <si>
    <t>36265W-AF-0</t>
  </si>
  <si>
    <t>1100000019</t>
  </si>
  <si>
    <t>GLOBAL PAYMENTS INC</t>
  </si>
  <si>
    <t>1100000026</t>
  </si>
  <si>
    <t>WAFCR4OKGSC504WU3E95</t>
  </si>
  <si>
    <t>NATIONAL RURAL UTILITIES COOP</t>
  </si>
  <si>
    <t>1100000037</t>
  </si>
  <si>
    <t>FAIRFAX FINANCIAL HOLDINGS LTD</t>
  </si>
  <si>
    <t>00182Y-AA-3</t>
  </si>
  <si>
    <t>50202*-AA-9</t>
  </si>
  <si>
    <t>LIDL US LLC</t>
  </si>
  <si>
    <t>50202*-AB-7</t>
  </si>
  <si>
    <t>1100000044</t>
  </si>
  <si>
    <t>MITSUBISHI UFJ FINANCIAL GROUP</t>
  </si>
  <si>
    <t>NORDEA BANK ABP Series 144A   5.375% 09/22/27</t>
  </si>
  <si>
    <t>1100000048</t>
  </si>
  <si>
    <t>Total - Preferred Stocks - Part 3</t>
  </si>
  <si>
    <t>5929999999</t>
  </si>
  <si>
    <t xml:space="preserve">Disposal Date </t>
  </si>
  <si>
    <t xml:space="preserve">Consideration </t>
  </si>
  <si>
    <t>BERMUDA (GOVERNMENT)</t>
  </si>
  <si>
    <t>NJ</t>
  </si>
  <si>
    <t>0900000002</t>
  </si>
  <si>
    <t>AMHERST</t>
  </si>
  <si>
    <t>042735-BG-4</t>
  </si>
  <si>
    <t>549300YNNLBXT8N8R512</t>
  </si>
  <si>
    <t>SERIES 144A</t>
  </si>
  <si>
    <t>BAYER US FINANCE II LLC Series 144A   3.875% 12/15/23</t>
  </si>
  <si>
    <t>BAYER US FINANCE II LLC</t>
  </si>
  <si>
    <t>BIOGEN INC   3.625% 09/15/22</t>
  </si>
  <si>
    <t>HLYYNH7UQUORYSJQCN42</t>
  </si>
  <si>
    <t>BUNGE LIMITED FINANCE CORPORAT</t>
  </si>
  <si>
    <t>126650-CW-8</t>
  </si>
  <si>
    <t>14040H-BZ-7</t>
  </si>
  <si>
    <t>CARDINAL HEALTH INC</t>
  </si>
  <si>
    <t>CARMAX AUTO OWNER TRUST CARMX_   3.440% 03/15/24</t>
  </si>
  <si>
    <t>Redemption      100.0000</t>
  </si>
  <si>
    <t>GM FINANCIAL SECURITIZED TERM GMCAR_18-4   3.620% 06/17/24</t>
  </si>
  <si>
    <t>1100000051</t>
  </si>
  <si>
    <t>1100000055</t>
  </si>
  <si>
    <t>1100000059</t>
  </si>
  <si>
    <t>1100000062</t>
  </si>
  <si>
    <t>OZ7UA8IXAIFILY2VZH07</t>
  </si>
  <si>
    <t>1100000066</t>
  </si>
  <si>
    <t>LEVEL 3 FINANCING INC</t>
  </si>
  <si>
    <t>LTRAN_15-1A</t>
  </si>
  <si>
    <t>1100000073</t>
  </si>
  <si>
    <t>MVW OWNER TRUST MVWOT_21-1WA Series 144A   1.440% 01/22/41</t>
  </si>
  <si>
    <t>1100000080</t>
  </si>
  <si>
    <t>1100000084</t>
  </si>
  <si>
    <t>1100000091</t>
  </si>
  <si>
    <t>NP SPE II LLC NPRL_17-1A</t>
  </si>
  <si>
    <t>636180-BL-4</t>
  </si>
  <si>
    <t>NATIONAL FUEL GAS COMPANY NATIONAL FUEL GAS CO   3.750% 03/01/23</t>
  </si>
  <si>
    <t>69145A-AB-4</t>
  </si>
  <si>
    <t>PFIZER INC</t>
  </si>
  <si>
    <t>FY8JBF7CCL2VE4F1B628</t>
  </si>
  <si>
    <t>PNC EQUIPMENT FINANCE LLC</t>
  </si>
  <si>
    <t>SIERRA RECEIVABLES FUNDING CO Series 144A   1.950% 09/20/38</t>
  </si>
  <si>
    <t>1100000117</t>
  </si>
  <si>
    <t>87342R-AJ-3</t>
  </si>
  <si>
    <t>TOYOTA MOTOR CREDIT CORP   4.450% 06/29/29</t>
  </si>
  <si>
    <t>1100000128</t>
  </si>
  <si>
    <t>91914J-AA-0</t>
  </si>
  <si>
    <t>1100000135</t>
  </si>
  <si>
    <t>VERIZON OWNER TRUST VZOT_19-A   3.220% 09/20/23</t>
  </si>
  <si>
    <t>VOLVO FINANCIAL EQUIPMENT LLC</t>
  </si>
  <si>
    <t>92888D-AF-2</t>
  </si>
  <si>
    <t>1100000139</t>
  </si>
  <si>
    <t>WENDYS FUNDING LLC WEN_19-1A Series 144A   3.783% 06/15/49</t>
  </si>
  <si>
    <t>WENDYS FUNDING LLC WEN_19-1A</t>
  </si>
  <si>
    <t>1100000142</t>
  </si>
  <si>
    <t>1100000146</t>
  </si>
  <si>
    <t>37959P-AA-5</t>
  </si>
  <si>
    <t>G6515#-AH-7</t>
  </si>
  <si>
    <t>1100000153</t>
  </si>
  <si>
    <t>ELECTRANET   3.110% 08/18/22</t>
  </si>
  <si>
    <t>ELECTRANET</t>
  </si>
  <si>
    <t>Q9883#-AA-9</t>
  </si>
  <si>
    <t xml:space="preserve">Acquisitions During Current Quarter </t>
  </si>
  <si>
    <t>02</t>
  </si>
  <si>
    <t>Bonds - NAIC 3 (a)</t>
  </si>
  <si>
    <t>06</t>
  </si>
  <si>
    <t>Total Bonds</t>
  </si>
  <si>
    <t>Preferred Stock - NAIC 1</t>
  </si>
  <si>
    <t>Preferred Stock - NAIC 5</t>
  </si>
  <si>
    <t>13</t>
  </si>
  <si>
    <t xml:space="preserve">NAIC Designation Modifier </t>
  </si>
  <si>
    <t>EL SEGUNDO CALIF PENSION OBLIG   2.577% 07/01/33</t>
  </si>
  <si>
    <t>AXIS EQUIPMENT FINANCE RECEIVA</t>
  </si>
  <si>
    <t>1.A FE</t>
  </si>
  <si>
    <t>D</t>
  </si>
  <si>
    <t>BROOKLYN UNION GAS CO Series 144A   4.866% 08/05/32</t>
  </si>
  <si>
    <t>BROWN &amp; BROWN INC</t>
  </si>
  <si>
    <t>256677-AL-9</t>
  </si>
  <si>
    <t>549300IHYHCQP2PIR591</t>
  </si>
  <si>
    <t>JANE STREET</t>
  </si>
  <si>
    <t>LEIDOS INC</t>
  </si>
  <si>
    <t>NATIONAL RURAL UTILITIES COOPE</t>
  </si>
  <si>
    <t>SIERRA TIMESHARE RECEIVABLES F Series 144A   5.040% 06/20/40</t>
  </si>
  <si>
    <t>87264A-CV-5</t>
  </si>
  <si>
    <t>1300000000</t>
  </si>
  <si>
    <t>1610000000</t>
  </si>
  <si>
    <t>2509999998</t>
  </si>
  <si>
    <t>Total - Bonds</t>
  </si>
  <si>
    <t>5719999999</t>
  </si>
  <si>
    <t>Total - Common Stocks - Part 3</t>
  </si>
  <si>
    <t>BERMUDA BERMUDA (GOVERNMENT)   4.138% 01/03/23</t>
  </si>
  <si>
    <t>INDIANA ST FINANCE AUTHORITY</t>
  </si>
  <si>
    <t>AFLAC INC   3.625% 11/15/24</t>
  </si>
  <si>
    <t>ARBYS FUNDING LLC ARBYS_20-1A</t>
  </si>
  <si>
    <t>5493009NTB34VXE1T760</t>
  </si>
  <si>
    <t>BXG RECEIVABLES NOTE TRUST BXG Series 144A   4.610% 09/28/37</t>
  </si>
  <si>
    <t>CCG RECEIVABLES TRUST CCG_19-1 Series 144A   3.220% 09/14/26</t>
  </si>
  <si>
    <t>CARMAX AUTO OWNER TRUST CARMX_</t>
  </si>
  <si>
    <t>25755T-AJ-9</t>
  </si>
  <si>
    <t>EASTMAN CHEMICAL CO</t>
  </si>
  <si>
    <t>PL</t>
  </si>
  <si>
    <t>GENERAL DYNAMICS CORP GENERAL DYNAMICS CORPORATION   3.500% 04/01/27</t>
  </si>
  <si>
    <t>GMCAR_18-4</t>
  </si>
  <si>
    <t>HILTON GRAND VACATIONS TRUST H Series 144A   4.000% 02/25/32</t>
  </si>
  <si>
    <t>HGVT_19-AA Series 144A   2.340% 07/25/33</t>
  </si>
  <si>
    <t>JACK IN THE BOX FUNDING LLC JA Series 144A   4.136% 02/26/52</t>
  </si>
  <si>
    <t>1100000077</t>
  </si>
  <si>
    <t>55400D-AB-7</t>
  </si>
  <si>
    <t>MVW OWNER TRUST MVWOT_21-2A Series 144A   1.830% 05/20/39</t>
  </si>
  <si>
    <t>1100000088</t>
  </si>
  <si>
    <t>ORANGE LAKE TIMESHARE TRUST ON Series 144A   2.610% 03/08/29</t>
  </si>
  <si>
    <t>1100000095</t>
  </si>
  <si>
    <t>1100000099</t>
  </si>
  <si>
    <t>Z15BMIOX8DDH0X2OBP21</t>
  </si>
  <si>
    <t>SIERRA RECEIVABLES FUNDING COM Series 144A   2.320% 07/20/37</t>
  </si>
  <si>
    <t>SIERRA RECEIVABLES FUNDING COM Series 144A   3.650% 06/20/35</t>
  </si>
  <si>
    <t>SIERRA RECEIVABLES FUNDING COM Series 144A   3.690% 09/20/35</t>
  </si>
  <si>
    <t>82653G-AB-8</t>
  </si>
  <si>
    <t>82653G-AC-6</t>
  </si>
  <si>
    <t>TAL ADVANTAGE LLC TAL_20-1A</t>
  </si>
  <si>
    <t>89680H-AB-8</t>
  </si>
  <si>
    <t>TRITON CONTAINER FINANCE LLC T Series 144A   3.740% 09/20/45</t>
  </si>
  <si>
    <t>88315L-AL-2</t>
  </si>
  <si>
    <t>TEXTAINER MARINE CONTAINERS VI Series 144A   2.520% 02/20/46</t>
  </si>
  <si>
    <t>549300PLYY6I10B6S323</t>
  </si>
  <si>
    <t>Bonds - NAIC 2 (a)</t>
  </si>
  <si>
    <t xml:space="preserve">Date Acquired </t>
  </si>
  <si>
    <t xml:space="preserve">NAIC Designation </t>
  </si>
  <si>
    <t xml:space="preserve">ISIN Identification </t>
  </si>
  <si>
    <t xml:space="preserve">Print - NAIC Designation, NAIC Designation Modifier and SVO Administrative Symbol </t>
  </si>
  <si>
    <t>0300000000</t>
  </si>
  <si>
    <t>BANK OF NEW YORK MELLON CORP/T</t>
  </si>
  <si>
    <t>26209X-AF-8</t>
  </si>
  <si>
    <t>DRIVEN BRANDS FUNDING LLC HONK</t>
  </si>
  <si>
    <t>0NZWDMRCE180888QQE14</t>
  </si>
  <si>
    <t>549300NOMHGVQBX6S778</t>
  </si>
  <si>
    <t>67022*-AJ-2</t>
  </si>
  <si>
    <t>549300HXDWI0LATTX840</t>
  </si>
  <si>
    <t>SIERRA TIMESHARE RECEIVABLES F</t>
  </si>
  <si>
    <t>WELLS FARGO &amp; COMPANY   4.897% 07/25/33</t>
  </si>
  <si>
    <t>ANZ BANK NEW ZEALAND LTD Series 144A   5.548% 08/11/32</t>
  </si>
  <si>
    <t>MIZUHO FINANCIAL GROUP INC</t>
  </si>
  <si>
    <t>549300KO1OQ4MVFB6X02</t>
  </si>
  <si>
    <t>1109999999</t>
  </si>
  <si>
    <t>Subtotal - Common Stocks - Closed-End Funds - Designations Assigned by the SVO</t>
  </si>
  <si>
    <t>5819999999</t>
  </si>
  <si>
    <t xml:space="preserve">Prior Year Book/Adjusted Carrying Value </t>
  </si>
  <si>
    <t xml:space="preserve">Current Year's (Amortization)/Accretion </t>
  </si>
  <si>
    <t xml:space="preserve">Book/Adjusted Carrying Value at Disposal Date </t>
  </si>
  <si>
    <t>JERSEY CITY N J</t>
  </si>
  <si>
    <t>PORT MORROW ORE PORT MORROW ORE TRANSMISSION F   1.909% 09/01/23</t>
  </si>
  <si>
    <t>001055-AP-7</t>
  </si>
  <si>
    <t>Paydown</t>
  </si>
  <si>
    <t>BP CAPITAL MARKETS AMERICA INC   3.790% 02/06/24</t>
  </si>
  <si>
    <t>BXG RECEIVABLES NOTE TRUST BXG Series 144A   4.120% 09/28/37</t>
  </si>
  <si>
    <t>EASTMAN CHEMICAL COMPANY</t>
  </si>
  <si>
    <t>GENERAL DYNAMICS CORPORATION</t>
  </si>
  <si>
    <t>GENERAL MILLS INC   4.000% 04/17/25</t>
  </si>
  <si>
    <t>458140-AR-1</t>
  </si>
  <si>
    <t>DPRBOZP0K5RM2YE8UU08</t>
  </si>
  <si>
    <t>55400D-AA-9</t>
  </si>
  <si>
    <t>55400U-AA-1</t>
  </si>
  <si>
    <t>3.A PL</t>
  </si>
  <si>
    <t>62946A-AC-8</t>
  </si>
  <si>
    <t>MESIROW &amp; COMPANY</t>
  </si>
  <si>
    <t>NATIONAL FUEL GAS CO</t>
  </si>
  <si>
    <t>RPM INTERNATIONAL INC RPM INTERNATIONAL INC   3.450% 11/15/22</t>
  </si>
  <si>
    <t>82653E-AB-3</t>
  </si>
  <si>
    <t>82653E-AC-1</t>
  </si>
  <si>
    <t>TIF FUNDING II LLC TIF_21-1A Series 144A   1.650% 02/20/46</t>
  </si>
  <si>
    <t>88315L-AE-8</t>
  </si>
  <si>
    <t>TEXTAINER MARINE CONTAINERS LT</t>
  </si>
  <si>
    <t>89236T-KD-6</t>
  </si>
  <si>
    <t>TRITON CONTAINER FINANCE LLC T</t>
  </si>
  <si>
    <t>VERIZON OWNER TRUST VZOT_19-A</t>
  </si>
  <si>
    <t>TORONTO DOMINION</t>
  </si>
  <si>
    <t>AIR CANADA 2015-1 CLASS A PASS SERIES 144A   3.600% 03/15/27</t>
  </si>
  <si>
    <t>ALIBABA GROUP HOLDING LTD</t>
  </si>
  <si>
    <t>JOHN WOOD GROUP PLC</t>
  </si>
  <si>
    <t>Z ENERGY LTD   3.830% 01/04/26</t>
  </si>
  <si>
    <t xml:space="preserve">NAIC 3 </t>
  </si>
  <si>
    <t>(a) Book/Adjusted Carrying Value column for the end of the current reporting period includes the following amount of short-term and cash equivalent bonds by NAIC designation:</t>
  </si>
  <si>
    <t>-</t>
  </si>
  <si>
    <t>0109999999</t>
  </si>
  <si>
    <t>Subtotal - Bonds - U.S. Governments</t>
  </si>
  <si>
    <t>1</t>
  </si>
  <si>
    <t>1100000001</t>
  </si>
  <si>
    <t>1100000005</t>
  </si>
  <si>
    <t>J.P. MORGAN SECURITIES INC</t>
  </si>
  <si>
    <t>COMERICA BANK   5.332% 08/25/33</t>
  </si>
  <si>
    <t>1100000012</t>
  </si>
  <si>
    <t>1100000016</t>
  </si>
  <si>
    <t>GATX CORPORATION</t>
  </si>
  <si>
    <t>GM FINANCIAL SECURITIZED TERM GM FINANCIAL SECURITIZED TERM   4.720% 03/16/28</t>
  </si>
  <si>
    <t>GLOBAL PAYMENTS INC.</t>
  </si>
  <si>
    <t>1100000023</t>
  </si>
  <si>
    <t>459200-KU-4</t>
  </si>
  <si>
    <t>1100000030</t>
  </si>
  <si>
    <t>ONE GAS INC</t>
  </si>
  <si>
    <t>VULCAN MATERIALS COMPANY</t>
  </si>
  <si>
    <t>FAIRFAX FINANCIAL HOLDINGS LTD Series 144A   5.625% 08/16/32</t>
  </si>
  <si>
    <t>JEFFRIES &amp; COMPANY INC</t>
  </si>
  <si>
    <t>1100000041</t>
  </si>
  <si>
    <t>1500000000</t>
  </si>
  <si>
    <t>Subtotal - Preferred Stocks - Parent, Subsidiaries and Affiliates Perpetual Preferred</t>
  </si>
  <si>
    <t>4509999999</t>
  </si>
  <si>
    <t>5020000000</t>
  </si>
  <si>
    <t>Subtotal - Common Stocks - Industrial and Miscellaneous (Unaffiliated) Other</t>
  </si>
  <si>
    <t>5919999999</t>
  </si>
  <si>
    <t>Subtotal - Common Stocks - Parent, Subsidiaries and Affiliates Publicly Traded</t>
  </si>
  <si>
    <t xml:space="preserve">Foreign Exchange Gain (Loss) on Disposal </t>
  </si>
  <si>
    <t>INDIANA ST FINANCE AUTHORITY INDIANA ST FIN AUTH REV   1.959% 07/01/22</t>
  </si>
  <si>
    <t>INDIANA ST FIN AUTH REV</t>
  </si>
  <si>
    <t>INDIANA ST FINANCE AUTHORITY INDIANA ST FIN AUTH REV   2.159% 07/01/23</t>
  </si>
  <si>
    <t>039483-BL-5</t>
  </si>
  <si>
    <t>ARROW ELECTRONICS INC</t>
  </si>
  <si>
    <t>549300R4HW4HQYM9LE23</t>
  </si>
  <si>
    <t>W8J5WZB5IY3K0NDQT671</t>
  </si>
  <si>
    <t>BRISTOL-MYERS SQUIBB CO   3.550% 08/15/22</t>
  </si>
  <si>
    <t>DB MASTER FINANCE LLC DNKN_21- Series 144A   2.493% 11/20/51</t>
  </si>
  <si>
    <t>DOMINOS PIZZA MASTER ISSUER LL</t>
  </si>
  <si>
    <t>FDPVHDGJ1IQZFK9KH630</t>
  </si>
  <si>
    <t>FLORIDA GAS TRANSMISSION</t>
  </si>
  <si>
    <t>361528-AA-0</t>
  </si>
  <si>
    <t>HPEFS EQUIPMENT TRUST HPEFS_19</t>
  </si>
  <si>
    <t>HGVT_19-AA Series 144A   2.540% 07/25/33</t>
  </si>
  <si>
    <t>55389T-AB-7</t>
  </si>
  <si>
    <t>55389T-AC-5</t>
  </si>
  <si>
    <t>MVW OWNER TRUST MVWOT_19-2A Series 144A   2.220% 10/20/38</t>
  </si>
  <si>
    <t>MVW OWNER TRUST MVWOT_20-1A</t>
  </si>
  <si>
    <t>MVW OWNER TRUST MVWOT_22-1 Series 144A   4.150% 11/21/39</t>
  </si>
  <si>
    <t>549300JQQA6MQ4OJP259</t>
  </si>
  <si>
    <t>MCKESSON CORP</t>
  </si>
  <si>
    <t>723787-AK-3</t>
  </si>
  <si>
    <t>PIONEER NATURAL RESOURCES CO</t>
  </si>
  <si>
    <t>549300TJCKW4BRXPJ474</t>
  </si>
  <si>
    <t>1100000103</t>
  </si>
  <si>
    <t>1100000107</t>
  </si>
  <si>
    <t>1100000110</t>
  </si>
  <si>
    <t>1100000114</t>
  </si>
  <si>
    <t>83546D-AQ-1</t>
  </si>
  <si>
    <t>1100000121</t>
  </si>
  <si>
    <t>872480-AE-8</t>
  </si>
  <si>
    <t>1100000132</t>
  </si>
  <si>
    <t>95058X-AG-3</t>
  </si>
  <si>
    <t>TEXTAINER MARINE CONTAINERS VI Series 144A   1.680% 02/20/46</t>
  </si>
  <si>
    <t>1100000150</t>
  </si>
  <si>
    <t>2.C</t>
  </si>
  <si>
    <t>Q3393*-AK-7</t>
  </si>
  <si>
    <t>Z ENERGY LTD</t>
  </si>
  <si>
    <t>2.C PL</t>
  </si>
  <si>
    <t>STATEMENT AS OF SEPTEMBER 30, 2022 OF THEENACT MORTGAGE INSURANCE CORPORATION</t>
  </si>
  <si>
    <t>Bonds - NAIC 1 (a)</t>
  </si>
  <si>
    <t>Total Bonds &amp; Preferred Stock</t>
  </si>
  <si>
    <t>P_2022_Q_NAIC_SCDPT3</t>
  </si>
  <si>
    <t xml:space="preserve">Issuer </t>
  </si>
  <si>
    <t>0500000000</t>
  </si>
  <si>
    <t>Subtotal - Bonds - U.S. Political Subdivisions of States, Territories and Possessions</t>
  </si>
  <si>
    <t>AXIS EQUIPMENT FINANCE RECEIVA Series 144A   5.650% 10/20/28</t>
  </si>
  <si>
    <t>AON CORP / AON GLOBAL HOLDINGS   5.000% 09/12/32</t>
  </si>
  <si>
    <t>BANK OF NEW YORK MELLON CORP/T   4.596% 07/26/30</t>
  </si>
  <si>
    <t>114259-AW-4</t>
  </si>
  <si>
    <t>1100000009</t>
  </si>
  <si>
    <t>COMERICA BANK</t>
  </si>
  <si>
    <t>OPX52SQVOZI8IVSWYU66</t>
  </si>
  <si>
    <t>43283G-AA-0</t>
  </si>
  <si>
    <t>52532X-AF-2</t>
  </si>
  <si>
    <t>1100000027</t>
  </si>
  <si>
    <t>MPLX LP   4.950% 09/01/32</t>
  </si>
  <si>
    <t>MAGALLANES INC</t>
  </si>
  <si>
    <t>MIZUHO SECURITIES</t>
  </si>
  <si>
    <t>KEYBANC CAPITAL MARKET</t>
  </si>
  <si>
    <t>68235P-AM-0</t>
  </si>
  <si>
    <t>ONE GAS INC   4.250% 09/01/32</t>
  </si>
  <si>
    <t>1100000034</t>
  </si>
  <si>
    <t>VULCAN MATERIALS COMPANY   3.500% 06/01/30</t>
  </si>
  <si>
    <t>1100000038</t>
  </si>
  <si>
    <t>1100000045</t>
  </si>
  <si>
    <t>1100000049</t>
  </si>
  <si>
    <t>1309999999</t>
  </si>
  <si>
    <t>1619999999</t>
  </si>
  <si>
    <t>4020000000</t>
  </si>
  <si>
    <t xml:space="preserve">Bond Interest/ Stock Dividends Received During Year </t>
  </si>
  <si>
    <t>0100000001</t>
  </si>
  <si>
    <t>IN</t>
  </si>
  <si>
    <t>549300PS0PAS7NDSSI20</t>
  </si>
  <si>
    <t>0900000003</t>
  </si>
  <si>
    <t>031162-BV-1</t>
  </si>
  <si>
    <t>12434K-AA-4</t>
  </si>
  <si>
    <t>12434K-AB-2</t>
  </si>
  <si>
    <t>12563L-AN-7</t>
  </si>
  <si>
    <t>CLI FUNDING VI LLC CLIF_20-3A   2.070% 10/18/45</t>
  </si>
  <si>
    <t>549300Q0UQF87NXNOC32</t>
  </si>
  <si>
    <t>2.B PL</t>
  </si>
  <si>
    <t>1100000052</t>
  </si>
  <si>
    <t>43284B-AB-8</t>
  </si>
  <si>
    <t>43284B-AC-6</t>
  </si>
  <si>
    <t>1100000056</t>
  </si>
  <si>
    <t>INTEL CORP   3.100% 07/29/22</t>
  </si>
  <si>
    <t>1100000063</t>
  </si>
  <si>
    <t>KEURIG DR PEPPER INC   4.417% 05/25/25</t>
  </si>
  <si>
    <t>LABORATORY CORPORATION OF LABORATORY CORPORATION OF AMER   3.250% 09/01/24</t>
  </si>
  <si>
    <t>1100000067</t>
  </si>
  <si>
    <t>1100000070</t>
  </si>
  <si>
    <t>1100000074</t>
  </si>
  <si>
    <t>MVW OWNER TRUST MVWOT_19-1A Series 144A   3.000% 11/20/36</t>
  </si>
  <si>
    <t>MVW OWNER TRUST MVWOT_19-1A Series 144A   3.330% 11/20/36</t>
  </si>
  <si>
    <t>1100000081</t>
  </si>
  <si>
    <t>1100000085</t>
  </si>
  <si>
    <t>579780-AM-9</t>
  </si>
  <si>
    <t>61744Y-AN-8</t>
  </si>
  <si>
    <t>1100000092</t>
  </si>
  <si>
    <t>ORANGE LAKE TIMESHARE TRUST ON</t>
  </si>
  <si>
    <t>SHERWIN-WILLIAMS COMPANY (THE)   3.125% 06/01/24</t>
  </si>
  <si>
    <t>1100000118</t>
  </si>
  <si>
    <t>83546D-AJ-7</t>
  </si>
  <si>
    <t>SONIC CAPITAL LLC SONIC_21-1A Series 144A   2.636% 08/20/51</t>
  </si>
  <si>
    <t>1100000125</t>
  </si>
  <si>
    <t>TRITON CONTAINER FINANCE LLC T Series 144A   2.110% 09/20/45</t>
  </si>
  <si>
    <t>1100000129</t>
  </si>
  <si>
    <t>92347Y-AD-6</t>
  </si>
  <si>
    <t>1100000136</t>
  </si>
  <si>
    <t>WOLSELEY CAPITAL INC</t>
  </si>
  <si>
    <t>1100000143</t>
  </si>
  <si>
    <t>1100000147</t>
  </si>
  <si>
    <t>G6764#-AA-0</t>
  </si>
  <si>
    <t>OMEGA LEASING NO 9 LTD OMEGA LEASING (NO. 9) LIMITED   2.400% 10/12/26</t>
  </si>
  <si>
    <t>1100000154</t>
  </si>
  <si>
    <t>Total - Preferred Stocks - Part 4</t>
  </si>
  <si>
    <t>Schedule D - Part 1B - Bonds and Preferred Stock by NAIC Designation</t>
  </si>
  <si>
    <t xml:space="preserve">Book/Adjusted Carrying Value End of First Quarter </t>
  </si>
  <si>
    <t xml:space="preserve">Book/Adjusted Carrying Value End of Second Quarter </t>
  </si>
  <si>
    <t>03</t>
  </si>
  <si>
    <t>07</t>
  </si>
  <si>
    <t>Preferred Stock - NAIC 2</t>
  </si>
  <si>
    <t>10</t>
  </si>
  <si>
    <t>Preferred Stock - NAIC 6</t>
  </si>
  <si>
    <t>14</t>
  </si>
  <si>
    <t>Schedule D - Part 3 - Long-Term Bonds and Stocks Acquired</t>
  </si>
  <si>
    <t xml:space="preserve">Foreign </t>
  </si>
  <si>
    <t xml:space="preserve">LEI </t>
  </si>
  <si>
    <t>0309999999</t>
  </si>
  <si>
    <t>A</t>
  </si>
  <si>
    <t>DUKE ENERGY CORP</t>
  </si>
  <si>
    <t>FIFTH THIRD BANCORP   4.772% 07/28/30</t>
  </si>
  <si>
    <t>637432-NZ-4</t>
  </si>
  <si>
    <t>95000U-3B-7</t>
  </si>
  <si>
    <t>WELLS FARGO &amp; COMPANY</t>
  </si>
  <si>
    <t>LIDL US LLC   4.520% 09/01/29</t>
  </si>
  <si>
    <t>MADISON PARK FUNDING LTD MDPK_</t>
  </si>
  <si>
    <t>606822-CK-8</t>
  </si>
  <si>
    <t>MITSUBISHI UFJ FINANCIAL GROUP MITSUBISHI UFJ FINANCIAL GROUP   5.133% 07/20/33</t>
  </si>
  <si>
    <t>Total - Bonds - Part 3</t>
  </si>
  <si>
    <t>2509999999</t>
  </si>
  <si>
    <t>Subtotal - Common Stocks - Closed-End Funds - Designations Not Assigned by the SVO</t>
  </si>
  <si>
    <t>Subtotal - Common Stocks - Parent, Subsidiaries and Affiliates Other</t>
  </si>
  <si>
    <t>Schedule D - Part 4 - Long-Term Bonds and Stocks Sold, Redeemed or Otherwise Disposed Of</t>
  </si>
  <si>
    <t>JERSEY CITY N J   3.286% 09/01/22</t>
  </si>
  <si>
    <t>04685A-2E-0</t>
  </si>
  <si>
    <t>06406H-CS-6</t>
  </si>
  <si>
    <t>CVS HEALTH CORP</t>
  </si>
  <si>
    <t>CROWN CASTLE INTERNATIONAL COR</t>
  </si>
  <si>
    <t>GBX LEASING GBXL_22-1</t>
  </si>
  <si>
    <t>369550-BG-2</t>
  </si>
  <si>
    <t>JPMORGAN CHASE &amp; CO   3.797% 07/23/24</t>
  </si>
  <si>
    <t>LABORATORY CORPORATION OF AMER</t>
  </si>
  <si>
    <t>527298-BN-2</t>
  </si>
  <si>
    <t>LOCKHEED MARTIN CORPORATION</t>
  </si>
  <si>
    <t>Call      100.1010</t>
  </si>
  <si>
    <t>1100000078</t>
  </si>
  <si>
    <t>55400K-AB-1</t>
  </si>
  <si>
    <t>1100000089</t>
  </si>
  <si>
    <t>1100000096</t>
  </si>
  <si>
    <t>OXFORD FINANCE FUNDING TRUST O Series 144A   4.459% 02/15/27</t>
  </si>
  <si>
    <t>RPM INTERNATIONAL INC</t>
  </si>
  <si>
    <t>SHERWIN-WILLIAMS COMPANY (THE)</t>
  </si>
  <si>
    <t>826525-AB-3</t>
  </si>
  <si>
    <t>SIERRA RECEIVABLES FUNDING COM Series 144A   2.820% 05/20/36</t>
  </si>
  <si>
    <t>SIERRA RECEIVABLES FUNDING CO</t>
  </si>
  <si>
    <t>VALERO ENERGY PARTNERS LP   4.375% 12/15/26</t>
  </si>
  <si>
    <t>92888D-AE-5</t>
  </si>
  <si>
    <t>OMEGA LEASING (NO. 9) LIMITED</t>
  </si>
  <si>
    <t>Total - Common Stocks - Part 4</t>
  </si>
  <si>
    <t>2022-Q3</t>
  </si>
  <si>
    <t>0000001</t>
  </si>
  <si>
    <t>0700000000</t>
  </si>
  <si>
    <t>CA</t>
  </si>
  <si>
    <t>AON CORP / AON GLOBAL HOLDINGS</t>
  </si>
  <si>
    <t>E</t>
  </si>
  <si>
    <t>WFLLPEPC7FZXENRZV188</t>
  </si>
  <si>
    <t>CAPITAL ONE FINANCIAL CORPORAT</t>
  </si>
  <si>
    <t>15089Q-AN-4</t>
  </si>
  <si>
    <t>26441C-BT-1</t>
  </si>
  <si>
    <t>37940X-AQ-5</t>
  </si>
  <si>
    <t>HILTON GRAND VACATIONS TRUST H Series 144A   4.300% 01/25/37</t>
  </si>
  <si>
    <t>VGRQXHF3J8VDLUA7XE92</t>
  </si>
  <si>
    <t>5493006I78VIN6J1BQ95</t>
  </si>
  <si>
    <t>1.F Z</t>
  </si>
  <si>
    <t>LIDL US LLC   4.460% 09/01/27</t>
  </si>
  <si>
    <t>55817K-AE-2</t>
  </si>
  <si>
    <t>NORDEA BANK ABP</t>
  </si>
  <si>
    <t>961214-FG-3</t>
  </si>
  <si>
    <t>1509999999</t>
  </si>
  <si>
    <t>Subtotal - Bonds - SVO Identified Funds</t>
  </si>
  <si>
    <t>Total - Preferred Stocks</t>
  </si>
  <si>
    <t>5010000000</t>
  </si>
  <si>
    <t>5320000000</t>
  </si>
  <si>
    <t>Subtotal - Common Stocks - Mutual Funds - Designations Not Assigned by the SVO</t>
  </si>
  <si>
    <t>5989999997</t>
  </si>
  <si>
    <t>TREASURY NOTE</t>
  </si>
  <si>
    <t>0300000001</t>
  </si>
  <si>
    <t>45506D-WN-1</t>
  </si>
  <si>
    <t>ARBYS FUNDING LLC ARBYS_20-1A Series 144A   3.237% 07/30/50</t>
  </si>
  <si>
    <t>ATHENE GLOBAL FUNDING Series 144A   3.000% 07/01/22</t>
  </si>
  <si>
    <t>BXG RECEIVABLES NOTE TRUST BXG Series 144A   2.490% 02/28/36</t>
  </si>
  <si>
    <t>FLORIDA PIPELINE HOLDINGS LLC</t>
  </si>
  <si>
    <t>370334-CF-9</t>
  </si>
  <si>
    <t>40438D-AE-9</t>
  </si>
  <si>
    <t>HPEFS EQUIPMENT TRUST HPEFS_19 Series 144A   2.490% 09/20/29</t>
  </si>
  <si>
    <t>HIN TIMESHARE TRUST HINTT_20-A Series 144A   2.230% 10/09/39</t>
  </si>
  <si>
    <t>553896-AA-9</t>
  </si>
  <si>
    <t>553896-AB-7</t>
  </si>
  <si>
    <t>55389P-AB-5</t>
  </si>
  <si>
    <t>55389P-AC-3</t>
  </si>
  <si>
    <t>55400E-AB-5</t>
  </si>
  <si>
    <t>68504L-AA-9</t>
  </si>
  <si>
    <t>68504L-AB-7</t>
  </si>
  <si>
    <t>TEXTAINER MARINE CONTAINERS LT Series 144A   2.730% 08/21/45</t>
  </si>
  <si>
    <t>918286-AA-3</t>
  </si>
  <si>
    <t>VALERO ENERGY CORP</t>
  </si>
  <si>
    <t>VALERO ENERGY PARTNERS LP</t>
  </si>
  <si>
    <t>TEXTAINER MARINE CONTAINERS LT Series 144A   2.100% 09/20/45</t>
  </si>
  <si>
    <t xml:space="preserve">NAIC 2 </t>
  </si>
  <si>
    <t>SCDPT3</t>
  </si>
  <si>
    <t xml:space="preserve">CUSIP Identification </t>
  </si>
  <si>
    <t>{BLANK}</t>
  </si>
  <si>
    <t>0509999999</t>
  </si>
  <si>
    <t>AXIS EQUIPMENT FINANCE RECEIVA Series 144A   5.300% 06/21/28</t>
  </si>
  <si>
    <t>1100000002</t>
  </si>
  <si>
    <t>03236X-AD-9</t>
  </si>
  <si>
    <t>2</t>
  </si>
  <si>
    <t>1100000006</t>
  </si>
  <si>
    <t>14040H-CV-5</t>
  </si>
  <si>
    <t>CELANESE US HOLDINGS LLC   6.330% 07/15/29</t>
  </si>
  <si>
    <t>CD30XVRLT4QO00B1C706</t>
  </si>
  <si>
    <t>1100000013</t>
  </si>
  <si>
    <t>FIDELITY NATIONAL INFORMATION FIDELITY NATIONAL INFORMATION   4.700% 07/15/27</t>
  </si>
  <si>
    <t>FIFTH THIRD BANCORP</t>
  </si>
  <si>
    <t>1100000020</t>
  </si>
  <si>
    <t>HILTON GRAND VACATIONS TRUST H</t>
  </si>
  <si>
    <t>1100000024</t>
  </si>
  <si>
    <t>8I5DZWZKVSZI1NUHU748</t>
  </si>
  <si>
    <t>LOWES COMPANIES INC   5.000% 04/15/33</t>
  </si>
  <si>
    <t>55336V-BU-3</t>
  </si>
  <si>
    <t>1100000031</t>
  </si>
  <si>
    <t>55817K-AC-6</t>
  </si>
  <si>
    <t>65558R-AD-1</t>
  </si>
  <si>
    <t>1900000000</t>
  </si>
  <si>
    <t>4010000000</t>
  </si>
  <si>
    <t>Subtotal - Preferred Stocks - Industrial and Miscellaneous (Unaffiliated) Perpetual Preferred</t>
  </si>
  <si>
    <t>Subtotal - Preferred Stocks - Industrial and Miscellaneous (Unaffiliated) Redeemable Preferred</t>
  </si>
  <si>
    <t>4320000000</t>
  </si>
  <si>
    <t>5029999999</t>
  </si>
  <si>
    <t>Total - Common Stocks</t>
  </si>
  <si>
    <t xml:space="preserve">Name of Purchaser </t>
  </si>
  <si>
    <t>US TREASURY</t>
  </si>
  <si>
    <t>ALABAMA ECON SETTLEMENT AUTH B ALABAMA ECONOMIC SETTLEMENT AU   3.163% 09/15/25</t>
  </si>
  <si>
    <t>ARROW ELECTRONICS INC   3.250% 09/08/24</t>
  </si>
  <si>
    <t>ATHENE GLOBAL FUNDING</t>
  </si>
  <si>
    <t>BUNGE LIMITED FINANCE CORP</t>
  </si>
  <si>
    <t>12510G-AC-6</t>
  </si>
  <si>
    <t>CAMPBELL SOUP COMPANY   3.950% 03/15/25</t>
  </si>
  <si>
    <t>22822V-AG-6</t>
  </si>
  <si>
    <t>EATON CORPORATION   2.750% 11/02/22</t>
  </si>
  <si>
    <t>38013F-AG-6</t>
  </si>
  <si>
    <t>HIN TIMESHARE TRUST HINTT_20-A Series 144A   1.390% 10/09/39</t>
  </si>
  <si>
    <t>43284H-AA-7</t>
  </si>
  <si>
    <t>HGVT_19-AA</t>
  </si>
  <si>
    <t>43284H-AB-5</t>
  </si>
  <si>
    <t>43284H-AC-3</t>
  </si>
  <si>
    <t>553894-AB-2</t>
  </si>
  <si>
    <t>MVW OWNER TRUST MVWOT_19-2A</t>
  </si>
  <si>
    <t>55400E-AA-7</t>
  </si>
  <si>
    <t>MCCORMICK &amp; COMPANY INCORPORAT   3.150% 08/15/24</t>
  </si>
  <si>
    <t>MCKESSON CORP   3.796% 03/15/24</t>
  </si>
  <si>
    <t>1100000100</t>
  </si>
  <si>
    <t>PNC EQUIPMENT FINANCE LLC SERI</t>
  </si>
  <si>
    <t>1100000104</t>
  </si>
  <si>
    <t>SIERRA RECEIVABLES FUNDING COM</t>
  </si>
  <si>
    <t>1100000111</t>
  </si>
  <si>
    <t>SIERRA RECEIVABLES FUNDING COM SIERRA RECEIVABLES FUNDING COM   3.500% 06/20/35</t>
  </si>
  <si>
    <t>1100000115</t>
  </si>
  <si>
    <t>SIERRA RECEIVABLES FUNDING COM Series 144A   3.770% 01/20/36</t>
  </si>
  <si>
    <t>1100000122</t>
  </si>
  <si>
    <t>TOYOTA MOTOR CREDIT CORP</t>
  </si>
  <si>
    <t>549300GHBMY8T5GXDE41</t>
  </si>
  <si>
    <t>VSE VOI MORTGAGE LLC VSTNA_18- Series 144A   3.560% 02/20/36</t>
  </si>
  <si>
    <t>1100000133</t>
  </si>
  <si>
    <t>549300XTO5VR8SKV1V74</t>
  </si>
  <si>
    <t>1100000140</t>
  </si>
  <si>
    <t>95058X-AL-2</t>
  </si>
  <si>
    <t>AIR CANADA Series 144A   3.300% 01/15/30</t>
  </si>
  <si>
    <t>BLACKBIRD CAPITAL AIRCRAFT BBI</t>
  </si>
  <si>
    <t>SCDPT1BF</t>
  </si>
  <si>
    <t xml:space="preserve">NAIC 6 </t>
  </si>
  <si>
    <t>83BQ1DXS6VA5GZFK8S35</t>
  </si>
  <si>
    <t>549300PC8KTJ71XKFY89</t>
  </si>
  <si>
    <t>ZUE8T73ROZOF6FLBAR73</t>
  </si>
  <si>
    <t>BARCLAYS CAPITAL INC</t>
  </si>
  <si>
    <t>FIDELITY NATIONAL INFORMATION</t>
  </si>
  <si>
    <t>1100000017</t>
  </si>
  <si>
    <t>GATX CORP</t>
  </si>
  <si>
    <t>GLOBAL PAYMENTS INC. GLOBAL PAYMENTS INC   5.400% 08/15/32</t>
  </si>
  <si>
    <t>WELLS FARGO BANK</t>
  </si>
  <si>
    <t>LEIDOS INC   4.375% 05/15/30</t>
  </si>
  <si>
    <t>1100000028</t>
  </si>
  <si>
    <t>61747Y-EU-5</t>
  </si>
  <si>
    <t>NSTAR GAS CO</t>
  </si>
  <si>
    <t>ROYAL BANK OF CANADA</t>
  </si>
  <si>
    <t>1100000035</t>
  </si>
  <si>
    <t>1100000039</t>
  </si>
  <si>
    <t>1100000042</t>
  </si>
  <si>
    <t>MADISON PARK FUNDING LTD MDPK_ MADISON PARK FUNDING LTD MDPK_   3.810% 10/21/34</t>
  </si>
  <si>
    <t>MITSUBISHI SECURITIES</t>
  </si>
  <si>
    <t>1100000046</t>
  </si>
  <si>
    <t>NVENT FINANCE SARL   2.750% 11/15/31</t>
  </si>
  <si>
    <t>4029999999</t>
  </si>
  <si>
    <t>Total - Preferred Stocks - Part 5</t>
  </si>
  <si>
    <t>5520000000</t>
  </si>
  <si>
    <t>P_2022_Q_NAIC_SCDPT4</t>
  </si>
  <si>
    <t>ALABAMA ECONOMIC SETTLEMENT AU</t>
  </si>
  <si>
    <t>0900000004</t>
  </si>
  <si>
    <t>73474T-AN-0</t>
  </si>
  <si>
    <t>AETNA INC</t>
  </si>
  <si>
    <t>ARCHER-DANIELS-MIDLAND COMPANY</t>
  </si>
  <si>
    <t>BXG RECEIVABLES NOTE TRUST BXG SERIES 144A   1.550% 02/28/36</t>
  </si>
  <si>
    <t>05608T-AB-7</t>
  </si>
  <si>
    <t>BEACON CONTAINER FINANCE LLC I Series 144A   2.250% 10/22/46</t>
  </si>
  <si>
    <t>12563L-AS-6</t>
  </si>
  <si>
    <t>CCU46N3GJMF4OK4N7U60</t>
  </si>
  <si>
    <t>CLEARBRIDGE ENERGY MLP OPPORTU CLEARBRIDGE ENERGY MLP OPPORTU   3.330% 08/26/22</t>
  </si>
  <si>
    <t>26441C-AN-5</t>
  </si>
  <si>
    <t>340711-AV-2</t>
  </si>
  <si>
    <t>FLORIDA GAS TRANSMISSION Series 144A   3.875% 07/15/22</t>
  </si>
  <si>
    <t>FLORIDA PIPELINE HOLDINGS LLC   2.920% 08/15/38</t>
  </si>
  <si>
    <t>1100000053</t>
  </si>
  <si>
    <t>1100000057</t>
  </si>
  <si>
    <t>HILTON GRAND VACATIONS TRUST H Series 144A   2.740% 02/25/39</t>
  </si>
  <si>
    <t>1100000060</t>
  </si>
  <si>
    <t>49271V-AH-3</t>
  </si>
  <si>
    <t>KEURIG DR PEPPER INC</t>
  </si>
  <si>
    <t>1100000064</t>
  </si>
  <si>
    <t>LOCKHEED MARTIN CORPORATION   3.550% 01/15/26</t>
  </si>
  <si>
    <t>1100000068</t>
  </si>
  <si>
    <t>543190-AA-0</t>
  </si>
  <si>
    <t>55336V-AQ-3</t>
  </si>
  <si>
    <t>1100000071</t>
  </si>
  <si>
    <t>1100000075</t>
  </si>
  <si>
    <t>MVW OWNER TRUST MVWOT_20-1A Series 144A   1.740% 10/20/37</t>
  </si>
  <si>
    <t>1100000082</t>
  </si>
  <si>
    <t>56540#-AA-3</t>
  </si>
  <si>
    <t>MCCORMICK &amp; COMPANY INCORPORAT</t>
  </si>
  <si>
    <t>NP SPE II LLC NPRL_17-1A Series 144A   3.372% 10/21/47</t>
  </si>
  <si>
    <t>1100000093</t>
  </si>
  <si>
    <t>ORANGE LAKE TIMESHARE TRUST ON Series 144A   3.360% 04/09/38</t>
  </si>
  <si>
    <t>1100000108</t>
  </si>
  <si>
    <t>82652Q-AB-7</t>
  </si>
  <si>
    <t>82652Q-AC-5</t>
  </si>
  <si>
    <t>SIERRA RECEIVABLES FUNDING CO Series 144A   1.800% 09/20/38</t>
  </si>
  <si>
    <t>82653G-AA-0</t>
  </si>
  <si>
    <t>1100000119</t>
  </si>
  <si>
    <t>TIF FUNDING II LLC TIF_21-1A</t>
  </si>
  <si>
    <t>TACO BELL FUNDING BELL_21-1</t>
  </si>
  <si>
    <t>1100000126</t>
  </si>
  <si>
    <t>89680H-AA-0</t>
  </si>
  <si>
    <t>UNITEDHEALTH GROUP INC   3.350% 07/15/22</t>
  </si>
  <si>
    <t>VSE VOI MORTGAGE LLC VSTNA_18-</t>
  </si>
  <si>
    <t>1100000137</t>
  </si>
  <si>
    <t>WENDYS FUNDING LLC WEN_21-1A</t>
  </si>
  <si>
    <t>1100000144</t>
  </si>
  <si>
    <t>ALIBABA GROUP HOLDING LTD   2.800% 06/06/23</t>
  </si>
  <si>
    <t>09228Y-AA-0</t>
  </si>
  <si>
    <t>12807C-AA-1</t>
  </si>
  <si>
    <t>CAL FUNDING IV LTD CAI_20-1A Series 144A   2.220% 09/25/45</t>
  </si>
  <si>
    <t>GLOBAL SC FINANCE SRL SEACO_20</t>
  </si>
  <si>
    <t>1100000148</t>
  </si>
  <si>
    <t>1100000151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</si>
</sst>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mm/dd/yyyy"/>
    <numFmt numFmtId="166" formatCode="#,##0.000_);[Red]\(#,##0.000\)"/>
  </numFmts>
  <fonts count="8" x14ac:knownFonts="1">
    <font>
      <sz val="11"/>
      <color theme="1"/>
      <name val="Arial"/>
    </font>
    <font>
      <sz val="9"/>
      <color theme="1"/>
      <name val="Arial"/>
    </font>
    <font>
      <b/>
      <sz val="11"/>
      <color rgb="FF000000"/>
      <name val="Arial"/>
    </font>
    <font>
      <sz val="8"/>
      <color rgb="FF008000"/>
      <name val="Arial"/>
    </font>
    <font>
      <b/>
      <sz val="16"/>
      <color theme="1"/>
      <name val="Arial"/>
    </font>
    <font>
      <b/>
      <sz val="10"/>
      <color theme="1"/>
      <name val="Arial"/>
    </font>
    <font>
      <b/>
      <sz val="8"/>
      <color theme="1"/>
      <name val="Arial"/>
    </font>
    <font>
      <sz val="11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DA70D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7">
    <xf numFmtId="0" fontId="0" fillId="0" borderId="0" xfId="0"/>
    <xf numFmtId="0" fontId="0" fillId="2" borderId="1" xfId="0" applyFill="1" applyBorder="1" applyAlignment="1">
      <alignment horizontal="fill"/>
    </xf>
    <xf numFmtId="0" fontId="7" fillId="3" borderId="1" xfId="1" applyNumberFormat="1" applyFill="1" applyBorder="1"/>
    <xf numFmtId="37" fontId="7" fillId="4" borderId="1" xfId="13" applyNumberFormat="1" applyFill="1" applyBorder="1" applyProtection="1"/>
    <xf numFmtId="37" fontId="7" fillId="0" borderId="1" xfId="13" applyNumberFormat="1" applyFill="1" applyBorder="1"/>
    <xf numFmtId="0" fontId="7" fillId="0" borderId="1" xfId="10" quotePrefix="1" applyNumberFormat="1" applyFill="1" applyBorder="1"/>
    <xf numFmtId="0" fontId="0" fillId="2" borderId="2" xfId="0" applyFill="1" applyBorder="1" applyAlignment="1">
      <alignment horizontal="fill"/>
    </xf>
    <xf numFmtId="0" fontId="0" fillId="2" borderId="3" xfId="0" applyFill="1" applyBorder="1" applyAlignment="1">
      <alignment horizontal="fill"/>
    </xf>
    <xf numFmtId="0" fontId="0" fillId="0" borderId="0" xfId="0" applyAlignment="1">
      <alignment horizontal="centerContinuous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5" borderId="1" xfId="10" quotePrefix="1" applyNumberFormat="1" applyFont="1" applyFill="1" applyBorder="1" applyAlignment="1">
      <alignment horizontal="left" wrapText="1"/>
    </xf>
    <xf numFmtId="49" fontId="0" fillId="5" borderId="2" xfId="10" quotePrefix="1" applyNumberFormat="1" applyFont="1" applyFill="1" applyBorder="1" applyAlignment="1">
      <alignment horizontal="right" vertical="top"/>
    </xf>
    <xf numFmtId="0" fontId="7" fillId="3" borderId="3" xfId="1" applyNumberFormat="1" applyFill="1" applyBorder="1"/>
    <xf numFmtId="49" fontId="0" fillId="6" borderId="2" xfId="10" quotePrefix="1" applyNumberFormat="1" applyFont="1" applyFill="1" applyBorder="1" applyAlignment="1">
      <alignment horizontal="right" vertical="top"/>
    </xf>
    <xf numFmtId="0" fontId="7" fillId="0" borderId="3" xfId="10" quotePrefix="1" applyNumberFormat="1" applyFill="1" applyBorder="1"/>
    <xf numFmtId="0" fontId="7" fillId="0" borderId="1" xfId="12" quotePrefix="1" applyNumberFormat="1" applyFill="1" applyBorder="1"/>
    <xf numFmtId="0" fontId="7" fillId="0" borderId="1" xfId="4" quotePrefix="1" applyNumberFormat="1" applyFill="1" applyBorder="1"/>
    <xf numFmtId="37" fontId="7" fillId="7" borderId="1" xfId="13" applyNumberFormat="1" applyFill="1" applyBorder="1" applyProtection="1"/>
    <xf numFmtId="37" fontId="7" fillId="4" borderId="1" xfId="13" applyNumberFormat="1" applyFill="1" applyBorder="1"/>
    <xf numFmtId="0" fontId="0" fillId="0" borderId="1" xfId="11" applyNumberFormat="1" applyFont="1" applyFill="1" applyBorder="1" applyAlignment="1">
      <alignment horizontal="left" wrapText="1"/>
    </xf>
    <xf numFmtId="0" fontId="7" fillId="0" borderId="1" xfId="2" applyNumberFormat="1" applyFill="1" applyBorder="1"/>
    <xf numFmtId="0" fontId="7" fillId="0" borderId="1" xfId="6" quotePrefix="1" applyNumberFormat="1" applyFill="1" applyBorder="1"/>
    <xf numFmtId="0" fontId="7" fillId="0" borderId="1" xfId="5" quotePrefix="1" applyNumberFormat="1" applyFill="1" applyBorder="1"/>
    <xf numFmtId="0" fontId="7" fillId="4" borderId="1" xfId="10" quotePrefix="1" applyNumberFormat="1" applyFill="1" applyBorder="1"/>
    <xf numFmtId="166" fontId="7" fillId="0" borderId="1" xfId="15" applyNumberFormat="1" applyFill="1" applyBorder="1"/>
    <xf numFmtId="0" fontId="7" fillId="3" borderId="6" xfId="1" applyNumberFormat="1" applyFill="1" applyBorder="1"/>
    <xf numFmtId="0" fontId="7" fillId="0" borderId="1" xfId="7" quotePrefix="1" applyNumberFormat="1" applyFill="1" applyBorder="1"/>
    <xf numFmtId="0" fontId="0" fillId="2" borderId="1" xfId="0" applyFill="1" applyBorder="1" applyAlignment="1">
      <alignment horizontal="center"/>
    </xf>
    <xf numFmtId="37" fontId="7" fillId="4" borderId="6" xfId="13" applyNumberFormat="1" applyFill="1" applyBorder="1" applyProtection="1"/>
    <xf numFmtId="0" fontId="2" fillId="0" borderId="0" xfId="0" applyFont="1" applyAlignment="1">
      <alignment horizontal="center"/>
    </xf>
    <xf numFmtId="0" fontId="7" fillId="3" borderId="1" xfId="1" applyNumberFormat="1" applyFill="1" applyBorder="1" applyAlignment="1">
      <alignment horizontal="center"/>
    </xf>
    <xf numFmtId="165" fontId="7" fillId="0" borderId="1" xfId="2" applyNumberFormat="1" applyFill="1" applyBorder="1" applyAlignment="1">
      <alignment horizontal="center"/>
    </xf>
    <xf numFmtId="0" fontId="7" fillId="0" borderId="1" xfId="8" quotePrefix="1" applyNumberFormat="1" applyFill="1" applyBorder="1"/>
    <xf numFmtId="49" fontId="3" fillId="0" borderId="0" xfId="0" applyNumberFormat="1" applyFont="1" applyAlignment="1">
      <alignment horizontal="center" vertical="center" wrapText="1"/>
    </xf>
    <xf numFmtId="40" fontId="7" fillId="0" borderId="1" xfId="14" applyNumberFormat="1" applyFill="1" applyBorder="1"/>
    <xf numFmtId="0" fontId="0" fillId="0" borderId="1" xfId="11" quotePrefix="1" applyNumberFormat="1" applyFont="1" applyFill="1" applyBorder="1" applyAlignment="1">
      <alignment horizontal="left" wrapText="1"/>
    </xf>
    <xf numFmtId="0" fontId="7" fillId="4" borderId="1" xfId="10" applyNumberFormat="1" applyFill="1" applyBorder="1" applyProtection="1"/>
    <xf numFmtId="0" fontId="7" fillId="0" borderId="1" xfId="3" quotePrefix="1" applyNumberFormat="1" applyFill="1" applyBorder="1"/>
    <xf numFmtId="0" fontId="3" fillId="0" borderId="0" xfId="0" applyNumberFormat="1" applyFont="1" applyAlignment="1">
      <alignment horizontal="center" vertical="center" wrapText="1"/>
    </xf>
    <xf numFmtId="37" fontId="7" fillId="3" borderId="1" xfId="13" applyNumberFormat="1" applyFill="1" applyBorder="1"/>
    <xf numFmtId="0" fontId="7" fillId="0" borderId="1" xfId="2" applyNumberFormat="1" applyFill="1" applyBorder="1" applyAlignment="1">
      <alignment horizontal="center"/>
    </xf>
    <xf numFmtId="37" fontId="7" fillId="0" borderId="6" xfId="13" applyNumberFormat="1" applyFill="1" applyBorder="1"/>
    <xf numFmtId="0" fontId="4" fillId="0" borderId="0" xfId="0" applyFont="1" applyAlignment="1">
      <alignment horizontal="centerContinuous" wrapText="1"/>
    </xf>
    <xf numFmtId="0" fontId="1" fillId="0" borderId="7" xfId="0" applyFont="1" applyBorder="1" applyAlignment="1">
      <alignment horizontal="center" wrapText="1"/>
    </xf>
    <xf numFmtId="0" fontId="0" fillId="8" borderId="6" xfId="10" quotePrefix="1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Continuous" wrapText="1"/>
    </xf>
    <xf numFmtId="0" fontId="1" fillId="0" borderId="8" xfId="0" applyFont="1" applyBorder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49" fontId="0" fillId="8" borderId="7" xfId="10" quotePrefix="1" applyNumberFormat="1" applyFont="1" applyFill="1" applyBorder="1" applyAlignment="1">
      <alignment horizontal="right" vertical="top"/>
    </xf>
    <xf numFmtId="0" fontId="7" fillId="0" borderId="1" xfId="9" quotePrefix="1" applyNumberFormat="1" applyFill="1" applyBorder="1"/>
    <xf numFmtId="49" fontId="7" fillId="0" borderId="1" xfId="7" quotePrefix="1" applyNumberFormat="1" applyFill="1" applyBorder="1"/>
    <xf numFmtId="49" fontId="7" fillId="0" borderId="1" xfId="4" quotePrefix="1" applyNumberFormat="1" applyFill="1" applyBorder="1"/>
    <xf numFmtId="49" fontId="7" fillId="0" borderId="1" xfId="5" quotePrefix="1" applyNumberFormat="1" applyFill="1" applyBorder="1"/>
    <xf numFmtId="49" fontId="7" fillId="0" borderId="1" xfId="6" quotePrefix="1" applyNumberFormat="1" applyFill="1" applyBorder="1"/>
    <xf numFmtId="165" fontId="7" fillId="0" borderId="1" xfId="2" applyNumberFormat="1" applyFill="1" applyBorder="1"/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7" fillId="3" borderId="4" xfId="1" applyNumberFormat="1" applyFill="1" applyBorder="1"/>
    <xf numFmtId="37" fontId="7" fillId="4" borderId="3" xfId="13" applyNumberFormat="1" applyFill="1" applyBorder="1" applyProtection="1"/>
    <xf numFmtId="49" fontId="0" fillId="8" borderId="2" xfId="10" quotePrefix="1" applyNumberFormat="1" applyFont="1" applyFill="1" applyBorder="1" applyAlignment="1">
      <alignment horizontal="right" vertical="top"/>
    </xf>
    <xf numFmtId="37" fontId="7" fillId="4" borderId="4" xfId="13" applyNumberFormat="1" applyFill="1" applyBorder="1" applyProtection="1"/>
    <xf numFmtId="37" fontId="7" fillId="0" borderId="4" xfId="13" applyNumberFormat="1" applyFill="1" applyBorder="1"/>
    <xf numFmtId="0" fontId="0" fillId="8" borderId="1" xfId="10" quotePrefix="1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49" fontId="7" fillId="0" borderId="1" xfId="3" quotePrefix="1" applyNumberFormat="1" applyFill="1" applyBorder="1"/>
  </cellXfs>
  <cellStyles count="16">
    <cellStyle name="0" xfId="1" xr:uid="{00000000-0005-0000-0000-000000000000}"/>
    <cellStyle name="12884901888" xfId="2" xr:uid="{00000000-0005-0000-0000-000001000000}"/>
    <cellStyle name="17191534592" xfId="3" xr:uid="{00000000-0005-0000-0000-000002000000}"/>
    <cellStyle name="17194549248" xfId="4" xr:uid="{00000000-0005-0000-0000-000003000000}"/>
    <cellStyle name="17198088192" xfId="5" xr:uid="{00000000-0005-0000-0000-000004000000}"/>
    <cellStyle name="17198153728" xfId="6" xr:uid="{00000000-0005-0000-0000-000005000000}"/>
    <cellStyle name="17198284800" xfId="7" xr:uid="{00000000-0005-0000-0000-000006000000}"/>
    <cellStyle name="17198350336" xfId="8" xr:uid="{00000000-0005-0000-0000-000007000000}"/>
    <cellStyle name="17198415872" xfId="9" xr:uid="{00000000-0005-0000-0000-000008000000}"/>
    <cellStyle name="4295032832" xfId="10" xr:uid="{00000000-0005-0000-0000-000009000000}"/>
    <cellStyle name="4295098368" xfId="11" xr:uid="{00000000-0005-0000-0000-00000A000000}"/>
    <cellStyle name="4296409088" xfId="12" xr:uid="{00000000-0005-0000-0000-00000B000000}"/>
    <cellStyle name="8590000128" xfId="13" xr:uid="{00000000-0005-0000-0000-00000C000000}"/>
    <cellStyle name="8590262272" xfId="14" xr:uid="{00000000-0005-0000-0000-00000D000000}"/>
    <cellStyle name="8590524416" xfId="15" xr:uid="{00000000-0005-0000-0000-00000E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1"/>
  <sheetViews>
    <sheetView workbookViewId="0"/>
  </sheetViews>
  <sheetFormatPr defaultRowHeight="14" x14ac:dyDescent="0.3"/>
  <cols>
    <col min="1" max="1" width="1.75" customWidth="1"/>
    <col min="2" max="2" width="4.75" customWidth="1"/>
    <col min="3" max="3" width="25.75" customWidth="1"/>
    <col min="4" max="11" width="14.75" customWidth="1"/>
  </cols>
  <sheetData>
    <row r="1" spans="2:11" x14ac:dyDescent="0.3">
      <c r="C1" s="30" t="s">
        <v>386</v>
      </c>
      <c r="D1" s="30" t="s">
        <v>274</v>
      </c>
      <c r="E1" s="30" t="s">
        <v>387</v>
      </c>
      <c r="F1" s="30" t="s">
        <v>56</v>
      </c>
    </row>
    <row r="2" spans="2:11" ht="20" x14ac:dyDescent="0.3">
      <c r="B2" s="48"/>
      <c r="C2" s="34" t="s">
        <v>110</v>
      </c>
      <c r="D2" s="34" t="s">
        <v>871</v>
      </c>
      <c r="E2" s="34" t="s">
        <v>111</v>
      </c>
      <c r="F2" s="34" t="s">
        <v>112</v>
      </c>
    </row>
    <row r="3" spans="2:11" ht="40" customHeight="1" x14ac:dyDescent="0.3">
      <c r="B3" s="46" t="s">
        <v>739</v>
      </c>
      <c r="C3" s="8"/>
      <c r="D3" s="8"/>
      <c r="E3" s="8"/>
      <c r="F3" s="8"/>
      <c r="G3" s="8"/>
      <c r="H3" s="8"/>
      <c r="I3" s="8"/>
      <c r="J3" s="8"/>
      <c r="K3" s="8"/>
    </row>
    <row r="4" spans="2:11" ht="40" customHeight="1" x14ac:dyDescent="0.4">
      <c r="B4" s="43" t="s">
        <v>817</v>
      </c>
      <c r="C4" s="8"/>
      <c r="D4" s="8"/>
      <c r="E4" s="8"/>
      <c r="F4" s="8"/>
      <c r="G4" s="8"/>
      <c r="H4" s="8"/>
      <c r="I4" s="8"/>
      <c r="J4" s="8"/>
      <c r="K4" s="8"/>
    </row>
    <row r="5" spans="2:11" x14ac:dyDescent="0.3">
      <c r="B5" s="47"/>
      <c r="C5" s="57"/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</row>
    <row r="6" spans="2:11" ht="46.5" x14ac:dyDescent="0.3">
      <c r="B6" s="44"/>
      <c r="C6" s="56"/>
      <c r="D6" s="9" t="s">
        <v>331</v>
      </c>
      <c r="E6" s="9" t="s">
        <v>550</v>
      </c>
      <c r="F6" s="9" t="s">
        <v>332</v>
      </c>
      <c r="G6" s="9" t="s">
        <v>0</v>
      </c>
      <c r="H6" s="9" t="s">
        <v>818</v>
      </c>
      <c r="I6" s="9" t="s">
        <v>819</v>
      </c>
      <c r="J6" s="9" t="s">
        <v>388</v>
      </c>
      <c r="K6" s="9" t="s">
        <v>333</v>
      </c>
    </row>
    <row r="7" spans="2:11" x14ac:dyDescent="0.3">
      <c r="B7" s="61" t="s">
        <v>275</v>
      </c>
      <c r="C7" s="64" t="s">
        <v>740</v>
      </c>
      <c r="D7" s="60">
        <f>'GMIC_2022-Q3_SCDPT1B'!SCDPT1B_01_6</f>
        <v>3105972657</v>
      </c>
      <c r="E7" s="4">
        <v>141974900</v>
      </c>
      <c r="F7" s="4">
        <v>154613740</v>
      </c>
      <c r="G7" s="4">
        <v>37478448</v>
      </c>
      <c r="H7" s="40">
        <v>3079509264</v>
      </c>
      <c r="I7" s="40">
        <v>3105972657</v>
      </c>
      <c r="J7" s="3">
        <f>'GMIC_2022-Q3_SCDPT1B'!SCDPT1B_01_1+'GMIC_2022-Q3_SCDPT1B'!SCDPT1B_01_2-'GMIC_2022-Q3_SCDPT1B'!SCDPT1B_01_3+'GMIC_2022-Q3_SCDPT1B'!SCDPT1B_01_4</f>
        <v>3130812265</v>
      </c>
      <c r="K7" s="40">
        <v>3061358350</v>
      </c>
    </row>
    <row r="8" spans="2:11" x14ac:dyDescent="0.3">
      <c r="B8" s="61" t="s">
        <v>551</v>
      </c>
      <c r="C8" s="64" t="s">
        <v>613</v>
      </c>
      <c r="D8" s="60">
        <f>'GMIC_2022-Q3_SCDPT1B'!SCDPT1B_02_6</f>
        <v>1973767007</v>
      </c>
      <c r="E8" s="4">
        <v>104932472</v>
      </c>
      <c r="F8" s="4">
        <v>162530023</v>
      </c>
      <c r="G8" s="4">
        <v>-28354511</v>
      </c>
      <c r="H8" s="40">
        <v>1982184599</v>
      </c>
      <c r="I8" s="40">
        <v>1973767007</v>
      </c>
      <c r="J8" s="3">
        <f>'GMIC_2022-Q3_SCDPT1B'!SCDPT1B_02_1+'GMIC_2022-Q3_SCDPT1B'!SCDPT1B_02_2-'GMIC_2022-Q3_SCDPT1B'!SCDPT1B_02_3+'GMIC_2022-Q3_SCDPT1B'!SCDPT1B_02_4</f>
        <v>1887814945</v>
      </c>
      <c r="K8" s="40">
        <v>1893672561</v>
      </c>
    </row>
    <row r="9" spans="2:11" x14ac:dyDescent="0.3">
      <c r="B9" s="61" t="s">
        <v>820</v>
      </c>
      <c r="C9" s="64" t="s">
        <v>552</v>
      </c>
      <c r="D9" s="60">
        <f>'GMIC_2022-Q3_SCDPT1B'!SCDPT1B_03_6</f>
        <v>128609737</v>
      </c>
      <c r="E9" s="4">
        <v>0</v>
      </c>
      <c r="F9" s="4">
        <v>2293017</v>
      </c>
      <c r="G9" s="4">
        <v>-11978764</v>
      </c>
      <c r="H9" s="40">
        <v>149023856</v>
      </c>
      <c r="I9" s="40">
        <v>128609737</v>
      </c>
      <c r="J9" s="3">
        <f>'GMIC_2022-Q3_SCDPT1B'!SCDPT1B_03_1+'GMIC_2022-Q3_SCDPT1B'!SCDPT1B_03_2-'GMIC_2022-Q3_SCDPT1B'!SCDPT1B_03_3+'GMIC_2022-Q3_SCDPT1B'!SCDPT1B_03_4</f>
        <v>114337956</v>
      </c>
      <c r="K9" s="40">
        <v>154624604</v>
      </c>
    </row>
    <row r="10" spans="2:11" x14ac:dyDescent="0.3">
      <c r="B10" s="61" t="s">
        <v>1</v>
      </c>
      <c r="C10" s="64" t="s">
        <v>458</v>
      </c>
      <c r="D10" s="60">
        <f>'GMIC_2022-Q3_SCDPT1B'!SCDPT1B_04_6</f>
        <v>0</v>
      </c>
      <c r="E10" s="4">
        <v>0</v>
      </c>
      <c r="F10" s="4">
        <v>0</v>
      </c>
      <c r="G10" s="4">
        <v>0</v>
      </c>
      <c r="H10" s="40"/>
      <c r="I10" s="40"/>
      <c r="J10" s="3">
        <f>'GMIC_2022-Q3_SCDPT1B'!SCDPT1B_04_1+'GMIC_2022-Q3_SCDPT1B'!SCDPT1B_04_2-'GMIC_2022-Q3_SCDPT1B'!SCDPT1B_04_3+'GMIC_2022-Q3_SCDPT1B'!SCDPT1B_04_4</f>
        <v>0</v>
      </c>
      <c r="K10" s="40"/>
    </row>
    <row r="11" spans="2:11" x14ac:dyDescent="0.3">
      <c r="B11" s="61" t="s">
        <v>276</v>
      </c>
      <c r="C11" s="64" t="s">
        <v>389</v>
      </c>
      <c r="D11" s="60">
        <f>'GMIC_2022-Q3_SCDPT1B'!SCDPT1B_05_6</f>
        <v>0</v>
      </c>
      <c r="E11" s="4">
        <v>0</v>
      </c>
      <c r="F11" s="4">
        <v>0</v>
      </c>
      <c r="G11" s="4">
        <v>0</v>
      </c>
      <c r="H11" s="40"/>
      <c r="I11" s="40"/>
      <c r="J11" s="3">
        <f>'GMIC_2022-Q3_SCDPT1B'!SCDPT1B_05_1+'GMIC_2022-Q3_SCDPT1B'!SCDPT1B_05_2-'GMIC_2022-Q3_SCDPT1B'!SCDPT1B_05_3+'GMIC_2022-Q3_SCDPT1B'!SCDPT1B_05_4</f>
        <v>0</v>
      </c>
      <c r="K11" s="40"/>
    </row>
    <row r="12" spans="2:11" x14ac:dyDescent="0.3">
      <c r="B12" s="61" t="s">
        <v>553</v>
      </c>
      <c r="C12" s="64" t="s">
        <v>277</v>
      </c>
      <c r="D12" s="60">
        <f>'GMIC_2022-Q3_SCDPT1B'!SCDPT1B_06_6</f>
        <v>0</v>
      </c>
      <c r="E12" s="4">
        <v>0</v>
      </c>
      <c r="F12" s="4">
        <v>0</v>
      </c>
      <c r="G12" s="4">
        <v>0</v>
      </c>
      <c r="H12" s="40"/>
      <c r="I12" s="40"/>
      <c r="J12" s="3">
        <f>'GMIC_2022-Q3_SCDPT1B'!SCDPT1B_06_1+'GMIC_2022-Q3_SCDPT1B'!SCDPT1B_06_2-'GMIC_2022-Q3_SCDPT1B'!SCDPT1B_06_3+'GMIC_2022-Q3_SCDPT1B'!SCDPT1B_06_4</f>
        <v>0</v>
      </c>
      <c r="K12" s="40"/>
    </row>
    <row r="13" spans="2:11" x14ac:dyDescent="0.3">
      <c r="B13" s="61" t="s">
        <v>821</v>
      </c>
      <c r="C13" s="64" t="s">
        <v>554</v>
      </c>
      <c r="D13" s="60">
        <f>SUM('GMIC_2022-Q3_SCDPT1B'!SCDPT1B_01_1:'GMIC_2022-Q3_SCDPT1B'!SCDPT1B_06_1)</f>
        <v>5208349401</v>
      </c>
      <c r="E13" s="3">
        <f>SUM('GMIC_2022-Q3_SCDPT1B'!SCDPT1B_01_2:'GMIC_2022-Q3_SCDPT1B'!SCDPT1B_06_2)</f>
        <v>246907372</v>
      </c>
      <c r="F13" s="3">
        <f>SUM('GMIC_2022-Q3_SCDPT1B'!SCDPT1B_01_3:'GMIC_2022-Q3_SCDPT1B'!SCDPT1B_06_3)</f>
        <v>319436780</v>
      </c>
      <c r="G13" s="3">
        <f>SUM('GMIC_2022-Q3_SCDPT1B'!SCDPT1B_01_4:'GMIC_2022-Q3_SCDPT1B'!SCDPT1B_06_4)</f>
        <v>-2854827</v>
      </c>
      <c r="H13" s="3">
        <f>SUM('GMIC_2022-Q3_SCDPT1B'!SCDPT1B_01_5:'GMIC_2022-Q3_SCDPT1B'!SCDPT1B_06_5)</f>
        <v>5210717719</v>
      </c>
      <c r="I13" s="3">
        <f>SUM('GMIC_2022-Q3_SCDPT1B'!SCDPT1B_01_6:'GMIC_2022-Q3_SCDPT1B'!SCDPT1B_06_6)</f>
        <v>5208349401</v>
      </c>
      <c r="J13" s="3">
        <f>SUM('GMIC_2022-Q3_SCDPT1B'!SCDPT1B_01_7:'GMIC_2022-Q3_SCDPT1B'!SCDPT1B_06_7)</f>
        <v>5132965166</v>
      </c>
      <c r="K13" s="3">
        <f>SUM('GMIC_2022-Q3_SCDPT1B'!SCDPT1B_01_8:'GMIC_2022-Q3_SCDPT1B'!SCDPT1B_06_8)</f>
        <v>5109655515</v>
      </c>
    </row>
    <row r="14" spans="2:11" x14ac:dyDescent="0.3">
      <c r="B14" s="61" t="s">
        <v>2</v>
      </c>
      <c r="C14" s="64" t="s">
        <v>555</v>
      </c>
      <c r="D14" s="60">
        <f>'GMIC_2022-Q3_SCDPT1B'!SCDPT1B_08_6</f>
        <v>0</v>
      </c>
      <c r="E14" s="4">
        <v>0</v>
      </c>
      <c r="F14" s="4">
        <v>0</v>
      </c>
      <c r="G14" s="4">
        <v>0</v>
      </c>
      <c r="H14" s="40"/>
      <c r="I14" s="40"/>
      <c r="J14" s="3">
        <f>'GMIC_2022-Q3_SCDPT1B'!SCDPT1B_08_1+'GMIC_2022-Q3_SCDPT1B'!SCDPT1B_08_2-'GMIC_2022-Q3_SCDPT1B'!SCDPT1B_08_3+'GMIC_2022-Q3_SCDPT1B'!SCDPT1B_08_4</f>
        <v>0</v>
      </c>
      <c r="K14" s="40"/>
    </row>
    <row r="15" spans="2:11" x14ac:dyDescent="0.3">
      <c r="B15" s="61" t="s">
        <v>278</v>
      </c>
      <c r="C15" s="64" t="s">
        <v>822</v>
      </c>
      <c r="D15" s="60">
        <f>'GMIC_2022-Q3_SCDPT1B'!SCDPT1B_09_6</f>
        <v>0</v>
      </c>
      <c r="E15" s="4">
        <v>0</v>
      </c>
      <c r="F15" s="4">
        <v>0</v>
      </c>
      <c r="G15" s="4">
        <v>0</v>
      </c>
      <c r="H15" s="40"/>
      <c r="I15" s="40"/>
      <c r="J15" s="3">
        <f>'GMIC_2022-Q3_SCDPT1B'!SCDPT1B_09_1+'GMIC_2022-Q3_SCDPT1B'!SCDPT1B_09_2-'GMIC_2022-Q3_SCDPT1B'!SCDPT1B_09_3+'GMIC_2022-Q3_SCDPT1B'!SCDPT1B_09_4</f>
        <v>0</v>
      </c>
      <c r="K15" s="40"/>
    </row>
    <row r="16" spans="2:11" x14ac:dyDescent="0.3">
      <c r="B16" s="61" t="s">
        <v>823</v>
      </c>
      <c r="C16" s="64" t="s">
        <v>3</v>
      </c>
      <c r="D16" s="60">
        <f>'GMIC_2022-Q3_SCDPT1B'!SCDPT1B_10_6</f>
        <v>0</v>
      </c>
      <c r="E16" s="4">
        <v>0</v>
      </c>
      <c r="F16" s="4">
        <v>0</v>
      </c>
      <c r="G16" s="4">
        <v>0</v>
      </c>
      <c r="H16" s="40"/>
      <c r="I16" s="40"/>
      <c r="J16" s="3">
        <f>'GMIC_2022-Q3_SCDPT1B'!SCDPT1B_10_1+'GMIC_2022-Q3_SCDPT1B'!SCDPT1B_10_2-'GMIC_2022-Q3_SCDPT1B'!SCDPT1B_10_3+'GMIC_2022-Q3_SCDPT1B'!SCDPT1B_10_4</f>
        <v>0</v>
      </c>
      <c r="K16" s="40"/>
    </row>
    <row r="17" spans="2:11" x14ac:dyDescent="0.3">
      <c r="B17" s="61" t="s">
        <v>4</v>
      </c>
      <c r="C17" s="64" t="s">
        <v>279</v>
      </c>
      <c r="D17" s="60">
        <f>'GMIC_2022-Q3_SCDPT1B'!SCDPT1B_11_6</f>
        <v>0</v>
      </c>
      <c r="E17" s="4">
        <v>0</v>
      </c>
      <c r="F17" s="4">
        <v>0</v>
      </c>
      <c r="G17" s="4">
        <v>0</v>
      </c>
      <c r="H17" s="40"/>
      <c r="I17" s="40"/>
      <c r="J17" s="3">
        <f>'GMIC_2022-Q3_SCDPT1B'!SCDPT1B_11_1+'GMIC_2022-Q3_SCDPT1B'!SCDPT1B_11_2-'GMIC_2022-Q3_SCDPT1B'!SCDPT1B_11_3+'GMIC_2022-Q3_SCDPT1B'!SCDPT1B_11_4</f>
        <v>0</v>
      </c>
      <c r="K17" s="40"/>
    </row>
    <row r="18" spans="2:11" x14ac:dyDescent="0.3">
      <c r="B18" s="61" t="s">
        <v>280</v>
      </c>
      <c r="C18" s="64" t="s">
        <v>556</v>
      </c>
      <c r="D18" s="60">
        <f>'GMIC_2022-Q3_SCDPT1B'!SCDPT1B_12_6</f>
        <v>0</v>
      </c>
      <c r="E18" s="4">
        <v>0</v>
      </c>
      <c r="F18" s="4">
        <v>0</v>
      </c>
      <c r="G18" s="4">
        <v>0</v>
      </c>
      <c r="H18" s="40"/>
      <c r="I18" s="40"/>
      <c r="J18" s="3">
        <f>'GMIC_2022-Q3_SCDPT1B'!SCDPT1B_12_1+'GMIC_2022-Q3_SCDPT1B'!SCDPT1B_12_2-'GMIC_2022-Q3_SCDPT1B'!SCDPT1B_12_3+'GMIC_2022-Q3_SCDPT1B'!SCDPT1B_12_4</f>
        <v>0</v>
      </c>
      <c r="K18" s="40"/>
    </row>
    <row r="19" spans="2:11" x14ac:dyDescent="0.3">
      <c r="B19" s="61" t="s">
        <v>557</v>
      </c>
      <c r="C19" s="64" t="s">
        <v>824</v>
      </c>
      <c r="D19" s="60">
        <f>'GMIC_2022-Q3_SCDPT1B'!SCDPT1B_13_6</f>
        <v>0</v>
      </c>
      <c r="E19" s="4">
        <v>0</v>
      </c>
      <c r="F19" s="4">
        <v>0</v>
      </c>
      <c r="G19" s="4">
        <v>0</v>
      </c>
      <c r="H19" s="40"/>
      <c r="I19" s="40"/>
      <c r="J19" s="3">
        <f>'GMIC_2022-Q3_SCDPT1B'!SCDPT1B_13_1+'GMIC_2022-Q3_SCDPT1B'!SCDPT1B_13_2-'GMIC_2022-Q3_SCDPT1B'!SCDPT1B_13_3+'GMIC_2022-Q3_SCDPT1B'!SCDPT1B_13_4</f>
        <v>0</v>
      </c>
      <c r="K19" s="40"/>
    </row>
    <row r="20" spans="2:11" x14ac:dyDescent="0.3">
      <c r="B20" s="61" t="s">
        <v>825</v>
      </c>
      <c r="C20" s="64" t="s">
        <v>334</v>
      </c>
      <c r="D20" s="60">
        <f>SUM('GMIC_2022-Q3_SCDPT1B'!SCDPT1B_08_1:'GMIC_2022-Q3_SCDPT1B'!SCDPT1B_13_1)</f>
        <v>0</v>
      </c>
      <c r="E20" s="3">
        <f>SUM('GMIC_2022-Q3_SCDPT1B'!SCDPT1B_08_2:'GMIC_2022-Q3_SCDPT1B'!SCDPT1B_13_2)</f>
        <v>0</v>
      </c>
      <c r="F20" s="3">
        <f>SUM('GMIC_2022-Q3_SCDPT1B'!SCDPT1B_08_3:'GMIC_2022-Q3_SCDPT1B'!SCDPT1B_13_3)</f>
        <v>0</v>
      </c>
      <c r="G20" s="3">
        <f>SUM('GMIC_2022-Q3_SCDPT1B'!SCDPT1B_08_4:'GMIC_2022-Q3_SCDPT1B'!SCDPT1B_13_4)</f>
        <v>0</v>
      </c>
      <c r="H20" s="3">
        <f>SUM('GMIC_2022-Q3_SCDPT1B'!SCDPT1B_08_5:'GMIC_2022-Q3_SCDPT1B'!SCDPT1B_13_5)</f>
        <v>0</v>
      </c>
      <c r="I20" s="3">
        <f>SUM('GMIC_2022-Q3_SCDPT1B'!SCDPT1B_08_6:'GMIC_2022-Q3_SCDPT1B'!SCDPT1B_13_6)</f>
        <v>0</v>
      </c>
      <c r="J20" s="3">
        <f>SUM('GMIC_2022-Q3_SCDPT1B'!SCDPT1B_08_7:'GMIC_2022-Q3_SCDPT1B'!SCDPT1B_13_7)</f>
        <v>0</v>
      </c>
      <c r="K20" s="3">
        <f>SUM('GMIC_2022-Q3_SCDPT1B'!SCDPT1B_08_8:'GMIC_2022-Q3_SCDPT1B'!SCDPT1B_13_8)</f>
        <v>0</v>
      </c>
    </row>
    <row r="21" spans="2:11" x14ac:dyDescent="0.3">
      <c r="B21" s="49" t="s">
        <v>5</v>
      </c>
      <c r="C21" s="45" t="s">
        <v>741</v>
      </c>
      <c r="D21" s="62">
        <f>'GMIC_2022-Q3_SCDPT1B'!SCDPT1B_07_1+'GMIC_2022-Q3_SCDPT1B'!SCDPT1B_14_1</f>
        <v>5208349401</v>
      </c>
      <c r="E21" s="29">
        <f>'GMIC_2022-Q3_SCDPT1B'!SCDPT1B_07_2+'GMIC_2022-Q3_SCDPT1B'!SCDPT1B_14_2</f>
        <v>246907372</v>
      </c>
      <c r="F21" s="29">
        <f>'GMIC_2022-Q3_SCDPT1B'!SCDPT1B_07_3+'GMIC_2022-Q3_SCDPT1B'!SCDPT1B_14_3</f>
        <v>319436780</v>
      </c>
      <c r="G21" s="29">
        <f>'GMIC_2022-Q3_SCDPT1B'!SCDPT1B_07_4+'GMIC_2022-Q3_SCDPT1B'!SCDPT1B_14_4</f>
        <v>-2854827</v>
      </c>
      <c r="H21" s="29">
        <f>'GMIC_2022-Q3_SCDPT1B'!SCDPT1B_07_5+'GMIC_2022-Q3_SCDPT1B'!SCDPT1B_14_5</f>
        <v>5210717719</v>
      </c>
      <c r="I21" s="29">
        <f>'GMIC_2022-Q3_SCDPT1B'!SCDPT1B_07_6+'GMIC_2022-Q3_SCDPT1B'!SCDPT1B_14_6</f>
        <v>5208349401</v>
      </c>
      <c r="J21" s="29">
        <f>'GMIC_2022-Q3_SCDPT1B'!SCDPT1B_07_7+'GMIC_2022-Q3_SCDPT1B'!SCDPT1B_14_7</f>
        <v>5132965166</v>
      </c>
      <c r="K21" s="29">
        <f>'GMIC_2022-Q3_SCDPT1B'!SCDPT1B_07_8+'GMIC_2022-Q3_SCDPT1B'!SCDPT1B_14_8</f>
        <v>5109655515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&amp;CSCDPT1BSCDPT1B</oddHeader>
    <oddFooter>&amp;LWing Application : &amp;R SaveAs(11/15/2022-2:10 PM)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7"/>
  <sheetViews>
    <sheetView workbookViewId="0"/>
  </sheetViews>
  <sheetFormatPr defaultRowHeight="14" x14ac:dyDescent="0.3"/>
  <cols>
    <col min="1" max="1" width="1.75" customWidth="1"/>
    <col min="2" max="2" width="9.75" customWidth="1"/>
    <col min="3" max="3" width="25.75" customWidth="1"/>
    <col min="4" max="9" width="14.75" customWidth="1"/>
  </cols>
  <sheetData>
    <row r="1" spans="2:9" x14ac:dyDescent="0.3">
      <c r="C1" s="30" t="s">
        <v>386</v>
      </c>
      <c r="D1" s="30" t="s">
        <v>274</v>
      </c>
      <c r="E1" s="30" t="s">
        <v>387</v>
      </c>
      <c r="F1" s="30" t="s">
        <v>56</v>
      </c>
    </row>
    <row r="2" spans="2:9" ht="20" x14ac:dyDescent="0.3">
      <c r="B2" s="48"/>
      <c r="C2" s="39" t="str">
        <f>'GMIC_2022-Q3_SCDPT1B'!Wings_Company_ID</f>
        <v>GMIC</v>
      </c>
      <c r="D2" s="39" t="str">
        <f>'GMIC_2022-Q3_SCDPT1B'!Wings_Statement_ID</f>
        <v>2022-Q3</v>
      </c>
      <c r="E2" s="34" t="s">
        <v>111</v>
      </c>
      <c r="F2" s="34" t="s">
        <v>991</v>
      </c>
    </row>
    <row r="3" spans="2:9" ht="40" customHeight="1" x14ac:dyDescent="0.3">
      <c r="B3" s="46" t="s">
        <v>739</v>
      </c>
      <c r="C3" s="8"/>
      <c r="D3" s="8"/>
      <c r="E3" s="8"/>
      <c r="F3" s="8"/>
      <c r="G3" s="8"/>
      <c r="H3" s="8"/>
      <c r="I3" s="8"/>
    </row>
    <row r="4" spans="2:9" ht="40" customHeight="1" x14ac:dyDescent="0.4">
      <c r="B4" s="43" t="s">
        <v>817</v>
      </c>
      <c r="C4" s="8"/>
      <c r="D4" s="8"/>
      <c r="E4" s="8"/>
      <c r="F4" s="8"/>
      <c r="G4" s="8"/>
      <c r="H4" s="8"/>
      <c r="I4" s="8"/>
    </row>
    <row r="5" spans="2:9" x14ac:dyDescent="0.3">
      <c r="B5" s="47"/>
      <c r="C5" s="57"/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</row>
    <row r="6" spans="2:9" x14ac:dyDescent="0.3">
      <c r="B6" s="44"/>
      <c r="C6" s="56"/>
      <c r="D6" s="9" t="s">
        <v>113</v>
      </c>
      <c r="E6" s="9" t="s">
        <v>920</v>
      </c>
      <c r="F6" s="9" t="s">
        <v>668</v>
      </c>
      <c r="G6" s="9" t="s">
        <v>390</v>
      </c>
      <c r="H6" s="9" t="s">
        <v>190</v>
      </c>
      <c r="I6" s="9" t="s">
        <v>992</v>
      </c>
    </row>
    <row r="7" spans="2:9" ht="98" x14ac:dyDescent="0.3">
      <c r="B7" s="49" t="s">
        <v>872</v>
      </c>
      <c r="C7" s="45" t="s">
        <v>669</v>
      </c>
      <c r="D7" s="63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&amp;CSCDPT1BFSCDPT1BF</oddHeader>
    <oddFooter>&amp;LWing Application : &amp;R SaveAs(11/15/2022-2:10 PM)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T169"/>
  <sheetViews>
    <sheetView workbookViewId="0"/>
  </sheetViews>
  <sheetFormatPr defaultRowHeight="14" x14ac:dyDescent="0.3"/>
  <cols>
    <col min="1" max="1" width="1.75" customWidth="1"/>
    <col min="2" max="2" width="12.75" customWidth="1"/>
    <col min="3" max="4" width="25.75" customWidth="1"/>
    <col min="5" max="5" width="59.75" customWidth="1"/>
    <col min="6" max="6" width="10.75" customWidth="1"/>
    <col min="7" max="7" width="25.75" customWidth="1"/>
    <col min="8" max="8" width="12.75" customWidth="1"/>
    <col min="9" max="11" width="14.75" customWidth="1"/>
    <col min="12" max="15" width="10.75" customWidth="1"/>
    <col min="16" max="16" width="20.75" customWidth="1"/>
    <col min="17" max="18" width="25.75" customWidth="1"/>
    <col min="19" max="20" width="10.75" customWidth="1"/>
  </cols>
  <sheetData>
    <row r="1" spans="2:20" x14ac:dyDescent="0.3">
      <c r="C1" s="30" t="s">
        <v>386</v>
      </c>
      <c r="D1" s="30" t="s">
        <v>274</v>
      </c>
      <c r="E1" s="30" t="s">
        <v>387</v>
      </c>
      <c r="F1" s="30" t="s">
        <v>56</v>
      </c>
    </row>
    <row r="2" spans="2:20" x14ac:dyDescent="0.3">
      <c r="B2" s="48"/>
      <c r="C2" s="39" t="str">
        <f>'GMIC_2022-Q3_SCDPT1B'!Wings_Company_ID</f>
        <v>GMIC</v>
      </c>
      <c r="D2" s="39" t="str">
        <f>'GMIC_2022-Q3_SCDPT1B'!Wings_Statement_ID</f>
        <v>2022-Q3</v>
      </c>
      <c r="E2" s="34" t="s">
        <v>742</v>
      </c>
      <c r="F2" s="34" t="s">
        <v>921</v>
      </c>
    </row>
    <row r="3" spans="2:20" ht="40" customHeight="1" x14ac:dyDescent="0.3">
      <c r="B3" s="46" t="s">
        <v>739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ht="40" customHeight="1" x14ac:dyDescent="0.4">
      <c r="B4" s="43" t="s">
        <v>826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2:20" x14ac:dyDescent="0.3">
      <c r="B5" s="47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10.01</v>
      </c>
      <c r="M5" s="10">
        <v>10.02</v>
      </c>
      <c r="N5" s="10">
        <v>10.029999999999999</v>
      </c>
      <c r="O5" s="10">
        <v>11</v>
      </c>
      <c r="P5" s="10">
        <v>12</v>
      </c>
      <c r="Q5" s="10">
        <v>13</v>
      </c>
      <c r="R5" s="10">
        <v>14</v>
      </c>
      <c r="S5" s="10">
        <v>15</v>
      </c>
      <c r="T5" s="10">
        <v>16</v>
      </c>
    </row>
    <row r="6" spans="2:20" ht="92.5" x14ac:dyDescent="0.3">
      <c r="B6" s="44"/>
      <c r="C6" s="9" t="s">
        <v>922</v>
      </c>
      <c r="D6" s="9" t="s">
        <v>459</v>
      </c>
      <c r="E6" s="9" t="s">
        <v>827</v>
      </c>
      <c r="F6" s="9" t="s">
        <v>614</v>
      </c>
      <c r="G6" s="9" t="s">
        <v>191</v>
      </c>
      <c r="H6" s="9" t="s">
        <v>391</v>
      </c>
      <c r="I6" s="9" t="s">
        <v>335</v>
      </c>
      <c r="J6" s="9" t="s">
        <v>392</v>
      </c>
      <c r="K6" s="9" t="s">
        <v>192</v>
      </c>
      <c r="L6" s="9" t="s">
        <v>615</v>
      </c>
      <c r="M6" s="9" t="s">
        <v>558</v>
      </c>
      <c r="N6" s="9" t="s">
        <v>114</v>
      </c>
      <c r="O6" s="9" t="s">
        <v>115</v>
      </c>
      <c r="P6" s="9" t="s">
        <v>828</v>
      </c>
      <c r="Q6" s="9" t="s">
        <v>743</v>
      </c>
      <c r="R6" s="9" t="s">
        <v>116</v>
      </c>
      <c r="S6" s="9" t="s">
        <v>616</v>
      </c>
      <c r="T6" s="9" t="s">
        <v>617</v>
      </c>
    </row>
    <row r="7" spans="2:20" x14ac:dyDescent="0.3">
      <c r="B7" s="6" t="s">
        <v>670</v>
      </c>
      <c r="C7" s="1" t="s">
        <v>670</v>
      </c>
      <c r="D7" s="7" t="s">
        <v>670</v>
      </c>
      <c r="E7" s="1" t="s">
        <v>670</v>
      </c>
      <c r="F7" s="1" t="s">
        <v>670</v>
      </c>
      <c r="G7" s="1" t="s">
        <v>670</v>
      </c>
      <c r="H7" s="1" t="s">
        <v>670</v>
      </c>
      <c r="I7" s="1" t="s">
        <v>670</v>
      </c>
      <c r="J7" s="1" t="s">
        <v>670</v>
      </c>
      <c r="K7" s="1" t="s">
        <v>670</v>
      </c>
      <c r="L7" s="1" t="s">
        <v>670</v>
      </c>
      <c r="M7" s="1" t="s">
        <v>670</v>
      </c>
      <c r="N7" s="1" t="s">
        <v>670</v>
      </c>
      <c r="O7" s="1" t="s">
        <v>670</v>
      </c>
      <c r="P7" s="1" t="s">
        <v>670</v>
      </c>
      <c r="Q7" s="1" t="s">
        <v>670</v>
      </c>
      <c r="R7" s="1" t="s">
        <v>670</v>
      </c>
      <c r="S7" s="1" t="s">
        <v>670</v>
      </c>
      <c r="T7" s="1" t="s">
        <v>670</v>
      </c>
    </row>
    <row r="8" spans="2:20" x14ac:dyDescent="0.3">
      <c r="B8" s="14" t="s">
        <v>460</v>
      </c>
      <c r="C8" s="20" t="s">
        <v>923</v>
      </c>
      <c r="D8" s="15" t="s">
        <v>6</v>
      </c>
      <c r="E8" s="17" t="s">
        <v>6</v>
      </c>
      <c r="F8" s="21"/>
      <c r="G8" s="5" t="s">
        <v>6</v>
      </c>
      <c r="H8" s="2"/>
      <c r="I8" s="4"/>
      <c r="J8" s="4"/>
      <c r="K8" s="4"/>
      <c r="L8" s="23" t="s">
        <v>6</v>
      </c>
      <c r="M8" s="22" t="s">
        <v>6</v>
      </c>
      <c r="N8" s="27" t="s">
        <v>6</v>
      </c>
      <c r="O8" s="2"/>
      <c r="P8" s="5" t="s">
        <v>6</v>
      </c>
      <c r="Q8" s="5" t="s">
        <v>6</v>
      </c>
      <c r="R8" s="5" t="s">
        <v>6</v>
      </c>
      <c r="S8" s="16" t="s">
        <v>6</v>
      </c>
      <c r="T8" s="24" t="s">
        <v>6</v>
      </c>
    </row>
    <row r="9" spans="2:20" x14ac:dyDescent="0.3">
      <c r="B9" s="6" t="s">
        <v>670</v>
      </c>
      <c r="C9" s="1" t="s">
        <v>670</v>
      </c>
      <c r="D9" s="7" t="s">
        <v>670</v>
      </c>
      <c r="E9" s="1" t="s">
        <v>670</v>
      </c>
      <c r="F9" s="1" t="s">
        <v>670</v>
      </c>
      <c r="G9" s="1" t="s">
        <v>670</v>
      </c>
      <c r="H9" s="1" t="s">
        <v>670</v>
      </c>
      <c r="I9" s="1" t="s">
        <v>670</v>
      </c>
      <c r="J9" s="1" t="s">
        <v>670</v>
      </c>
      <c r="K9" s="1" t="s">
        <v>670</v>
      </c>
      <c r="L9" s="1" t="s">
        <v>670</v>
      </c>
      <c r="M9" s="1" t="s">
        <v>670</v>
      </c>
      <c r="N9" s="1" t="s">
        <v>670</v>
      </c>
      <c r="O9" s="1" t="s">
        <v>670</v>
      </c>
      <c r="P9" s="1" t="s">
        <v>670</v>
      </c>
      <c r="Q9" s="1" t="s">
        <v>670</v>
      </c>
      <c r="R9" s="1" t="s">
        <v>670</v>
      </c>
      <c r="S9" s="1" t="s">
        <v>670</v>
      </c>
      <c r="T9" s="1" t="s">
        <v>670</v>
      </c>
    </row>
    <row r="10" spans="2:20" ht="28" x14ac:dyDescent="0.3">
      <c r="B10" s="12" t="s">
        <v>671</v>
      </c>
      <c r="C10" s="11" t="s">
        <v>672</v>
      </c>
      <c r="D10" s="13"/>
      <c r="E10" s="2"/>
      <c r="F10" s="31"/>
      <c r="G10" s="2"/>
      <c r="H10" s="2"/>
      <c r="I10" s="3">
        <f>SUM('GMIC_2022-Q3_SCDPT3'!SCDPT3_010BEGINNG_7:'GMIC_2022-Q3_SCDPT3'!SCDPT3_010ENDINGG_7)</f>
        <v>0</v>
      </c>
      <c r="J10" s="3">
        <f>SUM('GMIC_2022-Q3_SCDPT3'!SCDPT3_010BEGINNG_8:'GMIC_2022-Q3_SCDPT3'!SCDPT3_010ENDINGG_8)</f>
        <v>0</v>
      </c>
      <c r="K10" s="3">
        <f>SUM('GMIC_2022-Q3_SCDPT3'!SCDPT3_010BEGINNG_9:'GMIC_2022-Q3_SCDPT3'!SCDPT3_010ENDINGG_9)</f>
        <v>0</v>
      </c>
      <c r="L10" s="2"/>
      <c r="M10" s="2"/>
      <c r="N10" s="2"/>
      <c r="O10" s="2"/>
      <c r="P10" s="2"/>
      <c r="Q10" s="2"/>
      <c r="R10" s="2"/>
      <c r="S10" s="2"/>
      <c r="T10" s="2"/>
    </row>
    <row r="11" spans="2:20" x14ac:dyDescent="0.3">
      <c r="B11" s="6" t="s">
        <v>670</v>
      </c>
      <c r="C11" s="1" t="s">
        <v>670</v>
      </c>
      <c r="D11" s="7" t="s">
        <v>670</v>
      </c>
      <c r="E11" s="1" t="s">
        <v>670</v>
      </c>
      <c r="F11" s="1" t="s">
        <v>670</v>
      </c>
      <c r="G11" s="1" t="s">
        <v>670</v>
      </c>
      <c r="H11" s="1" t="s">
        <v>670</v>
      </c>
      <c r="I11" s="1" t="s">
        <v>670</v>
      </c>
      <c r="J11" s="1" t="s">
        <v>670</v>
      </c>
      <c r="K11" s="1" t="s">
        <v>670</v>
      </c>
      <c r="L11" s="1" t="s">
        <v>670</v>
      </c>
      <c r="M11" s="1" t="s">
        <v>670</v>
      </c>
      <c r="N11" s="1" t="s">
        <v>670</v>
      </c>
      <c r="O11" s="1" t="s">
        <v>670</v>
      </c>
      <c r="P11" s="1" t="s">
        <v>670</v>
      </c>
      <c r="Q11" s="1" t="s">
        <v>670</v>
      </c>
      <c r="R11" s="1" t="s">
        <v>670</v>
      </c>
      <c r="S11" s="1" t="s">
        <v>670</v>
      </c>
      <c r="T11" s="1" t="s">
        <v>670</v>
      </c>
    </row>
    <row r="12" spans="2:20" x14ac:dyDescent="0.3">
      <c r="B12" s="14" t="s">
        <v>618</v>
      </c>
      <c r="C12" s="20" t="s">
        <v>923</v>
      </c>
      <c r="D12" s="15" t="s">
        <v>6</v>
      </c>
      <c r="E12" s="17" t="s">
        <v>6</v>
      </c>
      <c r="F12" s="41"/>
      <c r="G12" s="5" t="s">
        <v>6</v>
      </c>
      <c r="H12" s="2"/>
      <c r="I12" s="4"/>
      <c r="J12" s="4"/>
      <c r="K12" s="4"/>
      <c r="L12" s="23" t="s">
        <v>6</v>
      </c>
      <c r="M12" s="22" t="s">
        <v>6</v>
      </c>
      <c r="N12" s="27" t="s">
        <v>6</v>
      </c>
      <c r="O12" s="2"/>
      <c r="P12" s="5" t="s">
        <v>6</v>
      </c>
      <c r="Q12" s="5" t="s">
        <v>6</v>
      </c>
      <c r="R12" s="5" t="s">
        <v>6</v>
      </c>
      <c r="S12" s="16" t="s">
        <v>6</v>
      </c>
      <c r="T12" s="24" t="s">
        <v>6</v>
      </c>
    </row>
    <row r="13" spans="2:20" x14ac:dyDescent="0.3">
      <c r="B13" s="6" t="s">
        <v>670</v>
      </c>
      <c r="C13" s="1" t="s">
        <v>670</v>
      </c>
      <c r="D13" s="7" t="s">
        <v>670</v>
      </c>
      <c r="E13" s="1" t="s">
        <v>670</v>
      </c>
      <c r="F13" s="28" t="s">
        <v>670</v>
      </c>
      <c r="G13" s="1" t="s">
        <v>670</v>
      </c>
      <c r="H13" s="1" t="s">
        <v>670</v>
      </c>
      <c r="I13" s="1" t="s">
        <v>670</v>
      </c>
      <c r="J13" s="1" t="s">
        <v>670</v>
      </c>
      <c r="K13" s="1" t="s">
        <v>670</v>
      </c>
      <c r="L13" s="1" t="s">
        <v>670</v>
      </c>
      <c r="M13" s="1" t="s">
        <v>670</v>
      </c>
      <c r="N13" s="1" t="s">
        <v>670</v>
      </c>
      <c r="O13" s="1" t="s">
        <v>670</v>
      </c>
      <c r="P13" s="1" t="s">
        <v>670</v>
      </c>
      <c r="Q13" s="1" t="s">
        <v>670</v>
      </c>
      <c r="R13" s="1" t="s">
        <v>670</v>
      </c>
      <c r="S13" s="1" t="s">
        <v>670</v>
      </c>
      <c r="T13" s="1" t="s">
        <v>670</v>
      </c>
    </row>
    <row r="14" spans="2:20" ht="28" x14ac:dyDescent="0.3">
      <c r="B14" s="12" t="s">
        <v>829</v>
      </c>
      <c r="C14" s="11" t="s">
        <v>461</v>
      </c>
      <c r="D14" s="13"/>
      <c r="E14" s="2"/>
      <c r="F14" s="31"/>
      <c r="G14" s="2"/>
      <c r="H14" s="2"/>
      <c r="I14" s="3">
        <f>SUM('GMIC_2022-Q3_SCDPT3'!SCDPT3_030BEGINNG_7:'GMIC_2022-Q3_SCDPT3'!SCDPT3_030ENDINGG_7)</f>
        <v>0</v>
      </c>
      <c r="J14" s="3">
        <f>SUM('GMIC_2022-Q3_SCDPT3'!SCDPT3_030BEGINNG_8:'GMIC_2022-Q3_SCDPT3'!SCDPT3_030ENDINGG_8)</f>
        <v>0</v>
      </c>
      <c r="K14" s="3">
        <f>SUM('GMIC_2022-Q3_SCDPT3'!SCDPT3_030BEGINNG_9:'GMIC_2022-Q3_SCDPT3'!SCDPT3_030ENDINGG_9)</f>
        <v>0</v>
      </c>
      <c r="L14" s="2"/>
      <c r="M14" s="2"/>
      <c r="N14" s="2"/>
      <c r="O14" s="2"/>
      <c r="P14" s="2"/>
      <c r="Q14" s="2"/>
      <c r="R14" s="2"/>
      <c r="S14" s="2"/>
      <c r="T14" s="2"/>
    </row>
    <row r="15" spans="2:20" x14ac:dyDescent="0.3">
      <c r="B15" s="6" t="s">
        <v>670</v>
      </c>
      <c r="C15" s="1" t="s">
        <v>670</v>
      </c>
      <c r="D15" s="7" t="s">
        <v>670</v>
      </c>
      <c r="E15" s="1" t="s">
        <v>670</v>
      </c>
      <c r="F15" s="28" t="s">
        <v>670</v>
      </c>
      <c r="G15" s="1" t="s">
        <v>670</v>
      </c>
      <c r="H15" s="1" t="s">
        <v>670</v>
      </c>
      <c r="I15" s="1" t="s">
        <v>670</v>
      </c>
      <c r="J15" s="1" t="s">
        <v>670</v>
      </c>
      <c r="K15" s="1" t="s">
        <v>670</v>
      </c>
      <c r="L15" s="1" t="s">
        <v>670</v>
      </c>
      <c r="M15" s="1" t="s">
        <v>670</v>
      </c>
      <c r="N15" s="1" t="s">
        <v>670</v>
      </c>
      <c r="O15" s="1" t="s">
        <v>670</v>
      </c>
      <c r="P15" s="1" t="s">
        <v>670</v>
      </c>
      <c r="Q15" s="1" t="s">
        <v>670</v>
      </c>
      <c r="R15" s="1" t="s">
        <v>670</v>
      </c>
      <c r="S15" s="1" t="s">
        <v>670</v>
      </c>
      <c r="T15" s="1" t="s">
        <v>670</v>
      </c>
    </row>
    <row r="16" spans="2:20" x14ac:dyDescent="0.3">
      <c r="B16" s="14" t="s">
        <v>744</v>
      </c>
      <c r="C16" s="20" t="s">
        <v>923</v>
      </c>
      <c r="D16" s="15" t="s">
        <v>6</v>
      </c>
      <c r="E16" s="17" t="s">
        <v>6</v>
      </c>
      <c r="F16" s="41"/>
      <c r="G16" s="5" t="s">
        <v>6</v>
      </c>
      <c r="H16" s="2"/>
      <c r="I16" s="4"/>
      <c r="J16" s="4"/>
      <c r="K16" s="4"/>
      <c r="L16" s="23" t="s">
        <v>6</v>
      </c>
      <c r="M16" s="22" t="s">
        <v>6</v>
      </c>
      <c r="N16" s="27" t="s">
        <v>6</v>
      </c>
      <c r="O16" s="38" t="s">
        <v>6</v>
      </c>
      <c r="P16" s="5" t="s">
        <v>6</v>
      </c>
      <c r="Q16" s="5" t="s">
        <v>6</v>
      </c>
      <c r="R16" s="5" t="s">
        <v>6</v>
      </c>
      <c r="S16" s="16" t="s">
        <v>6</v>
      </c>
      <c r="T16" s="24" t="s">
        <v>6</v>
      </c>
    </row>
    <row r="17" spans="2:20" x14ac:dyDescent="0.3">
      <c r="B17" s="6" t="s">
        <v>670</v>
      </c>
      <c r="C17" s="1" t="s">
        <v>670</v>
      </c>
      <c r="D17" s="7" t="s">
        <v>670</v>
      </c>
      <c r="E17" s="1" t="s">
        <v>670</v>
      </c>
      <c r="F17" s="28" t="s">
        <v>670</v>
      </c>
      <c r="G17" s="1" t="s">
        <v>670</v>
      </c>
      <c r="H17" s="1" t="s">
        <v>670</v>
      </c>
      <c r="I17" s="1" t="s">
        <v>670</v>
      </c>
      <c r="J17" s="1" t="s">
        <v>670</v>
      </c>
      <c r="K17" s="1" t="s">
        <v>670</v>
      </c>
      <c r="L17" s="1" t="s">
        <v>670</v>
      </c>
      <c r="M17" s="1" t="s">
        <v>670</v>
      </c>
      <c r="N17" s="1" t="s">
        <v>670</v>
      </c>
      <c r="O17" s="1" t="s">
        <v>670</v>
      </c>
      <c r="P17" s="1" t="s">
        <v>670</v>
      </c>
      <c r="Q17" s="1" t="s">
        <v>670</v>
      </c>
      <c r="R17" s="1" t="s">
        <v>670</v>
      </c>
      <c r="S17" s="1" t="s">
        <v>670</v>
      </c>
      <c r="T17" s="1" t="s">
        <v>670</v>
      </c>
    </row>
    <row r="18" spans="2:20" ht="28" x14ac:dyDescent="0.3">
      <c r="B18" s="12" t="s">
        <v>924</v>
      </c>
      <c r="C18" s="11" t="s">
        <v>462</v>
      </c>
      <c r="D18" s="13"/>
      <c r="E18" s="2"/>
      <c r="F18" s="31"/>
      <c r="G18" s="2"/>
      <c r="H18" s="2"/>
      <c r="I18" s="3">
        <f>SUM('GMIC_2022-Q3_SCDPT3'!SCDPT3_050BEGINNG_7:'GMIC_2022-Q3_SCDPT3'!SCDPT3_050ENDINGG_7)</f>
        <v>0</v>
      </c>
      <c r="J18" s="3">
        <f>SUM('GMIC_2022-Q3_SCDPT3'!SCDPT3_050BEGINNG_8:'GMIC_2022-Q3_SCDPT3'!SCDPT3_050ENDINGG_8)</f>
        <v>0</v>
      </c>
      <c r="K18" s="3">
        <f>SUM('GMIC_2022-Q3_SCDPT3'!SCDPT3_050BEGINNG_9:'GMIC_2022-Q3_SCDPT3'!SCDPT3_050ENDINGG_9)</f>
        <v>0</v>
      </c>
      <c r="L18" s="2"/>
      <c r="M18" s="2"/>
      <c r="N18" s="2"/>
      <c r="O18" s="2"/>
      <c r="P18" s="2"/>
      <c r="Q18" s="2"/>
      <c r="R18" s="2"/>
      <c r="S18" s="2"/>
      <c r="T18" s="2"/>
    </row>
    <row r="19" spans="2:20" x14ac:dyDescent="0.3">
      <c r="B19" s="6" t="s">
        <v>670</v>
      </c>
      <c r="C19" s="1" t="s">
        <v>670</v>
      </c>
      <c r="D19" s="7" t="s">
        <v>670</v>
      </c>
      <c r="E19" s="1" t="s">
        <v>670</v>
      </c>
      <c r="F19" s="28" t="s">
        <v>670</v>
      </c>
      <c r="G19" s="1" t="s">
        <v>670</v>
      </c>
      <c r="H19" s="1" t="s">
        <v>670</v>
      </c>
      <c r="I19" s="1" t="s">
        <v>670</v>
      </c>
      <c r="J19" s="1" t="s">
        <v>670</v>
      </c>
      <c r="K19" s="1" t="s">
        <v>670</v>
      </c>
      <c r="L19" s="1" t="s">
        <v>670</v>
      </c>
      <c r="M19" s="1" t="s">
        <v>670</v>
      </c>
      <c r="N19" s="1" t="s">
        <v>670</v>
      </c>
      <c r="O19" s="1" t="s">
        <v>670</v>
      </c>
      <c r="P19" s="1" t="s">
        <v>670</v>
      </c>
      <c r="Q19" s="1" t="s">
        <v>670</v>
      </c>
      <c r="R19" s="1" t="s">
        <v>670</v>
      </c>
      <c r="S19" s="1" t="s">
        <v>670</v>
      </c>
      <c r="T19" s="1" t="s">
        <v>670</v>
      </c>
    </row>
    <row r="20" spans="2:20" x14ac:dyDescent="0.3">
      <c r="B20" s="14" t="s">
        <v>873</v>
      </c>
      <c r="C20" s="20" t="s">
        <v>923</v>
      </c>
      <c r="D20" s="15" t="s">
        <v>6</v>
      </c>
      <c r="E20" s="17" t="s">
        <v>6</v>
      </c>
      <c r="F20" s="41"/>
      <c r="G20" s="5" t="s">
        <v>6</v>
      </c>
      <c r="H20" s="2"/>
      <c r="I20" s="4"/>
      <c r="J20" s="4"/>
      <c r="K20" s="4"/>
      <c r="L20" s="23" t="s">
        <v>6</v>
      </c>
      <c r="M20" s="22" t="s">
        <v>6</v>
      </c>
      <c r="N20" s="27" t="s">
        <v>6</v>
      </c>
      <c r="O20" s="38" t="s">
        <v>6</v>
      </c>
      <c r="P20" s="5" t="s">
        <v>6</v>
      </c>
      <c r="Q20" s="5" t="s">
        <v>6</v>
      </c>
      <c r="R20" s="5" t="s">
        <v>6</v>
      </c>
      <c r="S20" s="16" t="s">
        <v>6</v>
      </c>
      <c r="T20" s="24" t="s">
        <v>6</v>
      </c>
    </row>
    <row r="21" spans="2:20" x14ac:dyDescent="0.3">
      <c r="B21" s="6" t="s">
        <v>670</v>
      </c>
      <c r="C21" s="1" t="s">
        <v>670</v>
      </c>
      <c r="D21" s="7" t="s">
        <v>670</v>
      </c>
      <c r="E21" s="1" t="s">
        <v>670</v>
      </c>
      <c r="F21" s="28" t="s">
        <v>670</v>
      </c>
      <c r="G21" s="1" t="s">
        <v>670</v>
      </c>
      <c r="H21" s="1" t="s">
        <v>670</v>
      </c>
      <c r="I21" s="1" t="s">
        <v>670</v>
      </c>
      <c r="J21" s="1" t="s">
        <v>670</v>
      </c>
      <c r="K21" s="1" t="s">
        <v>670</v>
      </c>
      <c r="L21" s="1" t="s">
        <v>670</v>
      </c>
      <c r="M21" s="1" t="s">
        <v>670</v>
      </c>
      <c r="N21" s="1" t="s">
        <v>670</v>
      </c>
      <c r="O21" s="1" t="s">
        <v>670</v>
      </c>
      <c r="P21" s="1" t="s">
        <v>670</v>
      </c>
      <c r="Q21" s="1" t="s">
        <v>670</v>
      </c>
      <c r="R21" s="1" t="s">
        <v>670</v>
      </c>
      <c r="S21" s="1" t="s">
        <v>670</v>
      </c>
      <c r="T21" s="1" t="s">
        <v>670</v>
      </c>
    </row>
    <row r="22" spans="2:20" ht="56" x14ac:dyDescent="0.3">
      <c r="B22" s="12" t="s">
        <v>7</v>
      </c>
      <c r="C22" s="11" t="s">
        <v>745</v>
      </c>
      <c r="D22" s="13"/>
      <c r="E22" s="2"/>
      <c r="F22" s="31"/>
      <c r="G22" s="2"/>
      <c r="H22" s="2"/>
      <c r="I22" s="3">
        <f>SUM('GMIC_2022-Q3_SCDPT3'!SCDPT3_070BEGINNG_7:'GMIC_2022-Q3_SCDPT3'!SCDPT3_070ENDINGG_7)</f>
        <v>0</v>
      </c>
      <c r="J22" s="3">
        <f>SUM('GMIC_2022-Q3_SCDPT3'!SCDPT3_070BEGINNG_8:'GMIC_2022-Q3_SCDPT3'!SCDPT3_070ENDINGG_8)</f>
        <v>0</v>
      </c>
      <c r="K22" s="3">
        <f>SUM('GMIC_2022-Q3_SCDPT3'!SCDPT3_070BEGINNG_9:'GMIC_2022-Q3_SCDPT3'!SCDPT3_070ENDINGG_9)</f>
        <v>0</v>
      </c>
      <c r="L22" s="2"/>
      <c r="M22" s="2"/>
      <c r="N22" s="2"/>
      <c r="O22" s="2"/>
      <c r="P22" s="2"/>
      <c r="Q22" s="2"/>
      <c r="R22" s="2"/>
      <c r="S22" s="2"/>
      <c r="T22" s="2"/>
    </row>
    <row r="23" spans="2:20" x14ac:dyDescent="0.3">
      <c r="B23" s="6" t="s">
        <v>670</v>
      </c>
      <c r="C23" s="1" t="s">
        <v>670</v>
      </c>
      <c r="D23" s="7" t="s">
        <v>670</v>
      </c>
      <c r="E23" s="1" t="s">
        <v>670</v>
      </c>
      <c r="F23" s="28" t="s">
        <v>670</v>
      </c>
      <c r="G23" s="1" t="s">
        <v>670</v>
      </c>
      <c r="H23" s="1" t="s">
        <v>670</v>
      </c>
      <c r="I23" s="1" t="s">
        <v>670</v>
      </c>
      <c r="J23" s="1" t="s">
        <v>670</v>
      </c>
      <c r="K23" s="1" t="s">
        <v>670</v>
      </c>
      <c r="L23" s="1" t="s">
        <v>670</v>
      </c>
      <c r="M23" s="1" t="s">
        <v>670</v>
      </c>
      <c r="N23" s="1" t="s">
        <v>670</v>
      </c>
      <c r="O23" s="1" t="s">
        <v>670</v>
      </c>
      <c r="P23" s="1" t="s">
        <v>670</v>
      </c>
      <c r="Q23" s="1" t="s">
        <v>670</v>
      </c>
      <c r="R23" s="1" t="s">
        <v>670</v>
      </c>
      <c r="S23" s="1" t="s">
        <v>670</v>
      </c>
      <c r="T23" s="1" t="s">
        <v>670</v>
      </c>
    </row>
    <row r="24" spans="2:20" x14ac:dyDescent="0.3">
      <c r="B24" s="14" t="s">
        <v>193</v>
      </c>
      <c r="C24" s="36" t="s">
        <v>463</v>
      </c>
      <c r="D24" s="15" t="s">
        <v>559</v>
      </c>
      <c r="E24" s="17" t="s">
        <v>6</v>
      </c>
      <c r="F24" s="32">
        <v>44803</v>
      </c>
      <c r="G24" s="5" t="s">
        <v>464</v>
      </c>
      <c r="H24" s="2"/>
      <c r="I24" s="4">
        <v>813200</v>
      </c>
      <c r="J24" s="4">
        <v>1000000</v>
      </c>
      <c r="K24" s="4">
        <v>4295</v>
      </c>
      <c r="L24" s="23" t="s">
        <v>673</v>
      </c>
      <c r="M24" s="22" t="s">
        <v>8</v>
      </c>
      <c r="N24" s="27" t="s">
        <v>57</v>
      </c>
      <c r="O24" s="38" t="s">
        <v>874</v>
      </c>
      <c r="P24" s="5" t="s">
        <v>6</v>
      </c>
      <c r="Q24" s="5" t="s">
        <v>194</v>
      </c>
      <c r="R24" s="5" t="s">
        <v>6</v>
      </c>
      <c r="S24" s="16" t="s">
        <v>6</v>
      </c>
      <c r="T24" s="37" t="str">
        <f>CONCATENATE('GMIC_2022-Q3_SCDPT3'!SCDPT3_0900000001_10.01,".",'GMIC_2022-Q3_SCDPT3'!SCDPT3_0900000001_10.02,"",'GMIC_2022-Q3_SCDPT3'!SCDPT3_0900000001_10.03)</f>
        <v>1.BFE</v>
      </c>
    </row>
    <row r="25" spans="2:20" x14ac:dyDescent="0.3">
      <c r="B25" s="6" t="s">
        <v>670</v>
      </c>
      <c r="C25" s="1" t="s">
        <v>670</v>
      </c>
      <c r="D25" s="7" t="s">
        <v>670</v>
      </c>
      <c r="E25" s="1" t="s">
        <v>670</v>
      </c>
      <c r="F25" s="28" t="s">
        <v>670</v>
      </c>
      <c r="G25" s="1" t="s">
        <v>670</v>
      </c>
      <c r="H25" s="1" t="s">
        <v>670</v>
      </c>
      <c r="I25" s="1" t="s">
        <v>670</v>
      </c>
      <c r="J25" s="1" t="s">
        <v>670</v>
      </c>
      <c r="K25" s="1" t="s">
        <v>670</v>
      </c>
      <c r="L25" s="1" t="s">
        <v>670</v>
      </c>
      <c r="M25" s="1" t="s">
        <v>670</v>
      </c>
      <c r="N25" s="1" t="s">
        <v>670</v>
      </c>
      <c r="O25" s="1" t="s">
        <v>670</v>
      </c>
      <c r="P25" s="1" t="s">
        <v>670</v>
      </c>
      <c r="Q25" s="1" t="s">
        <v>670</v>
      </c>
      <c r="R25" s="1" t="s">
        <v>670</v>
      </c>
      <c r="S25" s="1" t="s">
        <v>670</v>
      </c>
      <c r="T25" s="1" t="s">
        <v>670</v>
      </c>
    </row>
    <row r="26" spans="2:20" ht="28" x14ac:dyDescent="0.3">
      <c r="B26" s="12" t="s">
        <v>117</v>
      </c>
      <c r="C26" s="11" t="s">
        <v>118</v>
      </c>
      <c r="D26" s="13"/>
      <c r="E26" s="2"/>
      <c r="F26" s="31"/>
      <c r="G26" s="2"/>
      <c r="H26" s="2"/>
      <c r="I26" s="3">
        <f>SUM('GMIC_2022-Q3_SCDPT3'!SCDPT3_090BEGINNG_7:'GMIC_2022-Q3_SCDPT3'!SCDPT3_090ENDINGG_7)</f>
        <v>813200</v>
      </c>
      <c r="J26" s="3">
        <f>SUM('GMIC_2022-Q3_SCDPT3'!SCDPT3_090BEGINNG_8:'GMIC_2022-Q3_SCDPT3'!SCDPT3_090ENDINGG_8)</f>
        <v>1000000</v>
      </c>
      <c r="K26" s="3">
        <f>SUM('GMIC_2022-Q3_SCDPT3'!SCDPT3_090BEGINNG_9:'GMIC_2022-Q3_SCDPT3'!SCDPT3_090ENDINGG_9)</f>
        <v>4295</v>
      </c>
      <c r="L26" s="2"/>
      <c r="M26" s="2"/>
      <c r="N26" s="2"/>
      <c r="O26" s="2"/>
      <c r="P26" s="2"/>
      <c r="Q26" s="2"/>
      <c r="R26" s="2"/>
      <c r="S26" s="2"/>
      <c r="T26" s="2"/>
    </row>
    <row r="27" spans="2:20" x14ac:dyDescent="0.3">
      <c r="B27" s="6" t="s">
        <v>670</v>
      </c>
      <c r="C27" s="1" t="s">
        <v>670</v>
      </c>
      <c r="D27" s="7" t="s">
        <v>670</v>
      </c>
      <c r="E27" s="1" t="s">
        <v>670</v>
      </c>
      <c r="F27" s="28" t="s">
        <v>670</v>
      </c>
      <c r="G27" s="1" t="s">
        <v>670</v>
      </c>
      <c r="H27" s="1" t="s">
        <v>670</v>
      </c>
      <c r="I27" s="1" t="s">
        <v>670</v>
      </c>
      <c r="J27" s="1" t="s">
        <v>670</v>
      </c>
      <c r="K27" s="1" t="s">
        <v>670</v>
      </c>
      <c r="L27" s="1" t="s">
        <v>670</v>
      </c>
      <c r="M27" s="1" t="s">
        <v>670</v>
      </c>
      <c r="N27" s="1" t="s">
        <v>670</v>
      </c>
      <c r="O27" s="1" t="s">
        <v>670</v>
      </c>
      <c r="P27" s="1" t="s">
        <v>670</v>
      </c>
      <c r="Q27" s="1" t="s">
        <v>670</v>
      </c>
      <c r="R27" s="1" t="s">
        <v>670</v>
      </c>
      <c r="S27" s="1" t="s">
        <v>670</v>
      </c>
      <c r="T27" s="1" t="s">
        <v>670</v>
      </c>
    </row>
    <row r="28" spans="2:20" x14ac:dyDescent="0.3">
      <c r="B28" s="14" t="s">
        <v>674</v>
      </c>
      <c r="C28" s="36" t="s">
        <v>393</v>
      </c>
      <c r="D28" s="15" t="s">
        <v>925</v>
      </c>
      <c r="E28" s="17" t="s">
        <v>6</v>
      </c>
      <c r="F28" s="32">
        <v>44818</v>
      </c>
      <c r="G28" s="5" t="s">
        <v>195</v>
      </c>
      <c r="H28" s="2"/>
      <c r="I28" s="4">
        <v>3749405</v>
      </c>
      <c r="J28" s="4">
        <v>3750000</v>
      </c>
      <c r="K28" s="4">
        <v>0</v>
      </c>
      <c r="L28" s="23" t="s">
        <v>673</v>
      </c>
      <c r="M28" s="22" t="s">
        <v>830</v>
      </c>
      <c r="N28" s="27" t="s">
        <v>57</v>
      </c>
      <c r="O28" s="2"/>
      <c r="P28" s="5" t="s">
        <v>6</v>
      </c>
      <c r="Q28" s="5" t="s">
        <v>560</v>
      </c>
      <c r="R28" s="5" t="s">
        <v>196</v>
      </c>
      <c r="S28" s="16" t="s">
        <v>6</v>
      </c>
      <c r="T28" s="37" t="str">
        <f>CONCATENATE('GMIC_2022-Q3_SCDPT3'!SCDPT3_1100000001_10.01,".",'GMIC_2022-Q3_SCDPT3'!SCDPT3_1100000001_10.02,"",'GMIC_2022-Q3_SCDPT3'!SCDPT3_1100000001_10.03)</f>
        <v>1.AFE</v>
      </c>
    </row>
    <row r="29" spans="2:20" x14ac:dyDescent="0.3">
      <c r="B29" s="14" t="s">
        <v>926</v>
      </c>
      <c r="C29" s="36" t="s">
        <v>336</v>
      </c>
      <c r="D29" s="15" t="s">
        <v>746</v>
      </c>
      <c r="E29" s="52" t="s">
        <v>6</v>
      </c>
      <c r="F29" s="32">
        <v>44818</v>
      </c>
      <c r="G29" s="5" t="s">
        <v>195</v>
      </c>
      <c r="H29" s="2"/>
      <c r="I29" s="4">
        <v>4073730</v>
      </c>
      <c r="J29" s="4">
        <v>4074000</v>
      </c>
      <c r="K29" s="4">
        <v>0</v>
      </c>
      <c r="L29" s="53" t="s">
        <v>673</v>
      </c>
      <c r="M29" s="54" t="s">
        <v>562</v>
      </c>
      <c r="N29" s="51" t="s">
        <v>57</v>
      </c>
      <c r="O29" s="2"/>
      <c r="P29" s="5" t="s">
        <v>6</v>
      </c>
      <c r="Q29" s="5" t="s">
        <v>560</v>
      </c>
      <c r="R29" s="5" t="s">
        <v>196</v>
      </c>
      <c r="S29" s="16" t="s">
        <v>6</v>
      </c>
      <c r="T29" s="24" t="s">
        <v>337</v>
      </c>
    </row>
    <row r="30" spans="2:20" x14ac:dyDescent="0.3">
      <c r="B30" s="14" t="s">
        <v>119</v>
      </c>
      <c r="C30" s="36" t="s">
        <v>927</v>
      </c>
      <c r="D30" s="15" t="s">
        <v>120</v>
      </c>
      <c r="E30" s="52" t="s">
        <v>6</v>
      </c>
      <c r="F30" s="32">
        <v>44818</v>
      </c>
      <c r="G30" s="5" t="s">
        <v>195</v>
      </c>
      <c r="H30" s="2"/>
      <c r="I30" s="4">
        <v>7497694</v>
      </c>
      <c r="J30" s="4">
        <v>7500000</v>
      </c>
      <c r="K30" s="4">
        <v>0</v>
      </c>
      <c r="L30" s="53" t="s">
        <v>673</v>
      </c>
      <c r="M30" s="54" t="s">
        <v>58</v>
      </c>
      <c r="N30" s="51" t="s">
        <v>57</v>
      </c>
      <c r="O30" s="2"/>
      <c r="P30" s="5" t="s">
        <v>6</v>
      </c>
      <c r="Q30" s="5" t="s">
        <v>560</v>
      </c>
      <c r="R30" s="5" t="s">
        <v>196</v>
      </c>
      <c r="S30" s="16" t="s">
        <v>6</v>
      </c>
      <c r="T30" s="24" t="s">
        <v>197</v>
      </c>
    </row>
    <row r="31" spans="2:20" x14ac:dyDescent="0.3">
      <c r="B31" s="14" t="s">
        <v>394</v>
      </c>
      <c r="C31" s="36" t="s">
        <v>466</v>
      </c>
      <c r="D31" s="15" t="s">
        <v>747</v>
      </c>
      <c r="E31" s="52" t="s">
        <v>6</v>
      </c>
      <c r="F31" s="32">
        <v>44811</v>
      </c>
      <c r="G31" s="5" t="s">
        <v>281</v>
      </c>
      <c r="H31" s="2"/>
      <c r="I31" s="4">
        <v>1998440</v>
      </c>
      <c r="J31" s="4">
        <v>2000000</v>
      </c>
      <c r="K31" s="4">
        <v>0</v>
      </c>
      <c r="L31" s="53" t="s">
        <v>928</v>
      </c>
      <c r="M31" s="54" t="s">
        <v>830</v>
      </c>
      <c r="N31" s="51" t="s">
        <v>57</v>
      </c>
      <c r="O31" s="2"/>
      <c r="P31" s="5" t="s">
        <v>6</v>
      </c>
      <c r="Q31" s="5" t="s">
        <v>875</v>
      </c>
      <c r="R31" s="5" t="s">
        <v>6</v>
      </c>
      <c r="S31" s="16" t="s">
        <v>6</v>
      </c>
      <c r="T31" s="24" t="s">
        <v>395</v>
      </c>
    </row>
    <row r="32" spans="2:20" x14ac:dyDescent="0.3">
      <c r="B32" s="14" t="s">
        <v>675</v>
      </c>
      <c r="C32" s="36" t="s">
        <v>59</v>
      </c>
      <c r="D32" s="15" t="s">
        <v>748</v>
      </c>
      <c r="E32" s="52" t="s">
        <v>6</v>
      </c>
      <c r="F32" s="32">
        <v>44761</v>
      </c>
      <c r="G32" s="5" t="s">
        <v>198</v>
      </c>
      <c r="H32" s="2"/>
      <c r="I32" s="4">
        <v>5004440</v>
      </c>
      <c r="J32" s="4">
        <v>5000000</v>
      </c>
      <c r="K32" s="4">
        <v>0</v>
      </c>
      <c r="L32" s="53" t="s">
        <v>673</v>
      </c>
      <c r="M32" s="54" t="s">
        <v>876</v>
      </c>
      <c r="N32" s="51" t="s">
        <v>57</v>
      </c>
      <c r="O32" s="2"/>
      <c r="P32" s="5" t="s">
        <v>877</v>
      </c>
      <c r="Q32" s="5" t="s">
        <v>619</v>
      </c>
      <c r="R32" s="5" t="s">
        <v>6</v>
      </c>
      <c r="S32" s="16" t="s">
        <v>6</v>
      </c>
      <c r="T32" s="24" t="s">
        <v>282</v>
      </c>
    </row>
    <row r="33" spans="2:20" x14ac:dyDescent="0.3">
      <c r="B33" s="14" t="s">
        <v>929</v>
      </c>
      <c r="C33" s="36" t="s">
        <v>749</v>
      </c>
      <c r="D33" s="15" t="s">
        <v>563</v>
      </c>
      <c r="E33" s="52" t="s">
        <v>6</v>
      </c>
      <c r="F33" s="32">
        <v>44775</v>
      </c>
      <c r="G33" s="5" t="s">
        <v>676</v>
      </c>
      <c r="H33" s="2"/>
      <c r="I33" s="4">
        <v>5000000</v>
      </c>
      <c r="J33" s="4">
        <v>5000000</v>
      </c>
      <c r="K33" s="4">
        <v>0</v>
      </c>
      <c r="L33" s="53" t="s">
        <v>928</v>
      </c>
      <c r="M33" s="54" t="s">
        <v>830</v>
      </c>
      <c r="N33" s="51" t="s">
        <v>57</v>
      </c>
      <c r="O33" s="2"/>
      <c r="P33" s="5" t="s">
        <v>993</v>
      </c>
      <c r="Q33" s="5" t="s">
        <v>60</v>
      </c>
      <c r="R33" s="5" t="s">
        <v>196</v>
      </c>
      <c r="S33" s="16" t="s">
        <v>6</v>
      </c>
      <c r="T33" s="24" t="s">
        <v>395</v>
      </c>
    </row>
    <row r="34" spans="2:20" x14ac:dyDescent="0.3">
      <c r="B34" s="14" t="s">
        <v>121</v>
      </c>
      <c r="C34" s="36" t="s">
        <v>283</v>
      </c>
      <c r="D34" s="15" t="s">
        <v>199</v>
      </c>
      <c r="E34" s="52" t="s">
        <v>6</v>
      </c>
      <c r="F34" s="32">
        <v>44769</v>
      </c>
      <c r="G34" s="5" t="s">
        <v>198</v>
      </c>
      <c r="H34" s="2"/>
      <c r="I34" s="4">
        <v>3971606</v>
      </c>
      <c r="J34" s="4">
        <v>4875000</v>
      </c>
      <c r="K34" s="4">
        <v>42934</v>
      </c>
      <c r="L34" s="53" t="s">
        <v>928</v>
      </c>
      <c r="M34" s="54" t="s">
        <v>284</v>
      </c>
      <c r="N34" s="51" t="s">
        <v>57</v>
      </c>
      <c r="O34" s="2"/>
      <c r="P34" s="5" t="s">
        <v>994</v>
      </c>
      <c r="Q34" s="5" t="s">
        <v>564</v>
      </c>
      <c r="R34" s="5" t="s">
        <v>6</v>
      </c>
      <c r="S34" s="16" t="s">
        <v>6</v>
      </c>
      <c r="T34" s="24" t="s">
        <v>200</v>
      </c>
    </row>
    <row r="35" spans="2:20" x14ac:dyDescent="0.3">
      <c r="B35" s="14" t="s">
        <v>467</v>
      </c>
      <c r="C35" s="36" t="s">
        <v>930</v>
      </c>
      <c r="D35" s="15" t="s">
        <v>122</v>
      </c>
      <c r="E35" s="52" t="s">
        <v>6</v>
      </c>
      <c r="F35" s="32">
        <v>44767</v>
      </c>
      <c r="G35" s="5" t="s">
        <v>201</v>
      </c>
      <c r="H35" s="2"/>
      <c r="I35" s="4">
        <v>3000000</v>
      </c>
      <c r="J35" s="4">
        <v>3000000</v>
      </c>
      <c r="K35" s="4">
        <v>0</v>
      </c>
      <c r="L35" s="53" t="s">
        <v>928</v>
      </c>
      <c r="M35" s="54" t="s">
        <v>830</v>
      </c>
      <c r="N35" s="51" t="s">
        <v>57</v>
      </c>
      <c r="O35" s="2"/>
      <c r="P35" s="5" t="s">
        <v>995</v>
      </c>
      <c r="Q35" s="5" t="s">
        <v>468</v>
      </c>
      <c r="R35" s="5" t="s">
        <v>878</v>
      </c>
      <c r="S35" s="16" t="s">
        <v>6</v>
      </c>
      <c r="T35" s="24" t="s">
        <v>395</v>
      </c>
    </row>
    <row r="36" spans="2:20" x14ac:dyDescent="0.3">
      <c r="B36" s="14" t="s">
        <v>750</v>
      </c>
      <c r="C36" s="36" t="s">
        <v>879</v>
      </c>
      <c r="D36" s="15" t="s">
        <v>931</v>
      </c>
      <c r="E36" s="52" t="s">
        <v>6</v>
      </c>
      <c r="F36" s="32">
        <v>44750</v>
      </c>
      <c r="G36" s="5" t="s">
        <v>198</v>
      </c>
      <c r="H36" s="2"/>
      <c r="I36" s="4">
        <v>9996680</v>
      </c>
      <c r="J36" s="4">
        <v>10000000</v>
      </c>
      <c r="K36" s="4">
        <v>0</v>
      </c>
      <c r="L36" s="53" t="s">
        <v>928</v>
      </c>
      <c r="M36" s="54" t="s">
        <v>284</v>
      </c>
      <c r="N36" s="51" t="s">
        <v>57</v>
      </c>
      <c r="O36" s="2"/>
      <c r="P36" s="5" t="s">
        <v>932</v>
      </c>
      <c r="Q36" s="5" t="s">
        <v>123</v>
      </c>
      <c r="R36" s="5" t="s">
        <v>6</v>
      </c>
      <c r="S36" s="16" t="s">
        <v>6</v>
      </c>
      <c r="T36" s="24" t="s">
        <v>200</v>
      </c>
    </row>
    <row r="37" spans="2:20" x14ac:dyDescent="0.3">
      <c r="B37" s="14" t="s">
        <v>124</v>
      </c>
      <c r="C37" s="36" t="s">
        <v>469</v>
      </c>
      <c r="D37" s="15" t="s">
        <v>677</v>
      </c>
      <c r="E37" s="52" t="s">
        <v>6</v>
      </c>
      <c r="F37" s="32">
        <v>44791</v>
      </c>
      <c r="G37" s="5" t="s">
        <v>198</v>
      </c>
      <c r="H37" s="2"/>
      <c r="I37" s="4">
        <v>5004800</v>
      </c>
      <c r="J37" s="4">
        <v>5000000</v>
      </c>
      <c r="K37" s="4">
        <v>0</v>
      </c>
      <c r="L37" s="53" t="s">
        <v>928</v>
      </c>
      <c r="M37" s="54" t="s">
        <v>830</v>
      </c>
      <c r="N37" s="51" t="s">
        <v>57</v>
      </c>
      <c r="O37" s="2"/>
      <c r="P37" s="5" t="s">
        <v>285</v>
      </c>
      <c r="Q37" s="5" t="s">
        <v>751</v>
      </c>
      <c r="R37" s="5" t="s">
        <v>6</v>
      </c>
      <c r="S37" s="16" t="s">
        <v>6</v>
      </c>
      <c r="T37" s="24" t="s">
        <v>395</v>
      </c>
    </row>
    <row r="38" spans="2:20" x14ac:dyDescent="0.3">
      <c r="B38" s="14" t="s">
        <v>396</v>
      </c>
      <c r="C38" s="36" t="s">
        <v>565</v>
      </c>
      <c r="D38" s="15" t="s">
        <v>470</v>
      </c>
      <c r="E38" s="52" t="s">
        <v>6</v>
      </c>
      <c r="F38" s="32">
        <v>44810</v>
      </c>
      <c r="G38" s="5" t="s">
        <v>198</v>
      </c>
      <c r="H38" s="2"/>
      <c r="I38" s="4">
        <v>4988200</v>
      </c>
      <c r="J38" s="4">
        <v>5000000</v>
      </c>
      <c r="K38" s="4">
        <v>0</v>
      </c>
      <c r="L38" s="53" t="s">
        <v>928</v>
      </c>
      <c r="M38" s="54" t="s">
        <v>8</v>
      </c>
      <c r="N38" s="51" t="s">
        <v>57</v>
      </c>
      <c r="O38" s="2"/>
      <c r="P38" s="5" t="s">
        <v>752</v>
      </c>
      <c r="Q38" s="5" t="s">
        <v>202</v>
      </c>
      <c r="R38" s="5" t="s">
        <v>203</v>
      </c>
      <c r="S38" s="16" t="s">
        <v>6</v>
      </c>
      <c r="T38" s="24" t="s">
        <v>286</v>
      </c>
    </row>
    <row r="39" spans="2:20" x14ac:dyDescent="0.3">
      <c r="B39" s="14" t="s">
        <v>678</v>
      </c>
      <c r="C39" s="36" t="s">
        <v>620</v>
      </c>
      <c r="D39" s="15" t="s">
        <v>338</v>
      </c>
      <c r="E39" s="52" t="s">
        <v>6</v>
      </c>
      <c r="F39" s="32">
        <v>44832</v>
      </c>
      <c r="G39" s="5" t="s">
        <v>996</v>
      </c>
      <c r="H39" s="2"/>
      <c r="I39" s="4">
        <v>4000000</v>
      </c>
      <c r="J39" s="4">
        <v>4000000</v>
      </c>
      <c r="K39" s="4">
        <v>0</v>
      </c>
      <c r="L39" s="53" t="s">
        <v>928</v>
      </c>
      <c r="M39" s="54" t="s">
        <v>284</v>
      </c>
      <c r="N39" s="51" t="s">
        <v>57</v>
      </c>
      <c r="O39" s="2"/>
      <c r="P39" s="5" t="s">
        <v>6</v>
      </c>
      <c r="Q39" s="5" t="s">
        <v>621</v>
      </c>
      <c r="R39" s="5" t="s">
        <v>196</v>
      </c>
      <c r="S39" s="16" t="s">
        <v>6</v>
      </c>
      <c r="T39" s="24" t="s">
        <v>200</v>
      </c>
    </row>
    <row r="40" spans="2:20" x14ac:dyDescent="0.3">
      <c r="B40" s="14" t="s">
        <v>933</v>
      </c>
      <c r="C40" s="36" t="s">
        <v>880</v>
      </c>
      <c r="D40" s="15" t="s">
        <v>9</v>
      </c>
      <c r="E40" s="52" t="s">
        <v>6</v>
      </c>
      <c r="F40" s="32">
        <v>44781</v>
      </c>
      <c r="G40" s="5" t="s">
        <v>397</v>
      </c>
      <c r="H40" s="2"/>
      <c r="I40" s="4">
        <v>4743160</v>
      </c>
      <c r="J40" s="4">
        <v>4750000</v>
      </c>
      <c r="K40" s="4">
        <v>0</v>
      </c>
      <c r="L40" s="53" t="s">
        <v>928</v>
      </c>
      <c r="M40" s="54" t="s">
        <v>8</v>
      </c>
      <c r="N40" s="51" t="s">
        <v>57</v>
      </c>
      <c r="O40" s="2"/>
      <c r="P40" s="5" t="s">
        <v>6</v>
      </c>
      <c r="Q40" s="5" t="s">
        <v>831</v>
      </c>
      <c r="R40" s="5" t="s">
        <v>6</v>
      </c>
      <c r="S40" s="16" t="s">
        <v>6</v>
      </c>
      <c r="T40" s="24" t="s">
        <v>286</v>
      </c>
    </row>
    <row r="41" spans="2:20" x14ac:dyDescent="0.3">
      <c r="B41" s="14" t="s">
        <v>125</v>
      </c>
      <c r="C41" s="36" t="s">
        <v>339</v>
      </c>
      <c r="D41" s="15" t="s">
        <v>61</v>
      </c>
      <c r="E41" s="52" t="s">
        <v>6</v>
      </c>
      <c r="F41" s="32">
        <v>44789</v>
      </c>
      <c r="G41" s="5" t="s">
        <v>62</v>
      </c>
      <c r="H41" s="2"/>
      <c r="I41" s="4">
        <v>4122071</v>
      </c>
      <c r="J41" s="4">
        <v>4125000</v>
      </c>
      <c r="K41" s="4">
        <v>0</v>
      </c>
      <c r="L41" s="53" t="s">
        <v>928</v>
      </c>
      <c r="M41" s="54" t="s">
        <v>830</v>
      </c>
      <c r="N41" s="51" t="s">
        <v>57</v>
      </c>
      <c r="O41" s="2"/>
      <c r="P41" s="5" t="s">
        <v>622</v>
      </c>
      <c r="Q41" s="5" t="s">
        <v>287</v>
      </c>
      <c r="R41" s="5" t="s">
        <v>6</v>
      </c>
      <c r="S41" s="16" t="s">
        <v>6</v>
      </c>
      <c r="T41" s="24" t="s">
        <v>395</v>
      </c>
    </row>
    <row r="42" spans="2:20" x14ac:dyDescent="0.3">
      <c r="B42" s="14" t="s">
        <v>398</v>
      </c>
      <c r="C42" s="36" t="s">
        <v>288</v>
      </c>
      <c r="D42" s="15" t="s">
        <v>934</v>
      </c>
      <c r="E42" s="52" t="s">
        <v>6</v>
      </c>
      <c r="F42" s="32">
        <v>44748</v>
      </c>
      <c r="G42" s="5" t="s">
        <v>676</v>
      </c>
      <c r="H42" s="2"/>
      <c r="I42" s="4">
        <v>4992050</v>
      </c>
      <c r="J42" s="4">
        <v>5000000</v>
      </c>
      <c r="K42" s="4">
        <v>0</v>
      </c>
      <c r="L42" s="53" t="s">
        <v>928</v>
      </c>
      <c r="M42" s="54" t="s">
        <v>8</v>
      </c>
      <c r="N42" s="51" t="s">
        <v>57</v>
      </c>
      <c r="O42" s="2"/>
      <c r="P42" s="5" t="s">
        <v>6</v>
      </c>
      <c r="Q42" s="5" t="s">
        <v>997</v>
      </c>
      <c r="R42" s="5" t="s">
        <v>997</v>
      </c>
      <c r="S42" s="16" t="s">
        <v>6</v>
      </c>
      <c r="T42" s="24" t="s">
        <v>286</v>
      </c>
    </row>
    <row r="43" spans="2:20" x14ac:dyDescent="0.3">
      <c r="B43" s="14" t="s">
        <v>679</v>
      </c>
      <c r="C43" s="36" t="s">
        <v>63</v>
      </c>
      <c r="D43" s="15" t="s">
        <v>832</v>
      </c>
      <c r="E43" s="52" t="s">
        <v>6</v>
      </c>
      <c r="F43" s="32">
        <v>44767</v>
      </c>
      <c r="G43" s="5" t="s">
        <v>340</v>
      </c>
      <c r="H43" s="2"/>
      <c r="I43" s="4">
        <v>3000000</v>
      </c>
      <c r="J43" s="4">
        <v>3000000</v>
      </c>
      <c r="K43" s="4">
        <v>0</v>
      </c>
      <c r="L43" s="53" t="s">
        <v>928</v>
      </c>
      <c r="M43" s="54" t="s">
        <v>830</v>
      </c>
      <c r="N43" s="51" t="s">
        <v>57</v>
      </c>
      <c r="O43" s="2"/>
      <c r="P43" s="5" t="s">
        <v>341</v>
      </c>
      <c r="Q43" s="5" t="s">
        <v>935</v>
      </c>
      <c r="R43" s="5" t="s">
        <v>6</v>
      </c>
      <c r="S43" s="16" t="s">
        <v>6</v>
      </c>
      <c r="T43" s="24" t="s">
        <v>395</v>
      </c>
    </row>
    <row r="44" spans="2:20" x14ac:dyDescent="0.3">
      <c r="B44" s="14" t="s">
        <v>998</v>
      </c>
      <c r="C44" s="36" t="s">
        <v>10</v>
      </c>
      <c r="D44" s="15" t="s">
        <v>399</v>
      </c>
      <c r="E44" s="52" t="s">
        <v>6</v>
      </c>
      <c r="F44" s="32">
        <v>44781</v>
      </c>
      <c r="G44" s="5" t="s">
        <v>281</v>
      </c>
      <c r="H44" s="2"/>
      <c r="I44" s="4">
        <v>4704828</v>
      </c>
      <c r="J44" s="4">
        <v>4750000</v>
      </c>
      <c r="K44" s="4">
        <v>0</v>
      </c>
      <c r="L44" s="53" t="s">
        <v>928</v>
      </c>
      <c r="M44" s="54" t="s">
        <v>8</v>
      </c>
      <c r="N44" s="51" t="s">
        <v>57</v>
      </c>
      <c r="O44" s="2"/>
      <c r="P44" s="5" t="s">
        <v>566</v>
      </c>
      <c r="Q44" s="5" t="s">
        <v>999</v>
      </c>
      <c r="R44" s="5" t="s">
        <v>680</v>
      </c>
      <c r="S44" s="16" t="s">
        <v>6</v>
      </c>
      <c r="T44" s="24" t="s">
        <v>286</v>
      </c>
    </row>
    <row r="45" spans="2:20" x14ac:dyDescent="0.3">
      <c r="B45" s="14" t="s">
        <v>204</v>
      </c>
      <c r="C45" s="36" t="s">
        <v>471</v>
      </c>
      <c r="D45" s="15" t="s">
        <v>342</v>
      </c>
      <c r="E45" s="52" t="s">
        <v>6</v>
      </c>
      <c r="F45" s="32">
        <v>44748</v>
      </c>
      <c r="G45" s="5" t="s">
        <v>11</v>
      </c>
      <c r="H45" s="2"/>
      <c r="I45" s="4">
        <v>6997877</v>
      </c>
      <c r="J45" s="4">
        <v>7000000</v>
      </c>
      <c r="K45" s="4">
        <v>0</v>
      </c>
      <c r="L45" s="53" t="s">
        <v>673</v>
      </c>
      <c r="M45" s="54" t="s">
        <v>8</v>
      </c>
      <c r="N45" s="51" t="s">
        <v>57</v>
      </c>
      <c r="O45" s="2"/>
      <c r="P45" s="5" t="s">
        <v>6</v>
      </c>
      <c r="Q45" s="5" t="s">
        <v>64</v>
      </c>
      <c r="R45" s="5" t="s">
        <v>64</v>
      </c>
      <c r="S45" s="16" t="s">
        <v>6</v>
      </c>
      <c r="T45" s="24" t="s">
        <v>465</v>
      </c>
    </row>
    <row r="46" spans="2:20" x14ac:dyDescent="0.3">
      <c r="B46" s="14" t="s">
        <v>472</v>
      </c>
      <c r="C46" s="36" t="s">
        <v>12</v>
      </c>
      <c r="D46" s="15" t="s">
        <v>681</v>
      </c>
      <c r="E46" s="52" t="s">
        <v>6</v>
      </c>
      <c r="F46" s="32">
        <v>44748</v>
      </c>
      <c r="G46" s="5" t="s">
        <v>11</v>
      </c>
      <c r="H46" s="2"/>
      <c r="I46" s="4">
        <v>2249750</v>
      </c>
      <c r="J46" s="4">
        <v>2250000</v>
      </c>
      <c r="K46" s="4">
        <v>0</v>
      </c>
      <c r="L46" s="53" t="s">
        <v>673</v>
      </c>
      <c r="M46" s="54" t="s">
        <v>876</v>
      </c>
      <c r="N46" s="51" t="s">
        <v>57</v>
      </c>
      <c r="O46" s="2"/>
      <c r="P46" s="5" t="s">
        <v>6</v>
      </c>
      <c r="Q46" s="5" t="s">
        <v>64</v>
      </c>
      <c r="R46" s="5" t="s">
        <v>64</v>
      </c>
      <c r="S46" s="16" t="s">
        <v>6</v>
      </c>
      <c r="T46" s="24" t="s">
        <v>282</v>
      </c>
    </row>
    <row r="47" spans="2:20" x14ac:dyDescent="0.3">
      <c r="B47" s="14" t="s">
        <v>936</v>
      </c>
      <c r="C47" s="36" t="s">
        <v>881</v>
      </c>
      <c r="D47" s="15" t="s">
        <v>1000</v>
      </c>
      <c r="E47" s="52" t="s">
        <v>6</v>
      </c>
      <c r="F47" s="32">
        <v>44781</v>
      </c>
      <c r="G47" s="5" t="s">
        <v>11</v>
      </c>
      <c r="H47" s="2"/>
      <c r="I47" s="4">
        <v>2994990</v>
      </c>
      <c r="J47" s="4">
        <v>3000000</v>
      </c>
      <c r="K47" s="4">
        <v>0</v>
      </c>
      <c r="L47" s="53" t="s">
        <v>928</v>
      </c>
      <c r="M47" s="54" t="s">
        <v>284</v>
      </c>
      <c r="N47" s="51" t="s">
        <v>57</v>
      </c>
      <c r="O47" s="2"/>
      <c r="P47" s="5" t="s">
        <v>623</v>
      </c>
      <c r="Q47" s="5" t="s">
        <v>682</v>
      </c>
      <c r="R47" s="5" t="s">
        <v>473</v>
      </c>
      <c r="S47" s="16" t="s">
        <v>6</v>
      </c>
      <c r="T47" s="24" t="s">
        <v>200</v>
      </c>
    </row>
    <row r="48" spans="2:20" x14ac:dyDescent="0.3">
      <c r="B48" s="14" t="s">
        <v>126</v>
      </c>
      <c r="C48" s="36" t="s">
        <v>753</v>
      </c>
      <c r="D48" s="15" t="s">
        <v>882</v>
      </c>
      <c r="E48" s="52" t="s">
        <v>6</v>
      </c>
      <c r="F48" s="32">
        <v>44774</v>
      </c>
      <c r="G48" s="5" t="s">
        <v>1001</v>
      </c>
      <c r="H48" s="2"/>
      <c r="I48" s="4">
        <v>7998545</v>
      </c>
      <c r="J48" s="4">
        <v>8000000</v>
      </c>
      <c r="K48" s="4">
        <v>0</v>
      </c>
      <c r="L48" s="53" t="s">
        <v>673</v>
      </c>
      <c r="M48" s="54" t="s">
        <v>830</v>
      </c>
      <c r="N48" s="51" t="s">
        <v>57</v>
      </c>
      <c r="O48" s="2"/>
      <c r="P48" s="5" t="s">
        <v>6</v>
      </c>
      <c r="Q48" s="5" t="s">
        <v>937</v>
      </c>
      <c r="R48" s="5" t="s">
        <v>196</v>
      </c>
      <c r="S48" s="16" t="s">
        <v>6</v>
      </c>
      <c r="T48" s="24" t="s">
        <v>561</v>
      </c>
    </row>
    <row r="49" spans="2:20" x14ac:dyDescent="0.3">
      <c r="B49" s="14" t="s">
        <v>400</v>
      </c>
      <c r="C49" s="36" t="s">
        <v>289</v>
      </c>
      <c r="D49" s="15" t="s">
        <v>205</v>
      </c>
      <c r="E49" s="52" t="s">
        <v>6</v>
      </c>
      <c r="F49" s="32">
        <v>44774</v>
      </c>
      <c r="G49" s="5" t="s">
        <v>1001</v>
      </c>
      <c r="H49" s="2"/>
      <c r="I49" s="4">
        <v>4998867</v>
      </c>
      <c r="J49" s="4">
        <v>5000000</v>
      </c>
      <c r="K49" s="4">
        <v>0</v>
      </c>
      <c r="L49" s="53" t="s">
        <v>673</v>
      </c>
      <c r="M49" s="54" t="s">
        <v>58</v>
      </c>
      <c r="N49" s="51" t="s">
        <v>57</v>
      </c>
      <c r="O49" s="2"/>
      <c r="P49" s="5" t="s">
        <v>6</v>
      </c>
      <c r="Q49" s="5" t="s">
        <v>937</v>
      </c>
      <c r="R49" s="5" t="s">
        <v>196</v>
      </c>
      <c r="S49" s="16" t="s">
        <v>6</v>
      </c>
      <c r="T49" s="24" t="s">
        <v>197</v>
      </c>
    </row>
    <row r="50" spans="2:20" x14ac:dyDescent="0.3">
      <c r="B50" s="14" t="s">
        <v>683</v>
      </c>
      <c r="C50" s="36" t="s">
        <v>684</v>
      </c>
      <c r="D50" s="15" t="s">
        <v>127</v>
      </c>
      <c r="E50" s="52" t="s">
        <v>6</v>
      </c>
      <c r="F50" s="32">
        <v>44762</v>
      </c>
      <c r="G50" s="5" t="s">
        <v>676</v>
      </c>
      <c r="H50" s="2"/>
      <c r="I50" s="4">
        <v>14892150</v>
      </c>
      <c r="J50" s="4">
        <v>15000000</v>
      </c>
      <c r="K50" s="4">
        <v>0</v>
      </c>
      <c r="L50" s="53" t="s">
        <v>673</v>
      </c>
      <c r="M50" s="54" t="s">
        <v>343</v>
      </c>
      <c r="N50" s="51" t="s">
        <v>57</v>
      </c>
      <c r="O50" s="2"/>
      <c r="P50" s="5" t="s">
        <v>883</v>
      </c>
      <c r="Q50" s="5" t="s">
        <v>401</v>
      </c>
      <c r="R50" s="5" t="s">
        <v>401</v>
      </c>
      <c r="S50" s="16" t="s">
        <v>6</v>
      </c>
      <c r="T50" s="24" t="s">
        <v>128</v>
      </c>
    </row>
    <row r="51" spans="2:20" x14ac:dyDescent="0.3">
      <c r="B51" s="14" t="s">
        <v>938</v>
      </c>
      <c r="C51" s="36" t="s">
        <v>206</v>
      </c>
      <c r="D51" s="15" t="s">
        <v>402</v>
      </c>
      <c r="E51" s="52" t="s">
        <v>6</v>
      </c>
      <c r="F51" s="32">
        <v>44760</v>
      </c>
      <c r="G51" s="5" t="s">
        <v>676</v>
      </c>
      <c r="H51" s="2"/>
      <c r="I51" s="4">
        <v>5000000</v>
      </c>
      <c r="J51" s="4">
        <v>5000000</v>
      </c>
      <c r="K51" s="4">
        <v>0</v>
      </c>
      <c r="L51" s="53" t="s">
        <v>673</v>
      </c>
      <c r="M51" s="54" t="s">
        <v>58</v>
      </c>
      <c r="N51" s="51" t="s">
        <v>57</v>
      </c>
      <c r="O51" s="2"/>
      <c r="P51" s="5" t="s">
        <v>939</v>
      </c>
      <c r="Q51" s="5" t="s">
        <v>129</v>
      </c>
      <c r="R51" s="5" t="s">
        <v>6</v>
      </c>
      <c r="S51" s="16" t="s">
        <v>6</v>
      </c>
      <c r="T51" s="24" t="s">
        <v>197</v>
      </c>
    </row>
    <row r="52" spans="2:20" x14ac:dyDescent="0.3">
      <c r="B52" s="14" t="s">
        <v>207</v>
      </c>
      <c r="C52" s="36" t="s">
        <v>754</v>
      </c>
      <c r="D52" s="15" t="s">
        <v>1002</v>
      </c>
      <c r="E52" s="52" t="s">
        <v>6</v>
      </c>
      <c r="F52" s="32">
        <v>44767</v>
      </c>
      <c r="G52" s="5" t="s">
        <v>567</v>
      </c>
      <c r="H52" s="2"/>
      <c r="I52" s="4">
        <v>4712300</v>
      </c>
      <c r="J52" s="4">
        <v>5000000</v>
      </c>
      <c r="K52" s="4">
        <v>43750</v>
      </c>
      <c r="L52" s="53" t="s">
        <v>928</v>
      </c>
      <c r="M52" s="54" t="s">
        <v>284</v>
      </c>
      <c r="N52" s="51" t="s">
        <v>57</v>
      </c>
      <c r="O52" s="2"/>
      <c r="P52" s="5" t="s">
        <v>884</v>
      </c>
      <c r="Q52" s="5" t="s">
        <v>568</v>
      </c>
      <c r="R52" s="5" t="s">
        <v>6</v>
      </c>
      <c r="S52" s="16" t="s">
        <v>6</v>
      </c>
      <c r="T52" s="24" t="s">
        <v>200</v>
      </c>
    </row>
    <row r="53" spans="2:20" x14ac:dyDescent="0.3">
      <c r="B53" s="14" t="s">
        <v>474</v>
      </c>
      <c r="C53" s="36" t="s">
        <v>403</v>
      </c>
      <c r="D53" s="15" t="s">
        <v>940</v>
      </c>
      <c r="E53" s="52" t="s">
        <v>6</v>
      </c>
      <c r="F53" s="32">
        <v>44810</v>
      </c>
      <c r="G53" s="5" t="s">
        <v>340</v>
      </c>
      <c r="H53" s="2"/>
      <c r="I53" s="4">
        <v>2493700</v>
      </c>
      <c r="J53" s="4">
        <v>2500000</v>
      </c>
      <c r="K53" s="4">
        <v>0</v>
      </c>
      <c r="L53" s="53" t="s">
        <v>928</v>
      </c>
      <c r="M53" s="54" t="s">
        <v>830</v>
      </c>
      <c r="N53" s="51" t="s">
        <v>57</v>
      </c>
      <c r="O53" s="2"/>
      <c r="P53" s="5" t="s">
        <v>475</v>
      </c>
      <c r="Q53" s="5" t="s">
        <v>290</v>
      </c>
      <c r="R53" s="5" t="s">
        <v>6</v>
      </c>
      <c r="S53" s="16" t="s">
        <v>6</v>
      </c>
      <c r="T53" s="24" t="s">
        <v>395</v>
      </c>
    </row>
    <row r="54" spans="2:20" x14ac:dyDescent="0.3">
      <c r="B54" s="14" t="s">
        <v>755</v>
      </c>
      <c r="C54" s="36" t="s">
        <v>941</v>
      </c>
      <c r="D54" s="15" t="s">
        <v>756</v>
      </c>
      <c r="E54" s="52" t="s">
        <v>6</v>
      </c>
      <c r="F54" s="32">
        <v>44781</v>
      </c>
      <c r="G54" s="5" t="s">
        <v>996</v>
      </c>
      <c r="H54" s="2"/>
      <c r="I54" s="4">
        <v>5717398</v>
      </c>
      <c r="J54" s="4">
        <v>5750000</v>
      </c>
      <c r="K54" s="4">
        <v>0</v>
      </c>
      <c r="L54" s="53" t="s">
        <v>928</v>
      </c>
      <c r="M54" s="54" t="s">
        <v>8</v>
      </c>
      <c r="N54" s="51" t="s">
        <v>57</v>
      </c>
      <c r="O54" s="2"/>
      <c r="P54" s="5" t="s">
        <v>404</v>
      </c>
      <c r="Q54" s="5" t="s">
        <v>65</v>
      </c>
      <c r="R54" s="5" t="s">
        <v>6</v>
      </c>
      <c r="S54" s="16" t="s">
        <v>6</v>
      </c>
      <c r="T54" s="24" t="s">
        <v>286</v>
      </c>
    </row>
    <row r="55" spans="2:20" x14ac:dyDescent="0.3">
      <c r="B55" s="14" t="s">
        <v>1003</v>
      </c>
      <c r="C55" s="36" t="s">
        <v>291</v>
      </c>
      <c r="D55" s="15" t="s">
        <v>13</v>
      </c>
      <c r="E55" s="52" t="s">
        <v>6</v>
      </c>
      <c r="F55" s="32">
        <v>44769</v>
      </c>
      <c r="G55" s="5" t="s">
        <v>676</v>
      </c>
      <c r="H55" s="2"/>
      <c r="I55" s="4">
        <v>1870500</v>
      </c>
      <c r="J55" s="4">
        <v>2000000</v>
      </c>
      <c r="K55" s="4">
        <v>30180</v>
      </c>
      <c r="L55" s="53" t="s">
        <v>928</v>
      </c>
      <c r="M55" s="54" t="s">
        <v>284</v>
      </c>
      <c r="N55" s="51" t="s">
        <v>57</v>
      </c>
      <c r="O55" s="2"/>
      <c r="P55" s="5" t="s">
        <v>6</v>
      </c>
      <c r="Q55" s="5" t="s">
        <v>757</v>
      </c>
      <c r="R55" s="5" t="s">
        <v>196</v>
      </c>
      <c r="S55" s="16" t="s">
        <v>6</v>
      </c>
      <c r="T55" s="24" t="s">
        <v>200</v>
      </c>
    </row>
    <row r="56" spans="2:20" x14ac:dyDescent="0.3">
      <c r="B56" s="14" t="s">
        <v>208</v>
      </c>
      <c r="C56" s="36" t="s">
        <v>1004</v>
      </c>
      <c r="D56" s="15" t="s">
        <v>130</v>
      </c>
      <c r="E56" s="52" t="s">
        <v>6</v>
      </c>
      <c r="F56" s="32">
        <v>44760</v>
      </c>
      <c r="G56" s="5" t="s">
        <v>201</v>
      </c>
      <c r="H56" s="2"/>
      <c r="I56" s="4">
        <v>5000000</v>
      </c>
      <c r="J56" s="4">
        <v>5000000</v>
      </c>
      <c r="K56" s="4">
        <v>0</v>
      </c>
      <c r="L56" s="53" t="s">
        <v>673</v>
      </c>
      <c r="M56" s="54" t="s">
        <v>58</v>
      </c>
      <c r="N56" s="51" t="s">
        <v>57</v>
      </c>
      <c r="O56" s="2"/>
      <c r="P56" s="5" t="s">
        <v>209</v>
      </c>
      <c r="Q56" s="5" t="s">
        <v>201</v>
      </c>
      <c r="R56" s="5" t="s">
        <v>6</v>
      </c>
      <c r="S56" s="16" t="s">
        <v>6</v>
      </c>
      <c r="T56" s="24" t="s">
        <v>197</v>
      </c>
    </row>
    <row r="57" spans="2:20" x14ac:dyDescent="0.3">
      <c r="B57" s="14" t="s">
        <v>685</v>
      </c>
      <c r="C57" s="36" t="s">
        <v>833</v>
      </c>
      <c r="D57" s="15" t="s">
        <v>292</v>
      </c>
      <c r="E57" s="52" t="s">
        <v>6</v>
      </c>
      <c r="F57" s="32">
        <v>44783</v>
      </c>
      <c r="G57" s="5" t="s">
        <v>758</v>
      </c>
      <c r="H57" s="2"/>
      <c r="I57" s="4">
        <v>5480145</v>
      </c>
      <c r="J57" s="4">
        <v>5500000</v>
      </c>
      <c r="K57" s="4">
        <v>0</v>
      </c>
      <c r="L57" s="53" t="s">
        <v>673</v>
      </c>
      <c r="M57" s="54" t="s">
        <v>876</v>
      </c>
      <c r="N57" s="51" t="s">
        <v>57</v>
      </c>
      <c r="O57" s="2"/>
      <c r="P57" s="5" t="s">
        <v>14</v>
      </c>
      <c r="Q57" s="5" t="s">
        <v>476</v>
      </c>
      <c r="R57" s="5" t="s">
        <v>569</v>
      </c>
      <c r="S57" s="16" t="s">
        <v>6</v>
      </c>
      <c r="T57" s="24" t="s">
        <v>282</v>
      </c>
    </row>
    <row r="58" spans="2:20" x14ac:dyDescent="0.3">
      <c r="B58" s="14" t="s">
        <v>942</v>
      </c>
      <c r="C58" s="36" t="s">
        <v>624</v>
      </c>
      <c r="D58" s="15" t="s">
        <v>405</v>
      </c>
      <c r="E58" s="52" t="s">
        <v>6</v>
      </c>
      <c r="F58" s="32">
        <v>44771</v>
      </c>
      <c r="G58" s="5" t="s">
        <v>759</v>
      </c>
      <c r="H58" s="2"/>
      <c r="I58" s="4">
        <v>10000000</v>
      </c>
      <c r="J58" s="4">
        <v>10000000</v>
      </c>
      <c r="K58" s="4">
        <v>0</v>
      </c>
      <c r="L58" s="53" t="s">
        <v>673</v>
      </c>
      <c r="M58" s="54" t="s">
        <v>58</v>
      </c>
      <c r="N58" s="51" t="s">
        <v>210</v>
      </c>
      <c r="O58" s="2"/>
      <c r="P58" s="5" t="s">
        <v>66</v>
      </c>
      <c r="Q58" s="5" t="s">
        <v>1005</v>
      </c>
      <c r="R58" s="5" t="s">
        <v>6</v>
      </c>
      <c r="S58" s="16" t="s">
        <v>6</v>
      </c>
      <c r="T58" s="24" t="s">
        <v>885</v>
      </c>
    </row>
    <row r="59" spans="2:20" x14ac:dyDescent="0.3">
      <c r="B59" s="14" t="s">
        <v>131</v>
      </c>
      <c r="C59" s="36" t="s">
        <v>760</v>
      </c>
      <c r="D59" s="15" t="s">
        <v>761</v>
      </c>
      <c r="E59" s="52" t="s">
        <v>6</v>
      </c>
      <c r="F59" s="32">
        <v>44777</v>
      </c>
      <c r="G59" s="5" t="s">
        <v>1006</v>
      </c>
      <c r="H59" s="2"/>
      <c r="I59" s="4">
        <v>3471895</v>
      </c>
      <c r="J59" s="4">
        <v>3500000</v>
      </c>
      <c r="K59" s="4">
        <v>0</v>
      </c>
      <c r="L59" s="53" t="s">
        <v>673</v>
      </c>
      <c r="M59" s="54" t="s">
        <v>343</v>
      </c>
      <c r="N59" s="51" t="s">
        <v>57</v>
      </c>
      <c r="O59" s="2"/>
      <c r="P59" s="5" t="s">
        <v>625</v>
      </c>
      <c r="Q59" s="5" t="s">
        <v>686</v>
      </c>
      <c r="R59" s="5" t="s">
        <v>6</v>
      </c>
      <c r="S59" s="16" t="s">
        <v>6</v>
      </c>
      <c r="T59" s="24" t="s">
        <v>128</v>
      </c>
    </row>
    <row r="60" spans="2:20" x14ac:dyDescent="0.3">
      <c r="B60" s="14" t="s">
        <v>406</v>
      </c>
      <c r="C60" s="36" t="s">
        <v>211</v>
      </c>
      <c r="D60" s="15" t="s">
        <v>407</v>
      </c>
      <c r="E60" s="52" t="s">
        <v>6</v>
      </c>
      <c r="F60" s="32">
        <v>44750</v>
      </c>
      <c r="G60" s="5" t="s">
        <v>11</v>
      </c>
      <c r="H60" s="2"/>
      <c r="I60" s="4">
        <v>5249680</v>
      </c>
      <c r="J60" s="4">
        <v>5250000</v>
      </c>
      <c r="K60" s="4">
        <v>0</v>
      </c>
      <c r="L60" s="53" t="s">
        <v>673</v>
      </c>
      <c r="M60" s="54" t="s">
        <v>830</v>
      </c>
      <c r="N60" s="51" t="s">
        <v>57</v>
      </c>
      <c r="O60" s="2"/>
      <c r="P60" s="5" t="s">
        <v>6</v>
      </c>
      <c r="Q60" s="5" t="s">
        <v>626</v>
      </c>
      <c r="R60" s="5" t="s">
        <v>196</v>
      </c>
      <c r="S60" s="16" t="s">
        <v>6</v>
      </c>
      <c r="T60" s="24" t="s">
        <v>561</v>
      </c>
    </row>
    <row r="61" spans="2:20" x14ac:dyDescent="0.3">
      <c r="B61" s="14" t="s">
        <v>762</v>
      </c>
      <c r="C61" s="36" t="s">
        <v>212</v>
      </c>
      <c r="D61" s="15" t="s">
        <v>570</v>
      </c>
      <c r="E61" s="52" t="s">
        <v>6</v>
      </c>
      <c r="F61" s="55">
        <v>44750</v>
      </c>
      <c r="G61" s="5" t="s">
        <v>11</v>
      </c>
      <c r="H61" s="2"/>
      <c r="I61" s="4">
        <v>5499101</v>
      </c>
      <c r="J61" s="4">
        <v>5500000</v>
      </c>
      <c r="K61" s="4">
        <v>0</v>
      </c>
      <c r="L61" s="53" t="s">
        <v>673</v>
      </c>
      <c r="M61" s="54" t="s">
        <v>58</v>
      </c>
      <c r="N61" s="51" t="s">
        <v>57</v>
      </c>
      <c r="O61" s="2"/>
      <c r="P61" s="5" t="s">
        <v>6</v>
      </c>
      <c r="Q61" s="5" t="s">
        <v>626</v>
      </c>
      <c r="R61" s="5" t="s">
        <v>196</v>
      </c>
      <c r="S61" s="16" t="s">
        <v>6</v>
      </c>
      <c r="T61" s="24" t="s">
        <v>197</v>
      </c>
    </row>
    <row r="62" spans="2:20" x14ac:dyDescent="0.3">
      <c r="B62" s="14" t="s">
        <v>1007</v>
      </c>
      <c r="C62" s="36" t="s">
        <v>571</v>
      </c>
      <c r="D62" s="15" t="s">
        <v>213</v>
      </c>
      <c r="E62" s="52" t="s">
        <v>6</v>
      </c>
      <c r="F62" s="55">
        <v>44816</v>
      </c>
      <c r="G62" s="5" t="s">
        <v>281</v>
      </c>
      <c r="H62" s="2"/>
      <c r="I62" s="4">
        <v>4992050</v>
      </c>
      <c r="J62" s="4">
        <v>5000000</v>
      </c>
      <c r="K62" s="4">
        <v>0</v>
      </c>
      <c r="L62" s="53" t="s">
        <v>928</v>
      </c>
      <c r="M62" s="54" t="s">
        <v>284</v>
      </c>
      <c r="N62" s="51" t="s">
        <v>57</v>
      </c>
      <c r="O62" s="2"/>
      <c r="P62" s="5" t="s">
        <v>132</v>
      </c>
      <c r="Q62" s="5" t="s">
        <v>15</v>
      </c>
      <c r="R62" s="5" t="s">
        <v>6</v>
      </c>
      <c r="S62" s="16" t="s">
        <v>6</v>
      </c>
      <c r="T62" s="24" t="s">
        <v>200</v>
      </c>
    </row>
    <row r="63" spans="2:20" x14ac:dyDescent="0.3">
      <c r="B63" s="14" t="s">
        <v>214</v>
      </c>
      <c r="C63" s="36" t="s">
        <v>133</v>
      </c>
      <c r="D63" s="15" t="s">
        <v>763</v>
      </c>
      <c r="E63" s="52" t="s">
        <v>6</v>
      </c>
      <c r="F63" s="55">
        <v>44798</v>
      </c>
      <c r="G63" s="5" t="s">
        <v>195</v>
      </c>
      <c r="H63" s="2"/>
      <c r="I63" s="4">
        <v>1837760</v>
      </c>
      <c r="J63" s="4">
        <v>2000000</v>
      </c>
      <c r="K63" s="4">
        <v>17111</v>
      </c>
      <c r="L63" s="53" t="s">
        <v>928</v>
      </c>
      <c r="M63" s="54" t="s">
        <v>8</v>
      </c>
      <c r="N63" s="51" t="s">
        <v>57</v>
      </c>
      <c r="O63" s="2"/>
      <c r="P63" s="5" t="s">
        <v>6</v>
      </c>
      <c r="Q63" s="5" t="s">
        <v>687</v>
      </c>
      <c r="R63" s="5" t="s">
        <v>6</v>
      </c>
      <c r="S63" s="16" t="s">
        <v>6</v>
      </c>
      <c r="T63" s="24" t="s">
        <v>286</v>
      </c>
    </row>
    <row r="64" spans="2:20" x14ac:dyDescent="0.3">
      <c r="B64" s="14" t="s">
        <v>477</v>
      </c>
      <c r="C64" s="36" t="s">
        <v>834</v>
      </c>
      <c r="D64" s="15" t="s">
        <v>627</v>
      </c>
      <c r="E64" s="52" t="s">
        <v>6</v>
      </c>
      <c r="F64" s="55">
        <v>44760</v>
      </c>
      <c r="G64" s="5" t="s">
        <v>1001</v>
      </c>
      <c r="H64" s="2"/>
      <c r="I64" s="4">
        <v>5000000</v>
      </c>
      <c r="J64" s="4">
        <v>5000000</v>
      </c>
      <c r="K64" s="4">
        <v>0</v>
      </c>
      <c r="L64" s="53" t="s">
        <v>673</v>
      </c>
      <c r="M64" s="54" t="s">
        <v>876</v>
      </c>
      <c r="N64" s="51" t="s">
        <v>57</v>
      </c>
      <c r="O64" s="2"/>
      <c r="P64" s="5" t="s">
        <v>408</v>
      </c>
      <c r="Q64" s="5" t="s">
        <v>835</v>
      </c>
      <c r="R64" s="5" t="s">
        <v>6</v>
      </c>
      <c r="S64" s="16" t="s">
        <v>6</v>
      </c>
      <c r="T64" s="24" t="s">
        <v>282</v>
      </c>
    </row>
    <row r="65" spans="2:20" x14ac:dyDescent="0.3">
      <c r="B65" s="14" t="s">
        <v>764</v>
      </c>
      <c r="C65" s="36" t="s">
        <v>134</v>
      </c>
      <c r="D65" s="15" t="s">
        <v>688</v>
      </c>
      <c r="E65" s="52" t="s">
        <v>6</v>
      </c>
      <c r="F65" s="55">
        <v>44784</v>
      </c>
      <c r="G65" s="5" t="s">
        <v>11</v>
      </c>
      <c r="H65" s="2"/>
      <c r="I65" s="4">
        <v>4992800</v>
      </c>
      <c r="J65" s="4">
        <v>5000000</v>
      </c>
      <c r="K65" s="4">
        <v>0</v>
      </c>
      <c r="L65" s="53" t="s">
        <v>928</v>
      </c>
      <c r="M65" s="54" t="s">
        <v>8</v>
      </c>
      <c r="N65" s="51" t="s">
        <v>57</v>
      </c>
      <c r="O65" s="2"/>
      <c r="P65" s="5" t="s">
        <v>215</v>
      </c>
      <c r="Q65" s="5" t="s">
        <v>478</v>
      </c>
      <c r="R65" s="5" t="s">
        <v>196</v>
      </c>
      <c r="S65" s="16" t="s">
        <v>6</v>
      </c>
      <c r="T65" s="24" t="s">
        <v>286</v>
      </c>
    </row>
    <row r="66" spans="2:20" x14ac:dyDescent="0.3">
      <c r="B66" s="14" t="s">
        <v>1008</v>
      </c>
      <c r="C66" s="36" t="s">
        <v>479</v>
      </c>
      <c r="D66" s="15" t="s">
        <v>628</v>
      </c>
      <c r="E66" s="52" t="s">
        <v>284</v>
      </c>
      <c r="F66" s="55">
        <v>44776</v>
      </c>
      <c r="G66" s="5" t="s">
        <v>689</v>
      </c>
      <c r="H66" s="2"/>
      <c r="I66" s="4">
        <v>2021120</v>
      </c>
      <c r="J66" s="4">
        <v>2000000</v>
      </c>
      <c r="K66" s="4">
        <v>0</v>
      </c>
      <c r="L66" s="53" t="s">
        <v>673</v>
      </c>
      <c r="M66" s="54" t="s">
        <v>343</v>
      </c>
      <c r="N66" s="51" t="s">
        <v>57</v>
      </c>
      <c r="O66" s="2"/>
      <c r="P66" s="5" t="s">
        <v>293</v>
      </c>
      <c r="Q66" s="5" t="s">
        <v>409</v>
      </c>
      <c r="R66" s="5" t="s">
        <v>196</v>
      </c>
      <c r="S66" s="16" t="s">
        <v>6</v>
      </c>
      <c r="T66" s="24" t="s">
        <v>128</v>
      </c>
    </row>
    <row r="67" spans="2:20" x14ac:dyDescent="0.3">
      <c r="B67" s="14" t="s">
        <v>410</v>
      </c>
      <c r="C67" s="36" t="s">
        <v>480</v>
      </c>
      <c r="D67" s="15" t="s">
        <v>886</v>
      </c>
      <c r="E67" s="52" t="s">
        <v>284</v>
      </c>
      <c r="F67" s="55">
        <v>44804</v>
      </c>
      <c r="G67" s="5" t="s">
        <v>11</v>
      </c>
      <c r="H67" s="2"/>
      <c r="I67" s="4">
        <v>3000000</v>
      </c>
      <c r="J67" s="4">
        <v>3000000</v>
      </c>
      <c r="K67" s="4">
        <v>0</v>
      </c>
      <c r="L67" s="53" t="s">
        <v>928</v>
      </c>
      <c r="M67" s="54" t="s">
        <v>830</v>
      </c>
      <c r="N67" s="51" t="s">
        <v>210</v>
      </c>
      <c r="O67" s="2"/>
      <c r="P67" s="5" t="s">
        <v>135</v>
      </c>
      <c r="Q67" s="5" t="s">
        <v>481</v>
      </c>
      <c r="R67" s="5" t="s">
        <v>6</v>
      </c>
      <c r="S67" s="16" t="s">
        <v>6</v>
      </c>
      <c r="T67" s="24" t="s">
        <v>216</v>
      </c>
    </row>
    <row r="68" spans="2:20" x14ac:dyDescent="0.3">
      <c r="B68" s="14" t="s">
        <v>690</v>
      </c>
      <c r="C68" s="36" t="s">
        <v>482</v>
      </c>
      <c r="D68" s="15" t="s">
        <v>836</v>
      </c>
      <c r="E68" s="52" t="s">
        <v>284</v>
      </c>
      <c r="F68" s="55">
        <v>44804</v>
      </c>
      <c r="G68" s="5" t="s">
        <v>11</v>
      </c>
      <c r="H68" s="2"/>
      <c r="I68" s="4">
        <v>5000000</v>
      </c>
      <c r="J68" s="4">
        <v>5000000</v>
      </c>
      <c r="K68" s="4">
        <v>0</v>
      </c>
      <c r="L68" s="53" t="s">
        <v>928</v>
      </c>
      <c r="M68" s="54" t="s">
        <v>830</v>
      </c>
      <c r="N68" s="51" t="s">
        <v>210</v>
      </c>
      <c r="O68" s="2"/>
      <c r="P68" s="5" t="s">
        <v>135</v>
      </c>
      <c r="Q68" s="5" t="s">
        <v>481</v>
      </c>
      <c r="R68" s="5" t="s">
        <v>6</v>
      </c>
      <c r="S68" s="16" t="s">
        <v>6</v>
      </c>
      <c r="T68" s="24" t="s">
        <v>216</v>
      </c>
    </row>
    <row r="69" spans="2:20" x14ac:dyDescent="0.3">
      <c r="B69" s="14" t="s">
        <v>1009</v>
      </c>
      <c r="C69" s="36" t="s">
        <v>943</v>
      </c>
      <c r="D69" s="15" t="s">
        <v>136</v>
      </c>
      <c r="E69" s="52" t="s">
        <v>284</v>
      </c>
      <c r="F69" s="55">
        <v>44834</v>
      </c>
      <c r="G69" s="5" t="s">
        <v>16</v>
      </c>
      <c r="H69" s="2"/>
      <c r="I69" s="4">
        <v>4987500</v>
      </c>
      <c r="J69" s="4">
        <v>5000000</v>
      </c>
      <c r="K69" s="4">
        <v>0</v>
      </c>
      <c r="L69" s="53" t="s">
        <v>673</v>
      </c>
      <c r="M69" s="54" t="s">
        <v>830</v>
      </c>
      <c r="N69" s="51" t="s">
        <v>57</v>
      </c>
      <c r="O69" s="2"/>
      <c r="P69" s="5" t="s">
        <v>6</v>
      </c>
      <c r="Q69" s="5" t="s">
        <v>837</v>
      </c>
      <c r="R69" s="5" t="s">
        <v>837</v>
      </c>
      <c r="S69" s="16" t="s">
        <v>6</v>
      </c>
      <c r="T69" s="24" t="s">
        <v>561</v>
      </c>
    </row>
    <row r="70" spans="2:20" x14ac:dyDescent="0.3">
      <c r="B70" s="14" t="s">
        <v>217</v>
      </c>
      <c r="C70" s="36" t="s">
        <v>887</v>
      </c>
      <c r="D70" s="15" t="s">
        <v>1010</v>
      </c>
      <c r="E70" s="52" t="s">
        <v>284</v>
      </c>
      <c r="F70" s="55">
        <v>44834</v>
      </c>
      <c r="G70" s="5" t="s">
        <v>16</v>
      </c>
      <c r="H70" s="2"/>
      <c r="I70" s="4">
        <v>5000000</v>
      </c>
      <c r="J70" s="4">
        <v>5000000</v>
      </c>
      <c r="K70" s="4">
        <v>0</v>
      </c>
      <c r="L70" s="53" t="s">
        <v>673</v>
      </c>
      <c r="M70" s="54" t="s">
        <v>284</v>
      </c>
      <c r="N70" s="51" t="s">
        <v>57</v>
      </c>
      <c r="O70" s="2"/>
      <c r="P70" s="5" t="s">
        <v>6</v>
      </c>
      <c r="Q70" s="5" t="s">
        <v>837</v>
      </c>
      <c r="R70" s="5" t="s">
        <v>837</v>
      </c>
      <c r="S70" s="16" t="s">
        <v>6</v>
      </c>
      <c r="T70" s="24" t="s">
        <v>411</v>
      </c>
    </row>
    <row r="71" spans="2:20" x14ac:dyDescent="0.3">
      <c r="B71" s="14" t="s">
        <v>483</v>
      </c>
      <c r="C71" s="36" t="s">
        <v>838</v>
      </c>
      <c r="D71" s="15" t="s">
        <v>839</v>
      </c>
      <c r="E71" s="52" t="s">
        <v>284</v>
      </c>
      <c r="F71" s="55">
        <v>44755</v>
      </c>
      <c r="G71" s="5" t="s">
        <v>1011</v>
      </c>
      <c r="H71" s="2"/>
      <c r="I71" s="4">
        <v>11993050</v>
      </c>
      <c r="J71" s="4">
        <v>12000000</v>
      </c>
      <c r="K71" s="4">
        <v>0</v>
      </c>
      <c r="L71" s="53" t="s">
        <v>673</v>
      </c>
      <c r="M71" s="54" t="s">
        <v>343</v>
      </c>
      <c r="N71" s="51" t="s">
        <v>57</v>
      </c>
      <c r="O71" s="2"/>
      <c r="P71" s="5" t="s">
        <v>6</v>
      </c>
      <c r="Q71" s="5" t="s">
        <v>484</v>
      </c>
      <c r="R71" s="5" t="s">
        <v>484</v>
      </c>
      <c r="S71" s="16" t="s">
        <v>6</v>
      </c>
      <c r="T71" s="24" t="s">
        <v>128</v>
      </c>
    </row>
    <row r="72" spans="2:20" x14ac:dyDescent="0.3">
      <c r="B72" s="14" t="s">
        <v>765</v>
      </c>
      <c r="C72" s="36" t="s">
        <v>17</v>
      </c>
      <c r="D72" s="15" t="s">
        <v>294</v>
      </c>
      <c r="E72" s="52" t="s">
        <v>284</v>
      </c>
      <c r="F72" s="55">
        <v>44810</v>
      </c>
      <c r="G72" s="5" t="s">
        <v>1011</v>
      </c>
      <c r="H72" s="2"/>
      <c r="I72" s="4">
        <v>5000000</v>
      </c>
      <c r="J72" s="4">
        <v>5000000</v>
      </c>
      <c r="K72" s="4">
        <v>0</v>
      </c>
      <c r="L72" s="53" t="s">
        <v>673</v>
      </c>
      <c r="M72" s="54" t="s">
        <v>343</v>
      </c>
      <c r="N72" s="51" t="s">
        <v>57</v>
      </c>
      <c r="O72" s="2"/>
      <c r="P72" s="5" t="s">
        <v>6</v>
      </c>
      <c r="Q72" s="5" t="s">
        <v>484</v>
      </c>
      <c r="R72" s="5" t="s">
        <v>484</v>
      </c>
      <c r="S72" s="16" t="s">
        <v>6</v>
      </c>
      <c r="T72" s="24" t="s">
        <v>128</v>
      </c>
    </row>
    <row r="73" spans="2:20" x14ac:dyDescent="0.3">
      <c r="B73" s="14" t="s">
        <v>1012</v>
      </c>
      <c r="C73" s="36" t="s">
        <v>344</v>
      </c>
      <c r="D73" s="15" t="s">
        <v>67</v>
      </c>
      <c r="E73" s="52" t="s">
        <v>284</v>
      </c>
      <c r="F73" s="55">
        <v>44811</v>
      </c>
      <c r="G73" s="5" t="s">
        <v>758</v>
      </c>
      <c r="H73" s="2"/>
      <c r="I73" s="4">
        <v>5000000</v>
      </c>
      <c r="J73" s="4">
        <v>5000000</v>
      </c>
      <c r="K73" s="4">
        <v>0</v>
      </c>
      <c r="L73" s="53" t="s">
        <v>673</v>
      </c>
      <c r="M73" s="54" t="s">
        <v>343</v>
      </c>
      <c r="N73" s="51" t="s">
        <v>57</v>
      </c>
      <c r="O73" s="2"/>
      <c r="P73" s="5" t="s">
        <v>6</v>
      </c>
      <c r="Q73" s="5" t="s">
        <v>629</v>
      </c>
      <c r="R73" s="5" t="s">
        <v>6</v>
      </c>
      <c r="S73" s="16" t="s">
        <v>6</v>
      </c>
      <c r="T73" s="24" t="s">
        <v>128</v>
      </c>
    </row>
    <row r="74" spans="2:20" x14ac:dyDescent="0.3">
      <c r="B74" s="14" t="s">
        <v>218</v>
      </c>
      <c r="C74" s="36" t="s">
        <v>944</v>
      </c>
      <c r="D74" s="15" t="s">
        <v>485</v>
      </c>
      <c r="E74" s="52" t="s">
        <v>284</v>
      </c>
      <c r="F74" s="55">
        <v>44819</v>
      </c>
      <c r="G74" s="5" t="s">
        <v>996</v>
      </c>
      <c r="H74" s="2"/>
      <c r="I74" s="4">
        <v>4996750</v>
      </c>
      <c r="J74" s="4">
        <v>5000000</v>
      </c>
      <c r="K74" s="4">
        <v>0</v>
      </c>
      <c r="L74" s="53" t="s">
        <v>673</v>
      </c>
      <c r="M74" s="54" t="s">
        <v>58</v>
      </c>
      <c r="N74" s="51" t="s">
        <v>57</v>
      </c>
      <c r="O74" s="2"/>
      <c r="P74" s="5" t="s">
        <v>68</v>
      </c>
      <c r="Q74" s="5" t="s">
        <v>888</v>
      </c>
      <c r="R74" s="5" t="s">
        <v>196</v>
      </c>
      <c r="S74" s="16" t="s">
        <v>6</v>
      </c>
      <c r="T74" s="24" t="s">
        <v>197</v>
      </c>
    </row>
    <row r="75" spans="2:20" x14ac:dyDescent="0.3">
      <c r="B75" s="14" t="s">
        <v>486</v>
      </c>
      <c r="C75" s="36" t="s">
        <v>18</v>
      </c>
      <c r="D75" s="15" t="s">
        <v>1013</v>
      </c>
      <c r="E75" s="52" t="s">
        <v>284</v>
      </c>
      <c r="F75" s="55">
        <v>44798</v>
      </c>
      <c r="G75" s="5" t="s">
        <v>195</v>
      </c>
      <c r="H75" s="2"/>
      <c r="I75" s="4">
        <v>4799140</v>
      </c>
      <c r="J75" s="4">
        <v>6000000</v>
      </c>
      <c r="K75" s="4">
        <v>40792</v>
      </c>
      <c r="L75" s="53" t="s">
        <v>928</v>
      </c>
      <c r="M75" s="54" t="s">
        <v>284</v>
      </c>
      <c r="N75" s="51" t="s">
        <v>57</v>
      </c>
      <c r="O75" s="2"/>
      <c r="P75" s="5" t="s">
        <v>630</v>
      </c>
      <c r="Q75" s="5" t="s">
        <v>137</v>
      </c>
      <c r="R75" s="5" t="s">
        <v>6</v>
      </c>
      <c r="S75" s="16" t="s">
        <v>6</v>
      </c>
      <c r="T75" s="24" t="s">
        <v>200</v>
      </c>
    </row>
    <row r="76" spans="2:20" x14ac:dyDescent="0.3">
      <c r="B76" s="14" t="s">
        <v>766</v>
      </c>
      <c r="C76" s="36" t="s">
        <v>889</v>
      </c>
      <c r="D76" s="15" t="s">
        <v>412</v>
      </c>
      <c r="E76" s="52" t="s">
        <v>284</v>
      </c>
      <c r="F76" s="55">
        <v>44776</v>
      </c>
      <c r="G76" s="5" t="s">
        <v>281</v>
      </c>
      <c r="H76" s="2"/>
      <c r="I76" s="4">
        <v>3000000</v>
      </c>
      <c r="J76" s="4">
        <v>3000000</v>
      </c>
      <c r="K76" s="4">
        <v>0</v>
      </c>
      <c r="L76" s="53" t="s">
        <v>928</v>
      </c>
      <c r="M76" s="54" t="s">
        <v>830</v>
      </c>
      <c r="N76" s="51" t="s">
        <v>57</v>
      </c>
      <c r="O76" s="2"/>
      <c r="P76" s="5" t="s">
        <v>295</v>
      </c>
      <c r="Q76" s="5" t="s">
        <v>138</v>
      </c>
      <c r="R76" s="5" t="s">
        <v>6</v>
      </c>
      <c r="S76" s="16" t="s">
        <v>6</v>
      </c>
      <c r="T76" s="24" t="s">
        <v>395</v>
      </c>
    </row>
    <row r="77" spans="2:20" x14ac:dyDescent="0.3">
      <c r="B77" s="6" t="s">
        <v>670</v>
      </c>
      <c r="C77" s="1" t="s">
        <v>670</v>
      </c>
      <c r="D77" s="7" t="s">
        <v>670</v>
      </c>
      <c r="E77" s="1" t="s">
        <v>670</v>
      </c>
      <c r="F77" s="1" t="s">
        <v>670</v>
      </c>
      <c r="G77" s="1" t="s">
        <v>670</v>
      </c>
      <c r="H77" s="1" t="s">
        <v>670</v>
      </c>
      <c r="I77" s="1" t="s">
        <v>670</v>
      </c>
      <c r="J77" s="1" t="s">
        <v>670</v>
      </c>
      <c r="K77" s="1" t="s">
        <v>670</v>
      </c>
      <c r="L77" s="1" t="s">
        <v>670</v>
      </c>
      <c r="M77" s="1" t="s">
        <v>670</v>
      </c>
      <c r="N77" s="1" t="s">
        <v>670</v>
      </c>
      <c r="O77" s="1" t="s">
        <v>670</v>
      </c>
      <c r="P77" s="1" t="s">
        <v>670</v>
      </c>
      <c r="Q77" s="1" t="s">
        <v>670</v>
      </c>
      <c r="R77" s="1" t="s">
        <v>670</v>
      </c>
      <c r="S77" s="1" t="s">
        <v>670</v>
      </c>
      <c r="T77" s="1" t="s">
        <v>670</v>
      </c>
    </row>
    <row r="78" spans="2:20" ht="42" x14ac:dyDescent="0.3">
      <c r="B78" s="12" t="s">
        <v>631</v>
      </c>
      <c r="C78" s="11" t="s">
        <v>69</v>
      </c>
      <c r="D78" s="13"/>
      <c r="E78" s="2"/>
      <c r="F78" s="2"/>
      <c r="G78" s="2"/>
      <c r="H78" s="2"/>
      <c r="I78" s="3">
        <f>SUM('GMIC_2022-Q3_SCDPT3'!SCDPT3_110BEGINNG_7:'GMIC_2022-Q3_SCDPT3'!SCDPT3_110ENDINGG_7)</f>
        <v>246094172</v>
      </c>
      <c r="J78" s="3">
        <f>SUM('GMIC_2022-Q3_SCDPT3'!SCDPT3_110BEGINNG_8:'GMIC_2022-Q3_SCDPT3'!SCDPT3_110ENDINGG_8)</f>
        <v>249074000</v>
      </c>
      <c r="K78" s="3">
        <f>SUM('GMIC_2022-Q3_SCDPT3'!SCDPT3_110BEGINNG_9:'GMIC_2022-Q3_SCDPT3'!SCDPT3_110ENDINGG_9)</f>
        <v>174767</v>
      </c>
      <c r="L78" s="2"/>
      <c r="M78" s="2"/>
      <c r="N78" s="2"/>
      <c r="O78" s="2"/>
      <c r="P78" s="2"/>
      <c r="Q78" s="2"/>
      <c r="R78" s="2"/>
      <c r="S78" s="2"/>
      <c r="T78" s="2"/>
    </row>
    <row r="79" spans="2:20" x14ac:dyDescent="0.3">
      <c r="B79" s="6" t="s">
        <v>670</v>
      </c>
      <c r="C79" s="1" t="s">
        <v>670</v>
      </c>
      <c r="D79" s="7" t="s">
        <v>670</v>
      </c>
      <c r="E79" s="1" t="s">
        <v>670</v>
      </c>
      <c r="F79" s="1" t="s">
        <v>670</v>
      </c>
      <c r="G79" s="1" t="s">
        <v>670</v>
      </c>
      <c r="H79" s="1" t="s">
        <v>670</v>
      </c>
      <c r="I79" s="1" t="s">
        <v>670</v>
      </c>
      <c r="J79" s="1" t="s">
        <v>670</v>
      </c>
      <c r="K79" s="1" t="s">
        <v>670</v>
      </c>
      <c r="L79" s="1" t="s">
        <v>670</v>
      </c>
      <c r="M79" s="1" t="s">
        <v>670</v>
      </c>
      <c r="N79" s="1" t="s">
        <v>670</v>
      </c>
      <c r="O79" s="1" t="s">
        <v>670</v>
      </c>
      <c r="P79" s="1" t="s">
        <v>670</v>
      </c>
      <c r="Q79" s="1" t="s">
        <v>670</v>
      </c>
      <c r="R79" s="1" t="s">
        <v>670</v>
      </c>
      <c r="S79" s="1" t="s">
        <v>670</v>
      </c>
      <c r="T79" s="1" t="s">
        <v>670</v>
      </c>
    </row>
    <row r="80" spans="2:20" x14ac:dyDescent="0.3">
      <c r="B80" s="14" t="s">
        <v>572</v>
      </c>
      <c r="C80" s="20" t="s">
        <v>923</v>
      </c>
      <c r="D80" s="15" t="s">
        <v>6</v>
      </c>
      <c r="E80" s="17" t="s">
        <v>6</v>
      </c>
      <c r="F80" s="21"/>
      <c r="G80" s="5" t="s">
        <v>6</v>
      </c>
      <c r="H80" s="2"/>
      <c r="I80" s="4"/>
      <c r="J80" s="4"/>
      <c r="K80" s="4"/>
      <c r="L80" s="23" t="s">
        <v>6</v>
      </c>
      <c r="M80" s="22" t="s">
        <v>6</v>
      </c>
      <c r="N80" s="27" t="s">
        <v>6</v>
      </c>
      <c r="O80" s="2"/>
      <c r="P80" s="5" t="s">
        <v>6</v>
      </c>
      <c r="Q80" s="5" t="s">
        <v>6</v>
      </c>
      <c r="R80" s="5" t="s">
        <v>6</v>
      </c>
      <c r="S80" s="16" t="s">
        <v>6</v>
      </c>
      <c r="T80" s="24" t="s">
        <v>6</v>
      </c>
    </row>
    <row r="81" spans="2:20" x14ac:dyDescent="0.3">
      <c r="B81" s="6" t="s">
        <v>670</v>
      </c>
      <c r="C81" s="1" t="s">
        <v>670</v>
      </c>
      <c r="D81" s="7" t="s">
        <v>670</v>
      </c>
      <c r="E81" s="1" t="s">
        <v>670</v>
      </c>
      <c r="F81" s="1" t="s">
        <v>670</v>
      </c>
      <c r="G81" s="1" t="s">
        <v>670</v>
      </c>
      <c r="H81" s="1" t="s">
        <v>670</v>
      </c>
      <c r="I81" s="1" t="s">
        <v>670</v>
      </c>
      <c r="J81" s="1" t="s">
        <v>670</v>
      </c>
      <c r="K81" s="1" t="s">
        <v>670</v>
      </c>
      <c r="L81" s="1" t="s">
        <v>670</v>
      </c>
      <c r="M81" s="1" t="s">
        <v>670</v>
      </c>
      <c r="N81" s="1" t="s">
        <v>670</v>
      </c>
      <c r="O81" s="1" t="s">
        <v>670</v>
      </c>
      <c r="P81" s="1" t="s">
        <v>670</v>
      </c>
      <c r="Q81" s="1" t="s">
        <v>670</v>
      </c>
      <c r="R81" s="1" t="s">
        <v>670</v>
      </c>
      <c r="S81" s="1" t="s">
        <v>670</v>
      </c>
      <c r="T81" s="1" t="s">
        <v>670</v>
      </c>
    </row>
    <row r="82" spans="2:20" ht="28" x14ac:dyDescent="0.3">
      <c r="B82" s="12" t="s">
        <v>767</v>
      </c>
      <c r="C82" s="11" t="s">
        <v>70</v>
      </c>
      <c r="D82" s="13"/>
      <c r="E82" s="2"/>
      <c r="F82" s="2"/>
      <c r="G82" s="2"/>
      <c r="H82" s="2"/>
      <c r="I82" s="3">
        <f>SUM('GMIC_2022-Q3_SCDPT3'!SCDPT3_130BEGINNG_7:'GMIC_2022-Q3_SCDPT3'!SCDPT3_130ENDINGG_7)</f>
        <v>0</v>
      </c>
      <c r="J82" s="3">
        <f>SUM('GMIC_2022-Q3_SCDPT3'!SCDPT3_130BEGINNG_8:'GMIC_2022-Q3_SCDPT3'!SCDPT3_130ENDINGG_8)</f>
        <v>0</v>
      </c>
      <c r="K82" s="3">
        <f>SUM('GMIC_2022-Q3_SCDPT3'!SCDPT3_130BEGINNG_9:'GMIC_2022-Q3_SCDPT3'!SCDPT3_130ENDINGG_9)</f>
        <v>0</v>
      </c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3">
      <c r="B83" s="6" t="s">
        <v>670</v>
      </c>
      <c r="C83" s="1" t="s">
        <v>670</v>
      </c>
      <c r="D83" s="7" t="s">
        <v>670</v>
      </c>
      <c r="E83" s="1" t="s">
        <v>670</v>
      </c>
      <c r="F83" s="1" t="s">
        <v>670</v>
      </c>
      <c r="G83" s="1" t="s">
        <v>670</v>
      </c>
      <c r="H83" s="1" t="s">
        <v>670</v>
      </c>
      <c r="I83" s="1" t="s">
        <v>670</v>
      </c>
      <c r="J83" s="1" t="s">
        <v>670</v>
      </c>
      <c r="K83" s="1" t="s">
        <v>670</v>
      </c>
      <c r="L83" s="1" t="s">
        <v>670</v>
      </c>
      <c r="M83" s="1" t="s">
        <v>670</v>
      </c>
      <c r="N83" s="1" t="s">
        <v>670</v>
      </c>
      <c r="O83" s="1" t="s">
        <v>670</v>
      </c>
      <c r="P83" s="1" t="s">
        <v>670</v>
      </c>
      <c r="Q83" s="1" t="s">
        <v>670</v>
      </c>
      <c r="R83" s="1" t="s">
        <v>670</v>
      </c>
      <c r="S83" s="1" t="s">
        <v>670</v>
      </c>
      <c r="T83" s="1" t="s">
        <v>670</v>
      </c>
    </row>
    <row r="84" spans="2:20" x14ac:dyDescent="0.3">
      <c r="B84" s="14" t="s">
        <v>691</v>
      </c>
      <c r="C84" s="20" t="s">
        <v>923</v>
      </c>
      <c r="D84" s="15" t="s">
        <v>6</v>
      </c>
      <c r="E84" s="17" t="s">
        <v>6</v>
      </c>
      <c r="F84" s="21"/>
      <c r="G84" s="5" t="s">
        <v>6</v>
      </c>
      <c r="H84" s="2"/>
      <c r="I84" s="4"/>
      <c r="J84" s="4"/>
      <c r="K84" s="4"/>
      <c r="L84" s="23" t="s">
        <v>6</v>
      </c>
      <c r="M84" s="22" t="s">
        <v>6</v>
      </c>
      <c r="N84" s="27" t="s">
        <v>6</v>
      </c>
      <c r="O84" s="2"/>
      <c r="P84" s="5" t="s">
        <v>6</v>
      </c>
      <c r="Q84" s="5" t="s">
        <v>6</v>
      </c>
      <c r="R84" s="5" t="s">
        <v>6</v>
      </c>
      <c r="S84" s="16" t="s">
        <v>6</v>
      </c>
      <c r="T84" s="24" t="s">
        <v>6</v>
      </c>
    </row>
    <row r="85" spans="2:20" x14ac:dyDescent="0.3">
      <c r="B85" s="6" t="s">
        <v>670</v>
      </c>
      <c r="C85" s="1" t="s">
        <v>670</v>
      </c>
      <c r="D85" s="7" t="s">
        <v>670</v>
      </c>
      <c r="E85" s="1" t="s">
        <v>670</v>
      </c>
      <c r="F85" s="1" t="s">
        <v>670</v>
      </c>
      <c r="G85" s="1" t="s">
        <v>670</v>
      </c>
      <c r="H85" s="1" t="s">
        <v>670</v>
      </c>
      <c r="I85" s="1" t="s">
        <v>670</v>
      </c>
      <c r="J85" s="1" t="s">
        <v>670</v>
      </c>
      <c r="K85" s="1" t="s">
        <v>670</v>
      </c>
      <c r="L85" s="1" t="s">
        <v>670</v>
      </c>
      <c r="M85" s="1" t="s">
        <v>670</v>
      </c>
      <c r="N85" s="1" t="s">
        <v>670</v>
      </c>
      <c r="O85" s="1" t="s">
        <v>670</v>
      </c>
      <c r="P85" s="1" t="s">
        <v>670</v>
      </c>
      <c r="Q85" s="1" t="s">
        <v>670</v>
      </c>
      <c r="R85" s="1" t="s">
        <v>670</v>
      </c>
      <c r="S85" s="1" t="s">
        <v>670</v>
      </c>
      <c r="T85" s="1" t="s">
        <v>670</v>
      </c>
    </row>
    <row r="86" spans="2:20" ht="28" x14ac:dyDescent="0.3">
      <c r="B86" s="12" t="s">
        <v>890</v>
      </c>
      <c r="C86" s="11" t="s">
        <v>219</v>
      </c>
      <c r="D86" s="13"/>
      <c r="E86" s="2"/>
      <c r="F86" s="2"/>
      <c r="G86" s="2"/>
      <c r="H86" s="2"/>
      <c r="I86" s="3">
        <f>SUM('GMIC_2022-Q3_SCDPT3'!SCDPT3_150BEGINNG_7:'GMIC_2022-Q3_SCDPT3'!SCDPT3_150ENDINGG_7)</f>
        <v>0</v>
      </c>
      <c r="J86" s="3">
        <f>SUM('GMIC_2022-Q3_SCDPT3'!SCDPT3_150BEGINNG_8:'GMIC_2022-Q3_SCDPT3'!SCDPT3_150ENDINGG_8)</f>
        <v>0</v>
      </c>
      <c r="K86" s="3">
        <f>SUM('GMIC_2022-Q3_SCDPT3'!SCDPT3_150BEGINNG_9:'GMIC_2022-Q3_SCDPT3'!SCDPT3_150ENDINGG_9)</f>
        <v>0</v>
      </c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3">
      <c r="B87" s="6" t="s">
        <v>670</v>
      </c>
      <c r="C87" s="1" t="s">
        <v>670</v>
      </c>
      <c r="D87" s="7" t="s">
        <v>670</v>
      </c>
      <c r="E87" s="1" t="s">
        <v>670</v>
      </c>
      <c r="F87" s="1" t="s">
        <v>670</v>
      </c>
      <c r="G87" s="1" t="s">
        <v>670</v>
      </c>
      <c r="H87" s="1" t="s">
        <v>670</v>
      </c>
      <c r="I87" s="1" t="s">
        <v>670</v>
      </c>
      <c r="J87" s="1" t="s">
        <v>670</v>
      </c>
      <c r="K87" s="1" t="s">
        <v>670</v>
      </c>
      <c r="L87" s="1" t="s">
        <v>670</v>
      </c>
      <c r="M87" s="1" t="s">
        <v>670</v>
      </c>
      <c r="N87" s="1" t="s">
        <v>670</v>
      </c>
      <c r="O87" s="1" t="s">
        <v>670</v>
      </c>
      <c r="P87" s="1" t="s">
        <v>670</v>
      </c>
      <c r="Q87" s="1" t="s">
        <v>670</v>
      </c>
      <c r="R87" s="1" t="s">
        <v>670</v>
      </c>
      <c r="S87" s="1" t="s">
        <v>670</v>
      </c>
      <c r="T87" s="1" t="s">
        <v>670</v>
      </c>
    </row>
    <row r="88" spans="2:20" x14ac:dyDescent="0.3">
      <c r="B88" s="14" t="s">
        <v>573</v>
      </c>
      <c r="C88" s="20" t="s">
        <v>923</v>
      </c>
      <c r="D88" s="15" t="s">
        <v>6</v>
      </c>
      <c r="E88" s="17" t="s">
        <v>6</v>
      </c>
      <c r="F88" s="21"/>
      <c r="G88" s="5" t="s">
        <v>6</v>
      </c>
      <c r="H88" s="25"/>
      <c r="I88" s="4"/>
      <c r="J88" s="4"/>
      <c r="K88" s="4"/>
      <c r="L88" s="23" t="s">
        <v>6</v>
      </c>
      <c r="M88" s="22" t="s">
        <v>6</v>
      </c>
      <c r="N88" s="27" t="s">
        <v>6</v>
      </c>
      <c r="O88" s="2"/>
      <c r="P88" s="5" t="s">
        <v>6</v>
      </c>
      <c r="Q88" s="5" t="s">
        <v>6</v>
      </c>
      <c r="R88" s="5" t="s">
        <v>6</v>
      </c>
      <c r="S88" s="16" t="s">
        <v>6</v>
      </c>
      <c r="T88" s="24" t="s">
        <v>6</v>
      </c>
    </row>
    <row r="89" spans="2:20" x14ac:dyDescent="0.3">
      <c r="B89" s="6" t="s">
        <v>670</v>
      </c>
      <c r="C89" s="1" t="s">
        <v>670</v>
      </c>
      <c r="D89" s="7" t="s">
        <v>670</v>
      </c>
      <c r="E89" s="1" t="s">
        <v>670</v>
      </c>
      <c r="F89" s="1" t="s">
        <v>670</v>
      </c>
      <c r="G89" s="1" t="s">
        <v>670</v>
      </c>
      <c r="H89" s="1" t="s">
        <v>670</v>
      </c>
      <c r="I89" s="1" t="s">
        <v>670</v>
      </c>
      <c r="J89" s="1" t="s">
        <v>670</v>
      </c>
      <c r="K89" s="1" t="s">
        <v>670</v>
      </c>
      <c r="L89" s="1" t="s">
        <v>670</v>
      </c>
      <c r="M89" s="1" t="s">
        <v>670</v>
      </c>
      <c r="N89" s="1" t="s">
        <v>670</v>
      </c>
      <c r="O89" s="1" t="s">
        <v>670</v>
      </c>
      <c r="P89" s="1" t="s">
        <v>670</v>
      </c>
      <c r="Q89" s="1" t="s">
        <v>670</v>
      </c>
      <c r="R89" s="1" t="s">
        <v>670</v>
      </c>
      <c r="S89" s="1" t="s">
        <v>670</v>
      </c>
      <c r="T89" s="1" t="s">
        <v>670</v>
      </c>
    </row>
    <row r="90" spans="2:20" ht="28" x14ac:dyDescent="0.3">
      <c r="B90" s="12" t="s">
        <v>768</v>
      </c>
      <c r="C90" s="11" t="s">
        <v>891</v>
      </c>
      <c r="D90" s="13"/>
      <c r="E90" s="2"/>
      <c r="F90" s="2"/>
      <c r="G90" s="2"/>
      <c r="H90" s="2"/>
      <c r="I90" s="3">
        <f>SUM('GMIC_2022-Q3_SCDPT3'!SCDPT3_161BEGINNG_7:'GMIC_2022-Q3_SCDPT3'!SCDPT3_161ENDINGG_7)</f>
        <v>0</v>
      </c>
      <c r="J90" s="3">
        <f>SUM('GMIC_2022-Q3_SCDPT3'!SCDPT3_161BEGINNG_8:'GMIC_2022-Q3_SCDPT3'!SCDPT3_161ENDINGG_8)</f>
        <v>0</v>
      </c>
      <c r="K90" s="3">
        <f>SUM('GMIC_2022-Q3_SCDPT3'!SCDPT3_161BEGINNG_9:'GMIC_2022-Q3_SCDPT3'!SCDPT3_161ENDINGG_9)</f>
        <v>0</v>
      </c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3">
      <c r="B91" s="6" t="s">
        <v>670</v>
      </c>
      <c r="C91" s="1" t="s">
        <v>670</v>
      </c>
      <c r="D91" s="7" t="s">
        <v>670</v>
      </c>
      <c r="E91" s="1" t="s">
        <v>670</v>
      </c>
      <c r="F91" s="1" t="s">
        <v>670</v>
      </c>
      <c r="G91" s="1" t="s">
        <v>670</v>
      </c>
      <c r="H91" s="1" t="s">
        <v>670</v>
      </c>
      <c r="I91" s="1" t="s">
        <v>670</v>
      </c>
      <c r="J91" s="1" t="s">
        <v>670</v>
      </c>
      <c r="K91" s="1" t="s">
        <v>670</v>
      </c>
      <c r="L91" s="1" t="s">
        <v>670</v>
      </c>
      <c r="M91" s="1" t="s">
        <v>670</v>
      </c>
      <c r="N91" s="1" t="s">
        <v>670</v>
      </c>
      <c r="O91" s="1" t="s">
        <v>670</v>
      </c>
      <c r="P91" s="1" t="s">
        <v>670</v>
      </c>
      <c r="Q91" s="1" t="s">
        <v>670</v>
      </c>
      <c r="R91" s="1" t="s">
        <v>670</v>
      </c>
      <c r="S91" s="1" t="s">
        <v>670</v>
      </c>
      <c r="T91" s="1" t="s">
        <v>670</v>
      </c>
    </row>
    <row r="92" spans="2:20" x14ac:dyDescent="0.3">
      <c r="B92" s="14" t="s">
        <v>945</v>
      </c>
      <c r="C92" s="20" t="s">
        <v>923</v>
      </c>
      <c r="D92" s="15" t="s">
        <v>6</v>
      </c>
      <c r="E92" s="17" t="s">
        <v>6</v>
      </c>
      <c r="F92" s="21"/>
      <c r="G92" s="5" t="s">
        <v>6</v>
      </c>
      <c r="H92" s="2"/>
      <c r="I92" s="4"/>
      <c r="J92" s="4"/>
      <c r="K92" s="4"/>
      <c r="L92" s="23" t="s">
        <v>6</v>
      </c>
      <c r="M92" s="22" t="s">
        <v>6</v>
      </c>
      <c r="N92" s="27" t="s">
        <v>6</v>
      </c>
      <c r="O92" s="2"/>
      <c r="P92" s="5" t="s">
        <v>6</v>
      </c>
      <c r="Q92" s="5" t="s">
        <v>6</v>
      </c>
      <c r="R92" s="5" t="s">
        <v>6</v>
      </c>
      <c r="S92" s="16" t="s">
        <v>6</v>
      </c>
      <c r="T92" s="24" t="s">
        <v>6</v>
      </c>
    </row>
    <row r="93" spans="2:20" x14ac:dyDescent="0.3">
      <c r="B93" s="6" t="s">
        <v>670</v>
      </c>
      <c r="C93" s="1" t="s">
        <v>670</v>
      </c>
      <c r="D93" s="7" t="s">
        <v>670</v>
      </c>
      <c r="E93" s="1" t="s">
        <v>670</v>
      </c>
      <c r="F93" s="1" t="s">
        <v>670</v>
      </c>
      <c r="G93" s="1" t="s">
        <v>670</v>
      </c>
      <c r="H93" s="1" t="s">
        <v>670</v>
      </c>
      <c r="I93" s="1" t="s">
        <v>670</v>
      </c>
      <c r="J93" s="1" t="s">
        <v>670</v>
      </c>
      <c r="K93" s="1" t="s">
        <v>670</v>
      </c>
      <c r="L93" s="1" t="s">
        <v>670</v>
      </c>
      <c r="M93" s="1" t="s">
        <v>670</v>
      </c>
      <c r="N93" s="1" t="s">
        <v>670</v>
      </c>
      <c r="O93" s="1" t="s">
        <v>670</v>
      </c>
      <c r="P93" s="1" t="s">
        <v>670</v>
      </c>
      <c r="Q93" s="1" t="s">
        <v>670</v>
      </c>
      <c r="R93" s="1" t="s">
        <v>670</v>
      </c>
      <c r="S93" s="1" t="s">
        <v>670</v>
      </c>
      <c r="T93" s="1" t="s">
        <v>670</v>
      </c>
    </row>
    <row r="94" spans="2:20" ht="28" x14ac:dyDescent="0.3">
      <c r="B94" s="12" t="s">
        <v>71</v>
      </c>
      <c r="C94" s="11" t="s">
        <v>220</v>
      </c>
      <c r="D94" s="13"/>
      <c r="E94" s="2"/>
      <c r="F94" s="2"/>
      <c r="G94" s="2"/>
      <c r="H94" s="2"/>
      <c r="I94" s="3">
        <f>SUM('GMIC_2022-Q3_SCDPT3'!SCDPT3_190BEGINNG_7:'GMIC_2022-Q3_SCDPT3'!SCDPT3_190ENDINGG_7)</f>
        <v>0</v>
      </c>
      <c r="J94" s="3">
        <f>SUM('GMIC_2022-Q3_SCDPT3'!SCDPT3_190BEGINNG_8:'GMIC_2022-Q3_SCDPT3'!SCDPT3_190ENDINGG_8)</f>
        <v>0</v>
      </c>
      <c r="K94" s="3">
        <f>SUM('GMIC_2022-Q3_SCDPT3'!SCDPT3_190BEGINNG_9:'GMIC_2022-Q3_SCDPT3'!SCDPT3_190ENDINGG_9)</f>
        <v>0</v>
      </c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3">
      <c r="B95" s="6" t="s">
        <v>670</v>
      </c>
      <c r="C95" s="1" t="s">
        <v>670</v>
      </c>
      <c r="D95" s="7" t="s">
        <v>670</v>
      </c>
      <c r="E95" s="1" t="s">
        <v>670</v>
      </c>
      <c r="F95" s="1" t="s">
        <v>670</v>
      </c>
      <c r="G95" s="1" t="s">
        <v>670</v>
      </c>
      <c r="H95" s="1" t="s">
        <v>670</v>
      </c>
      <c r="I95" s="1" t="s">
        <v>670</v>
      </c>
      <c r="J95" s="1" t="s">
        <v>670</v>
      </c>
      <c r="K95" s="1" t="s">
        <v>670</v>
      </c>
      <c r="L95" s="1" t="s">
        <v>670</v>
      </c>
      <c r="M95" s="1" t="s">
        <v>670</v>
      </c>
      <c r="N95" s="1" t="s">
        <v>670</v>
      </c>
      <c r="O95" s="1" t="s">
        <v>670</v>
      </c>
      <c r="P95" s="1" t="s">
        <v>670</v>
      </c>
      <c r="Q95" s="1" t="s">
        <v>670</v>
      </c>
      <c r="R95" s="1" t="s">
        <v>670</v>
      </c>
      <c r="S95" s="1" t="s">
        <v>670</v>
      </c>
      <c r="T95" s="1" t="s">
        <v>670</v>
      </c>
    </row>
    <row r="96" spans="2:20" x14ac:dyDescent="0.3">
      <c r="B96" s="14" t="s">
        <v>72</v>
      </c>
      <c r="C96" s="20" t="s">
        <v>923</v>
      </c>
      <c r="D96" s="15" t="s">
        <v>6</v>
      </c>
      <c r="E96" s="17" t="s">
        <v>6</v>
      </c>
      <c r="F96" s="21"/>
      <c r="G96" s="5" t="s">
        <v>6</v>
      </c>
      <c r="H96" s="2"/>
      <c r="I96" s="4"/>
      <c r="J96" s="4"/>
      <c r="K96" s="4"/>
      <c r="L96" s="23" t="s">
        <v>6</v>
      </c>
      <c r="M96" s="22" t="s">
        <v>6</v>
      </c>
      <c r="N96" s="27" t="s">
        <v>6</v>
      </c>
      <c r="O96" s="2"/>
      <c r="P96" s="5" t="s">
        <v>6</v>
      </c>
      <c r="Q96" s="5" t="s">
        <v>6</v>
      </c>
      <c r="R96" s="5" t="s">
        <v>6</v>
      </c>
      <c r="S96" s="16" t="s">
        <v>6</v>
      </c>
      <c r="T96" s="24" t="s">
        <v>6</v>
      </c>
    </row>
    <row r="97" spans="2:20" x14ac:dyDescent="0.3">
      <c r="B97" s="6" t="s">
        <v>670</v>
      </c>
      <c r="C97" s="1" t="s">
        <v>670</v>
      </c>
      <c r="D97" s="7" t="s">
        <v>670</v>
      </c>
      <c r="E97" s="1" t="s">
        <v>670</v>
      </c>
      <c r="F97" s="1" t="s">
        <v>670</v>
      </c>
      <c r="G97" s="1" t="s">
        <v>670</v>
      </c>
      <c r="H97" s="1" t="s">
        <v>670</v>
      </c>
      <c r="I97" s="1" t="s">
        <v>670</v>
      </c>
      <c r="J97" s="1" t="s">
        <v>670</v>
      </c>
      <c r="K97" s="1" t="s">
        <v>670</v>
      </c>
      <c r="L97" s="1" t="s">
        <v>670</v>
      </c>
      <c r="M97" s="1" t="s">
        <v>670</v>
      </c>
      <c r="N97" s="1" t="s">
        <v>670</v>
      </c>
      <c r="O97" s="1" t="s">
        <v>670</v>
      </c>
      <c r="P97" s="1" t="s">
        <v>670</v>
      </c>
      <c r="Q97" s="1" t="s">
        <v>670</v>
      </c>
      <c r="R97" s="1" t="s">
        <v>670</v>
      </c>
      <c r="S97" s="1" t="s">
        <v>670</v>
      </c>
      <c r="T97" s="1" t="s">
        <v>670</v>
      </c>
    </row>
    <row r="98" spans="2:20" ht="28" x14ac:dyDescent="0.3">
      <c r="B98" s="12" t="s">
        <v>296</v>
      </c>
      <c r="C98" s="11" t="s">
        <v>139</v>
      </c>
      <c r="D98" s="13"/>
      <c r="E98" s="2"/>
      <c r="F98" s="2"/>
      <c r="G98" s="2"/>
      <c r="H98" s="2"/>
      <c r="I98" s="3">
        <f>SUM('GMIC_2022-Q3_SCDPT3'!SCDPT3_201BEGINNG_7:'GMIC_2022-Q3_SCDPT3'!SCDPT3_201ENDINGG_7)</f>
        <v>0</v>
      </c>
      <c r="J98" s="3">
        <f>SUM('GMIC_2022-Q3_SCDPT3'!SCDPT3_201BEGINNG_8:'GMIC_2022-Q3_SCDPT3'!SCDPT3_201ENDINGG_8)</f>
        <v>0</v>
      </c>
      <c r="K98" s="3">
        <f>SUM('GMIC_2022-Q3_SCDPT3'!SCDPT3_201BEGINNG_9:'GMIC_2022-Q3_SCDPT3'!SCDPT3_201ENDINGG_9)</f>
        <v>0</v>
      </c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3">
      <c r="B99" s="12" t="s">
        <v>297</v>
      </c>
      <c r="C99" s="11" t="s">
        <v>840</v>
      </c>
      <c r="D99" s="13"/>
      <c r="E99" s="2"/>
      <c r="F99" s="2"/>
      <c r="G99" s="2"/>
      <c r="H99" s="2"/>
      <c r="I99" s="3">
        <f>'GMIC_2022-Q3_SCDPT3'!SCDPT3_0109999999_7+'GMIC_2022-Q3_SCDPT3'!SCDPT3_0309999999_7+'GMIC_2022-Q3_SCDPT3'!SCDPT3_0509999999_7+'GMIC_2022-Q3_SCDPT3'!SCDPT3_0709999999_7+'GMIC_2022-Q3_SCDPT3'!SCDPT3_0909999999_7+'GMIC_2022-Q3_SCDPT3'!SCDPT3_1109999999_7+'GMIC_2022-Q3_SCDPT3'!SCDPT3_1309999999_7+'GMIC_2022-Q3_SCDPT3'!SCDPT3_1509999999_7+'GMIC_2022-Q3_SCDPT3'!SCDPT3_1619999999_7+'GMIC_2022-Q3_SCDPT3'!SCDPT3_1909999999_7+'GMIC_2022-Q3_SCDPT3'!SCDPT3_2019999999_7</f>
        <v>246907372</v>
      </c>
      <c r="J99" s="3">
        <f>'GMIC_2022-Q3_SCDPT3'!SCDPT3_0109999999_8+'GMIC_2022-Q3_SCDPT3'!SCDPT3_0309999999_8+'GMIC_2022-Q3_SCDPT3'!SCDPT3_0509999999_8+'GMIC_2022-Q3_SCDPT3'!SCDPT3_0709999999_8+'GMIC_2022-Q3_SCDPT3'!SCDPT3_0909999999_8+'GMIC_2022-Q3_SCDPT3'!SCDPT3_1109999999_8+'GMIC_2022-Q3_SCDPT3'!SCDPT3_1309999999_8+'GMIC_2022-Q3_SCDPT3'!SCDPT3_1509999999_8+'GMIC_2022-Q3_SCDPT3'!SCDPT3_1619999999_8+'GMIC_2022-Q3_SCDPT3'!SCDPT3_1909999999_8+'GMIC_2022-Q3_SCDPT3'!SCDPT3_2019999999_8</f>
        <v>250074000</v>
      </c>
      <c r="K99" s="3">
        <f>'GMIC_2022-Q3_SCDPT3'!SCDPT3_0109999999_9+'GMIC_2022-Q3_SCDPT3'!SCDPT3_0309999999_9+'GMIC_2022-Q3_SCDPT3'!SCDPT3_0509999999_9+'GMIC_2022-Q3_SCDPT3'!SCDPT3_0709999999_9+'GMIC_2022-Q3_SCDPT3'!SCDPT3_0909999999_9+'GMIC_2022-Q3_SCDPT3'!SCDPT3_1109999999_9+'GMIC_2022-Q3_SCDPT3'!SCDPT3_1309999999_9+'GMIC_2022-Q3_SCDPT3'!SCDPT3_1509999999_9+'GMIC_2022-Q3_SCDPT3'!SCDPT3_1619999999_9+'GMIC_2022-Q3_SCDPT3'!SCDPT3_1909999999_9+'GMIC_2022-Q3_SCDPT3'!SCDPT3_2019999999_9</f>
        <v>179062</v>
      </c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3">
      <c r="B100" s="12" t="s">
        <v>574</v>
      </c>
      <c r="C100" s="11" t="s">
        <v>298</v>
      </c>
      <c r="D100" s="1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x14ac:dyDescent="0.3">
      <c r="B101" s="12" t="s">
        <v>841</v>
      </c>
      <c r="C101" s="11" t="s">
        <v>575</v>
      </c>
      <c r="D101" s="13"/>
      <c r="E101" s="2"/>
      <c r="F101" s="2"/>
      <c r="G101" s="2"/>
      <c r="H101" s="2"/>
      <c r="I101" s="18">
        <f>'GMIC_2022-Q3_SCDPT3'!SCDPT3_2509999997_7</f>
        <v>246907372</v>
      </c>
      <c r="J101" s="18">
        <f>'GMIC_2022-Q3_SCDPT3'!SCDPT3_2509999997_8</f>
        <v>250074000</v>
      </c>
      <c r="K101" s="18">
        <f>'GMIC_2022-Q3_SCDPT3'!SCDPT3_2509999997_9</f>
        <v>179062</v>
      </c>
      <c r="L101" s="2"/>
      <c r="M101" s="2"/>
      <c r="N101" s="2"/>
      <c r="O101" s="2"/>
      <c r="P101" s="2"/>
      <c r="Q101" s="2"/>
      <c r="R101" s="2"/>
      <c r="S101" s="2"/>
      <c r="T101" s="2"/>
    </row>
    <row r="102" spans="2:20" x14ac:dyDescent="0.3">
      <c r="B102" s="6" t="s">
        <v>670</v>
      </c>
      <c r="C102" s="1" t="s">
        <v>670</v>
      </c>
      <c r="D102" s="7" t="s">
        <v>670</v>
      </c>
      <c r="E102" s="1" t="s">
        <v>670</v>
      </c>
      <c r="F102" s="1" t="s">
        <v>670</v>
      </c>
      <c r="G102" s="1" t="s">
        <v>670</v>
      </c>
      <c r="H102" s="1" t="s">
        <v>670</v>
      </c>
      <c r="I102" s="1" t="s">
        <v>670</v>
      </c>
      <c r="J102" s="1" t="s">
        <v>670</v>
      </c>
      <c r="K102" s="1" t="s">
        <v>670</v>
      </c>
      <c r="L102" s="1" t="s">
        <v>670</v>
      </c>
      <c r="M102" s="1" t="s">
        <v>670</v>
      </c>
      <c r="N102" s="1" t="s">
        <v>670</v>
      </c>
      <c r="O102" s="1" t="s">
        <v>670</v>
      </c>
      <c r="P102" s="1" t="s">
        <v>670</v>
      </c>
      <c r="Q102" s="1" t="s">
        <v>670</v>
      </c>
      <c r="R102" s="1" t="s">
        <v>670</v>
      </c>
      <c r="S102" s="1" t="s">
        <v>670</v>
      </c>
      <c r="T102" s="1" t="s">
        <v>670</v>
      </c>
    </row>
    <row r="103" spans="2:20" x14ac:dyDescent="0.3">
      <c r="B103" s="14" t="s">
        <v>946</v>
      </c>
      <c r="C103" s="20" t="s">
        <v>923</v>
      </c>
      <c r="D103" s="15" t="s">
        <v>6</v>
      </c>
      <c r="E103" s="17" t="s">
        <v>6</v>
      </c>
      <c r="F103" s="21"/>
      <c r="G103" s="5" t="s">
        <v>6</v>
      </c>
      <c r="H103" s="25"/>
      <c r="I103" s="4"/>
      <c r="J103" s="35"/>
      <c r="K103" s="4"/>
      <c r="L103" s="23" t="s">
        <v>6</v>
      </c>
      <c r="M103" s="22" t="s">
        <v>6</v>
      </c>
      <c r="N103" s="50" t="s">
        <v>6</v>
      </c>
      <c r="O103" s="2"/>
      <c r="P103" s="5" t="s">
        <v>6</v>
      </c>
      <c r="Q103" s="5" t="s">
        <v>6</v>
      </c>
      <c r="R103" s="5" t="s">
        <v>6</v>
      </c>
      <c r="S103" s="16" t="s">
        <v>6</v>
      </c>
      <c r="T103" s="24" t="s">
        <v>6</v>
      </c>
    </row>
    <row r="104" spans="2:20" x14ac:dyDescent="0.3">
      <c r="B104" s="6" t="s">
        <v>670</v>
      </c>
      <c r="C104" s="1" t="s">
        <v>670</v>
      </c>
      <c r="D104" s="7" t="s">
        <v>670</v>
      </c>
      <c r="E104" s="1" t="s">
        <v>670</v>
      </c>
      <c r="F104" s="1" t="s">
        <v>670</v>
      </c>
      <c r="G104" s="1" t="s">
        <v>670</v>
      </c>
      <c r="H104" s="1" t="s">
        <v>670</v>
      </c>
      <c r="I104" s="1" t="s">
        <v>670</v>
      </c>
      <c r="J104" s="1" t="s">
        <v>670</v>
      </c>
      <c r="K104" s="1" t="s">
        <v>670</v>
      </c>
      <c r="L104" s="1" t="s">
        <v>670</v>
      </c>
      <c r="M104" s="1" t="s">
        <v>670</v>
      </c>
      <c r="N104" s="1" t="s">
        <v>670</v>
      </c>
      <c r="O104" s="1" t="s">
        <v>670</v>
      </c>
      <c r="P104" s="1" t="s">
        <v>670</v>
      </c>
      <c r="Q104" s="1" t="s">
        <v>670</v>
      </c>
      <c r="R104" s="1" t="s">
        <v>670</v>
      </c>
      <c r="S104" s="1" t="s">
        <v>670</v>
      </c>
      <c r="T104" s="1" t="s">
        <v>670</v>
      </c>
    </row>
    <row r="105" spans="2:20" ht="56" x14ac:dyDescent="0.3">
      <c r="B105" s="12" t="s">
        <v>140</v>
      </c>
      <c r="C105" s="11" t="s">
        <v>947</v>
      </c>
      <c r="D105" s="13"/>
      <c r="E105" s="2"/>
      <c r="F105" s="2"/>
      <c r="G105" s="2"/>
      <c r="H105" s="2"/>
      <c r="I105" s="3">
        <f>SUM('GMIC_2022-Q3_SCDPT3'!SCDPT3_401BEGINNG_7:'GMIC_2022-Q3_SCDPT3'!SCDPT3_401ENDINGG_7)</f>
        <v>0</v>
      </c>
      <c r="J105" s="2"/>
      <c r="K105" s="3">
        <f>SUM('GMIC_2022-Q3_SCDPT3'!SCDPT3_401BEGINNG_9:'GMIC_2022-Q3_SCDPT3'!SCDPT3_401ENDINGG_9)</f>
        <v>0</v>
      </c>
      <c r="L105" s="2"/>
      <c r="M105" s="2"/>
      <c r="N105" s="2"/>
      <c r="O105" s="2"/>
      <c r="P105" s="2"/>
      <c r="Q105" s="2"/>
      <c r="R105" s="2"/>
      <c r="S105" s="2"/>
      <c r="T105" s="2"/>
    </row>
    <row r="106" spans="2:20" x14ac:dyDescent="0.3">
      <c r="B106" s="6" t="s">
        <v>670</v>
      </c>
      <c r="C106" s="1" t="s">
        <v>670</v>
      </c>
      <c r="D106" s="7" t="s">
        <v>670</v>
      </c>
      <c r="E106" s="1" t="s">
        <v>670</v>
      </c>
      <c r="F106" s="1" t="s">
        <v>670</v>
      </c>
      <c r="G106" s="1" t="s">
        <v>670</v>
      </c>
      <c r="H106" s="1" t="s">
        <v>670</v>
      </c>
      <c r="I106" s="1" t="s">
        <v>670</v>
      </c>
      <c r="J106" s="1" t="s">
        <v>670</v>
      </c>
      <c r="K106" s="1" t="s">
        <v>670</v>
      </c>
      <c r="L106" s="1" t="s">
        <v>670</v>
      </c>
      <c r="M106" s="1" t="s">
        <v>670</v>
      </c>
      <c r="N106" s="1" t="s">
        <v>670</v>
      </c>
      <c r="O106" s="1" t="s">
        <v>670</v>
      </c>
      <c r="P106" s="1" t="s">
        <v>670</v>
      </c>
      <c r="Q106" s="1" t="s">
        <v>670</v>
      </c>
      <c r="R106" s="1" t="s">
        <v>670</v>
      </c>
      <c r="S106" s="1" t="s">
        <v>670</v>
      </c>
      <c r="T106" s="1" t="s">
        <v>670</v>
      </c>
    </row>
    <row r="107" spans="2:20" x14ac:dyDescent="0.3">
      <c r="B107" s="14" t="s">
        <v>769</v>
      </c>
      <c r="C107" s="20" t="s">
        <v>923</v>
      </c>
      <c r="D107" s="15" t="s">
        <v>6</v>
      </c>
      <c r="E107" s="17" t="s">
        <v>6</v>
      </c>
      <c r="F107" s="21"/>
      <c r="G107" s="5" t="s">
        <v>6</v>
      </c>
      <c r="H107" s="25"/>
      <c r="I107" s="4"/>
      <c r="J107" s="35"/>
      <c r="K107" s="4"/>
      <c r="L107" s="23" t="s">
        <v>6</v>
      </c>
      <c r="M107" s="22" t="s">
        <v>6</v>
      </c>
      <c r="N107" s="50" t="s">
        <v>6</v>
      </c>
      <c r="O107" s="2"/>
      <c r="P107" s="5" t="s">
        <v>6</v>
      </c>
      <c r="Q107" s="5" t="s">
        <v>6</v>
      </c>
      <c r="R107" s="5" t="s">
        <v>6</v>
      </c>
      <c r="S107" s="16" t="s">
        <v>6</v>
      </c>
      <c r="T107" s="24" t="s">
        <v>6</v>
      </c>
    </row>
    <row r="108" spans="2:20" x14ac:dyDescent="0.3">
      <c r="B108" s="6" t="s">
        <v>670</v>
      </c>
      <c r="C108" s="1" t="s">
        <v>670</v>
      </c>
      <c r="D108" s="7" t="s">
        <v>670</v>
      </c>
      <c r="E108" s="1" t="s">
        <v>670</v>
      </c>
      <c r="F108" s="1" t="s">
        <v>670</v>
      </c>
      <c r="G108" s="1" t="s">
        <v>670</v>
      </c>
      <c r="H108" s="1" t="s">
        <v>670</v>
      </c>
      <c r="I108" s="1" t="s">
        <v>670</v>
      </c>
      <c r="J108" s="1" t="s">
        <v>670</v>
      </c>
      <c r="K108" s="1" t="s">
        <v>670</v>
      </c>
      <c r="L108" s="1" t="s">
        <v>670</v>
      </c>
      <c r="M108" s="1" t="s">
        <v>670</v>
      </c>
      <c r="N108" s="1" t="s">
        <v>670</v>
      </c>
      <c r="O108" s="1" t="s">
        <v>670</v>
      </c>
      <c r="P108" s="1" t="s">
        <v>670</v>
      </c>
      <c r="Q108" s="1" t="s">
        <v>670</v>
      </c>
      <c r="R108" s="1" t="s">
        <v>670</v>
      </c>
      <c r="S108" s="1" t="s">
        <v>670</v>
      </c>
      <c r="T108" s="1" t="s">
        <v>670</v>
      </c>
    </row>
    <row r="109" spans="2:20" ht="56" x14ac:dyDescent="0.3">
      <c r="B109" s="12" t="s">
        <v>1014</v>
      </c>
      <c r="C109" s="11" t="s">
        <v>948</v>
      </c>
      <c r="D109" s="13"/>
      <c r="E109" s="2"/>
      <c r="F109" s="2"/>
      <c r="G109" s="2"/>
      <c r="H109" s="2"/>
      <c r="I109" s="3">
        <f>SUM('GMIC_2022-Q3_SCDPT3'!SCDPT3_402BEGINNG_7:'GMIC_2022-Q3_SCDPT3'!SCDPT3_402ENDINGG_7)</f>
        <v>0</v>
      </c>
      <c r="J109" s="2"/>
      <c r="K109" s="3">
        <f>SUM('GMIC_2022-Q3_SCDPT3'!SCDPT3_402BEGINNG_9:'GMIC_2022-Q3_SCDPT3'!SCDPT3_402ENDINGG_9)</f>
        <v>0</v>
      </c>
      <c r="L109" s="2"/>
      <c r="M109" s="2"/>
      <c r="N109" s="2"/>
      <c r="O109" s="2"/>
      <c r="P109" s="2"/>
      <c r="Q109" s="2"/>
      <c r="R109" s="2"/>
      <c r="S109" s="2"/>
      <c r="T109" s="2"/>
    </row>
    <row r="110" spans="2:20" x14ac:dyDescent="0.3">
      <c r="B110" s="6" t="s">
        <v>670</v>
      </c>
      <c r="C110" s="1" t="s">
        <v>670</v>
      </c>
      <c r="D110" s="7" t="s">
        <v>670</v>
      </c>
      <c r="E110" s="1" t="s">
        <v>670</v>
      </c>
      <c r="F110" s="1" t="s">
        <v>670</v>
      </c>
      <c r="G110" s="1" t="s">
        <v>670</v>
      </c>
      <c r="H110" s="1" t="s">
        <v>670</v>
      </c>
      <c r="I110" s="1" t="s">
        <v>670</v>
      </c>
      <c r="J110" s="1" t="s">
        <v>670</v>
      </c>
      <c r="K110" s="1" t="s">
        <v>670</v>
      </c>
      <c r="L110" s="1" t="s">
        <v>670</v>
      </c>
      <c r="M110" s="1" t="s">
        <v>670</v>
      </c>
      <c r="N110" s="1" t="s">
        <v>670</v>
      </c>
      <c r="O110" s="1" t="s">
        <v>670</v>
      </c>
      <c r="P110" s="1" t="s">
        <v>670</v>
      </c>
      <c r="Q110" s="1" t="s">
        <v>670</v>
      </c>
      <c r="R110" s="1" t="s">
        <v>670</v>
      </c>
      <c r="S110" s="1" t="s">
        <v>670</v>
      </c>
      <c r="T110" s="1" t="s">
        <v>670</v>
      </c>
    </row>
    <row r="111" spans="2:20" x14ac:dyDescent="0.3">
      <c r="B111" s="14" t="s">
        <v>73</v>
      </c>
      <c r="C111" s="20" t="s">
        <v>923</v>
      </c>
      <c r="D111" s="15" t="s">
        <v>6</v>
      </c>
      <c r="E111" s="17" t="s">
        <v>6</v>
      </c>
      <c r="F111" s="21"/>
      <c r="G111" s="5" t="s">
        <v>6</v>
      </c>
      <c r="H111" s="25"/>
      <c r="I111" s="4"/>
      <c r="J111" s="35"/>
      <c r="K111" s="4"/>
      <c r="L111" s="23" t="s">
        <v>6</v>
      </c>
      <c r="M111" s="22" t="s">
        <v>6</v>
      </c>
      <c r="N111" s="27" t="s">
        <v>6</v>
      </c>
      <c r="O111" s="2"/>
      <c r="P111" s="5" t="s">
        <v>6</v>
      </c>
      <c r="Q111" s="5" t="s">
        <v>6</v>
      </c>
      <c r="R111" s="5" t="s">
        <v>6</v>
      </c>
      <c r="S111" s="16" t="s">
        <v>6</v>
      </c>
      <c r="T111" s="24" t="s">
        <v>6</v>
      </c>
    </row>
    <row r="112" spans="2:20" x14ac:dyDescent="0.3">
      <c r="B112" s="6" t="s">
        <v>670</v>
      </c>
      <c r="C112" s="1" t="s">
        <v>670</v>
      </c>
      <c r="D112" s="7" t="s">
        <v>670</v>
      </c>
      <c r="E112" s="1" t="s">
        <v>670</v>
      </c>
      <c r="F112" s="1" t="s">
        <v>670</v>
      </c>
      <c r="G112" s="1" t="s">
        <v>670</v>
      </c>
      <c r="H112" s="1" t="s">
        <v>670</v>
      </c>
      <c r="I112" s="1" t="s">
        <v>670</v>
      </c>
      <c r="J112" s="1" t="s">
        <v>670</v>
      </c>
      <c r="K112" s="1" t="s">
        <v>670</v>
      </c>
      <c r="L112" s="1" t="s">
        <v>670</v>
      </c>
      <c r="M112" s="1" t="s">
        <v>670</v>
      </c>
      <c r="N112" s="1" t="s">
        <v>670</v>
      </c>
      <c r="O112" s="1" t="s">
        <v>670</v>
      </c>
      <c r="P112" s="1" t="s">
        <v>670</v>
      </c>
      <c r="Q112" s="1" t="s">
        <v>670</v>
      </c>
      <c r="R112" s="1" t="s">
        <v>670</v>
      </c>
      <c r="S112" s="1" t="s">
        <v>670</v>
      </c>
      <c r="T112" s="1" t="s">
        <v>670</v>
      </c>
    </row>
    <row r="113" spans="2:20" ht="42" x14ac:dyDescent="0.3">
      <c r="B113" s="12" t="s">
        <v>345</v>
      </c>
      <c r="C113" s="11" t="s">
        <v>692</v>
      </c>
      <c r="D113" s="13"/>
      <c r="E113" s="2"/>
      <c r="F113" s="2"/>
      <c r="G113" s="2"/>
      <c r="H113" s="2"/>
      <c r="I113" s="3">
        <f>SUM('GMIC_2022-Q3_SCDPT3'!SCDPT3_431BEGINNG_7:'GMIC_2022-Q3_SCDPT3'!SCDPT3_431ENDINGG_7)</f>
        <v>0</v>
      </c>
      <c r="J113" s="2"/>
      <c r="K113" s="3">
        <f>SUM('GMIC_2022-Q3_SCDPT3'!SCDPT3_431BEGINNG_9:'GMIC_2022-Q3_SCDPT3'!SCDPT3_431ENDINGG_9)</f>
        <v>0</v>
      </c>
      <c r="L113" s="2"/>
      <c r="M113" s="2"/>
      <c r="N113" s="2"/>
      <c r="O113" s="2"/>
      <c r="P113" s="2"/>
      <c r="Q113" s="2"/>
      <c r="R113" s="2"/>
      <c r="S113" s="2"/>
      <c r="T113" s="2"/>
    </row>
    <row r="114" spans="2:20" x14ac:dyDescent="0.3">
      <c r="B114" s="6" t="s">
        <v>670</v>
      </c>
      <c r="C114" s="1" t="s">
        <v>670</v>
      </c>
      <c r="D114" s="7" t="s">
        <v>670</v>
      </c>
      <c r="E114" s="1" t="s">
        <v>670</v>
      </c>
      <c r="F114" s="1" t="s">
        <v>670</v>
      </c>
      <c r="G114" s="1" t="s">
        <v>670</v>
      </c>
      <c r="H114" s="1" t="s">
        <v>670</v>
      </c>
      <c r="I114" s="1" t="s">
        <v>670</v>
      </c>
      <c r="J114" s="1" t="s">
        <v>670</v>
      </c>
      <c r="K114" s="1" t="s">
        <v>670</v>
      </c>
      <c r="L114" s="1" t="s">
        <v>670</v>
      </c>
      <c r="M114" s="1" t="s">
        <v>670</v>
      </c>
      <c r="N114" s="1" t="s">
        <v>670</v>
      </c>
      <c r="O114" s="1" t="s">
        <v>670</v>
      </c>
      <c r="P114" s="1" t="s">
        <v>670</v>
      </c>
      <c r="Q114" s="1" t="s">
        <v>670</v>
      </c>
      <c r="R114" s="1" t="s">
        <v>670</v>
      </c>
      <c r="S114" s="1" t="s">
        <v>670</v>
      </c>
      <c r="T114" s="1" t="s">
        <v>670</v>
      </c>
    </row>
    <row r="115" spans="2:20" x14ac:dyDescent="0.3">
      <c r="B115" s="14" t="s">
        <v>949</v>
      </c>
      <c r="C115" s="20" t="s">
        <v>923</v>
      </c>
      <c r="D115" s="15" t="s">
        <v>6</v>
      </c>
      <c r="E115" s="17" t="s">
        <v>6</v>
      </c>
      <c r="F115" s="21"/>
      <c r="G115" s="5" t="s">
        <v>6</v>
      </c>
      <c r="H115" s="25"/>
      <c r="I115" s="4"/>
      <c r="J115" s="35"/>
      <c r="K115" s="4"/>
      <c r="L115" s="23" t="s">
        <v>6</v>
      </c>
      <c r="M115" s="22" t="s">
        <v>6</v>
      </c>
      <c r="N115" s="27" t="s">
        <v>6</v>
      </c>
      <c r="O115" s="2"/>
      <c r="P115" s="5" t="s">
        <v>6</v>
      </c>
      <c r="Q115" s="5" t="s">
        <v>6</v>
      </c>
      <c r="R115" s="5" t="s">
        <v>6</v>
      </c>
      <c r="S115" s="16" t="s">
        <v>6</v>
      </c>
      <c r="T115" s="24" t="s">
        <v>6</v>
      </c>
    </row>
    <row r="116" spans="2:20" x14ac:dyDescent="0.3">
      <c r="B116" s="6" t="s">
        <v>670</v>
      </c>
      <c r="C116" s="1" t="s">
        <v>670</v>
      </c>
      <c r="D116" s="7" t="s">
        <v>670</v>
      </c>
      <c r="E116" s="1" t="s">
        <v>670</v>
      </c>
      <c r="F116" s="1" t="s">
        <v>670</v>
      </c>
      <c r="G116" s="1" t="s">
        <v>670</v>
      </c>
      <c r="H116" s="1" t="s">
        <v>670</v>
      </c>
      <c r="I116" s="1" t="s">
        <v>670</v>
      </c>
      <c r="J116" s="1" t="s">
        <v>670</v>
      </c>
      <c r="K116" s="1" t="s">
        <v>670</v>
      </c>
      <c r="L116" s="1" t="s">
        <v>670</v>
      </c>
      <c r="M116" s="1" t="s">
        <v>670</v>
      </c>
      <c r="N116" s="1" t="s">
        <v>670</v>
      </c>
      <c r="O116" s="1" t="s">
        <v>670</v>
      </c>
      <c r="P116" s="1" t="s">
        <v>670</v>
      </c>
      <c r="Q116" s="1" t="s">
        <v>670</v>
      </c>
      <c r="R116" s="1" t="s">
        <v>670</v>
      </c>
      <c r="S116" s="1" t="s">
        <v>670</v>
      </c>
      <c r="T116" s="1" t="s">
        <v>670</v>
      </c>
    </row>
    <row r="117" spans="2:20" ht="56" x14ac:dyDescent="0.3">
      <c r="B117" s="12" t="s">
        <v>141</v>
      </c>
      <c r="C117" s="11" t="s">
        <v>221</v>
      </c>
      <c r="D117" s="13"/>
      <c r="E117" s="2"/>
      <c r="F117" s="2"/>
      <c r="G117" s="2"/>
      <c r="H117" s="2"/>
      <c r="I117" s="3">
        <f>SUM('GMIC_2022-Q3_SCDPT3'!SCDPT3_432BEGINNG_7:'GMIC_2022-Q3_SCDPT3'!SCDPT3_432ENDINGG_7)</f>
        <v>0</v>
      </c>
      <c r="J117" s="2"/>
      <c r="K117" s="3">
        <f>SUM('GMIC_2022-Q3_SCDPT3'!SCDPT3_432BEGINNG_9:'GMIC_2022-Q3_SCDPT3'!SCDPT3_432ENDINGG_9)</f>
        <v>0</v>
      </c>
      <c r="L117" s="2"/>
      <c r="M117" s="2"/>
      <c r="N117" s="2"/>
      <c r="O117" s="2"/>
      <c r="P117" s="2"/>
      <c r="Q117" s="2"/>
      <c r="R117" s="2"/>
      <c r="S117" s="2"/>
      <c r="T117" s="2"/>
    </row>
    <row r="118" spans="2:20" ht="28" x14ac:dyDescent="0.3">
      <c r="B118" s="12" t="s">
        <v>142</v>
      </c>
      <c r="C118" s="11" t="s">
        <v>487</v>
      </c>
      <c r="D118" s="13"/>
      <c r="E118" s="2"/>
      <c r="F118" s="2"/>
      <c r="G118" s="2"/>
      <c r="H118" s="2"/>
      <c r="I118" s="3">
        <f>'GMIC_2022-Q3_SCDPT3'!SCDPT3_4019999999_7+'GMIC_2022-Q3_SCDPT3'!SCDPT3_4029999999_7+'GMIC_2022-Q3_SCDPT3'!SCDPT3_4319999999_7+'GMIC_2022-Q3_SCDPT3'!SCDPT3_4329999999_7</f>
        <v>0</v>
      </c>
      <c r="J118" s="2"/>
      <c r="K118" s="3">
        <f>'GMIC_2022-Q3_SCDPT3'!SCDPT3_4019999999_9+'GMIC_2022-Q3_SCDPT3'!SCDPT3_4029999999_9+'GMIC_2022-Q3_SCDPT3'!SCDPT3_4319999999_9+'GMIC_2022-Q3_SCDPT3'!SCDPT3_4329999999_9</f>
        <v>0</v>
      </c>
      <c r="L118" s="2"/>
      <c r="M118" s="2"/>
      <c r="N118" s="2"/>
      <c r="O118" s="2"/>
      <c r="P118" s="2"/>
      <c r="Q118" s="2"/>
      <c r="R118" s="2"/>
      <c r="S118" s="2"/>
      <c r="T118" s="2"/>
    </row>
    <row r="119" spans="2:20" ht="28" x14ac:dyDescent="0.3">
      <c r="B119" s="12" t="s">
        <v>413</v>
      </c>
      <c r="C119" s="11" t="s">
        <v>1015</v>
      </c>
      <c r="D119" s="1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2:20" x14ac:dyDescent="0.3">
      <c r="B120" s="12" t="s">
        <v>693</v>
      </c>
      <c r="C120" s="11" t="s">
        <v>892</v>
      </c>
      <c r="D120" s="13"/>
      <c r="E120" s="2"/>
      <c r="F120" s="2"/>
      <c r="G120" s="2"/>
      <c r="H120" s="2"/>
      <c r="I120" s="18">
        <f>'GMIC_2022-Q3_SCDPT3'!SCDPT3_4509999997_7</f>
        <v>0</v>
      </c>
      <c r="J120" s="2"/>
      <c r="K120" s="18">
        <f>'GMIC_2022-Q3_SCDPT3'!SCDPT3_4509999997_9</f>
        <v>0</v>
      </c>
      <c r="L120" s="2"/>
      <c r="M120" s="2"/>
      <c r="N120" s="2"/>
      <c r="O120" s="2"/>
      <c r="P120" s="2"/>
      <c r="Q120" s="2"/>
      <c r="R120" s="2"/>
      <c r="S120" s="2"/>
      <c r="T120" s="2"/>
    </row>
    <row r="121" spans="2:20" x14ac:dyDescent="0.3">
      <c r="B121" s="6" t="s">
        <v>670</v>
      </c>
      <c r="C121" s="1" t="s">
        <v>670</v>
      </c>
      <c r="D121" s="7" t="s">
        <v>670</v>
      </c>
      <c r="E121" s="1" t="s">
        <v>670</v>
      </c>
      <c r="F121" s="1" t="s">
        <v>670</v>
      </c>
      <c r="G121" s="1" t="s">
        <v>670</v>
      </c>
      <c r="H121" s="1" t="s">
        <v>670</v>
      </c>
      <c r="I121" s="1" t="s">
        <v>670</v>
      </c>
      <c r="J121" s="1" t="s">
        <v>670</v>
      </c>
      <c r="K121" s="1" t="s">
        <v>670</v>
      </c>
      <c r="L121" s="1" t="s">
        <v>670</v>
      </c>
      <c r="M121" s="1" t="s">
        <v>670</v>
      </c>
      <c r="N121" s="1" t="s">
        <v>670</v>
      </c>
      <c r="O121" s="1" t="s">
        <v>670</v>
      </c>
      <c r="P121" s="1" t="s">
        <v>670</v>
      </c>
      <c r="Q121" s="1" t="s">
        <v>670</v>
      </c>
      <c r="R121" s="1" t="s">
        <v>670</v>
      </c>
      <c r="S121" s="1" t="s">
        <v>670</v>
      </c>
      <c r="T121" s="1" t="s">
        <v>670</v>
      </c>
    </row>
    <row r="122" spans="2:20" x14ac:dyDescent="0.3">
      <c r="B122" s="14" t="s">
        <v>893</v>
      </c>
      <c r="C122" s="20" t="s">
        <v>923</v>
      </c>
      <c r="D122" s="15" t="s">
        <v>6</v>
      </c>
      <c r="E122" s="17" t="s">
        <v>6</v>
      </c>
      <c r="F122" s="21"/>
      <c r="G122" s="5" t="s">
        <v>6</v>
      </c>
      <c r="H122" s="25"/>
      <c r="I122" s="4"/>
      <c r="J122" s="2"/>
      <c r="K122" s="4"/>
      <c r="L122" s="2"/>
      <c r="M122" s="2"/>
      <c r="N122" s="2"/>
      <c r="O122" s="2"/>
      <c r="P122" s="5" t="s">
        <v>6</v>
      </c>
      <c r="Q122" s="5" t="s">
        <v>6</v>
      </c>
      <c r="R122" s="5" t="s">
        <v>6</v>
      </c>
      <c r="S122" s="16" t="s">
        <v>6</v>
      </c>
      <c r="T122" s="2"/>
    </row>
    <row r="123" spans="2:20" x14ac:dyDescent="0.3">
      <c r="B123" s="6" t="s">
        <v>670</v>
      </c>
      <c r="C123" s="1" t="s">
        <v>670</v>
      </c>
      <c r="D123" s="7" t="s">
        <v>670</v>
      </c>
      <c r="E123" s="1" t="s">
        <v>670</v>
      </c>
      <c r="F123" s="1" t="s">
        <v>670</v>
      </c>
      <c r="G123" s="1" t="s">
        <v>670</v>
      </c>
      <c r="H123" s="1" t="s">
        <v>670</v>
      </c>
      <c r="I123" s="1" t="s">
        <v>670</v>
      </c>
      <c r="J123" s="1" t="s">
        <v>670</v>
      </c>
      <c r="K123" s="1" t="s">
        <v>670</v>
      </c>
      <c r="L123" s="1" t="s">
        <v>670</v>
      </c>
      <c r="M123" s="1" t="s">
        <v>670</v>
      </c>
      <c r="N123" s="1" t="s">
        <v>670</v>
      </c>
      <c r="O123" s="1" t="s">
        <v>670</v>
      </c>
      <c r="P123" s="1" t="s">
        <v>670</v>
      </c>
      <c r="Q123" s="1" t="s">
        <v>670</v>
      </c>
      <c r="R123" s="1" t="s">
        <v>670</v>
      </c>
      <c r="S123" s="1" t="s">
        <v>670</v>
      </c>
      <c r="T123" s="1" t="s">
        <v>670</v>
      </c>
    </row>
    <row r="124" spans="2:20" ht="42" x14ac:dyDescent="0.3">
      <c r="B124" s="12" t="s">
        <v>74</v>
      </c>
      <c r="C124" s="11" t="s">
        <v>75</v>
      </c>
      <c r="D124" s="13"/>
      <c r="E124" s="2"/>
      <c r="F124" s="2"/>
      <c r="G124" s="2"/>
      <c r="H124" s="2"/>
      <c r="I124" s="3">
        <f>SUM('GMIC_2022-Q3_SCDPT3'!SCDPT3_501BEGINNG_7:'GMIC_2022-Q3_SCDPT3'!SCDPT3_501ENDINGG_7)</f>
        <v>0</v>
      </c>
      <c r="J124" s="2"/>
      <c r="K124" s="3">
        <f>SUM('GMIC_2022-Q3_SCDPT3'!SCDPT3_501BEGINNG_9:'GMIC_2022-Q3_SCDPT3'!SCDPT3_501ENDINGG_9)</f>
        <v>0</v>
      </c>
      <c r="L124" s="2"/>
      <c r="M124" s="2"/>
      <c r="N124" s="2"/>
      <c r="O124" s="2"/>
      <c r="P124" s="2"/>
      <c r="Q124" s="2"/>
      <c r="R124" s="2"/>
      <c r="S124" s="2"/>
      <c r="T124" s="2"/>
    </row>
    <row r="125" spans="2:20" x14ac:dyDescent="0.3">
      <c r="B125" s="6" t="s">
        <v>670</v>
      </c>
      <c r="C125" s="1" t="s">
        <v>670</v>
      </c>
      <c r="D125" s="7" t="s">
        <v>670</v>
      </c>
      <c r="E125" s="1" t="s">
        <v>670</v>
      </c>
      <c r="F125" s="1" t="s">
        <v>670</v>
      </c>
      <c r="G125" s="1" t="s">
        <v>670</v>
      </c>
      <c r="H125" s="1" t="s">
        <v>670</v>
      </c>
      <c r="I125" s="1" t="s">
        <v>670</v>
      </c>
      <c r="J125" s="1" t="s">
        <v>670</v>
      </c>
      <c r="K125" s="1" t="s">
        <v>670</v>
      </c>
      <c r="L125" s="1" t="s">
        <v>670</v>
      </c>
      <c r="M125" s="1" t="s">
        <v>670</v>
      </c>
      <c r="N125" s="1" t="s">
        <v>670</v>
      </c>
      <c r="O125" s="1" t="s">
        <v>670</v>
      </c>
      <c r="P125" s="1" t="s">
        <v>670</v>
      </c>
      <c r="Q125" s="1" t="s">
        <v>670</v>
      </c>
      <c r="R125" s="1" t="s">
        <v>670</v>
      </c>
      <c r="S125" s="1" t="s">
        <v>670</v>
      </c>
      <c r="T125" s="1" t="s">
        <v>670</v>
      </c>
    </row>
    <row r="126" spans="2:20" x14ac:dyDescent="0.3">
      <c r="B126" s="14" t="s">
        <v>694</v>
      </c>
      <c r="C126" s="20" t="s">
        <v>923</v>
      </c>
      <c r="D126" s="15" t="s">
        <v>6</v>
      </c>
      <c r="E126" s="17" t="s">
        <v>6</v>
      </c>
      <c r="F126" s="21"/>
      <c r="G126" s="5" t="s">
        <v>6</v>
      </c>
      <c r="H126" s="25"/>
      <c r="I126" s="4"/>
      <c r="J126" s="2"/>
      <c r="K126" s="4"/>
      <c r="L126" s="2"/>
      <c r="M126" s="2"/>
      <c r="N126" s="2"/>
      <c r="O126" s="2"/>
      <c r="P126" s="5" t="s">
        <v>6</v>
      </c>
      <c r="Q126" s="5" t="s">
        <v>6</v>
      </c>
      <c r="R126" s="5" t="s">
        <v>6</v>
      </c>
      <c r="S126" s="16" t="s">
        <v>6</v>
      </c>
      <c r="T126" s="2"/>
    </row>
    <row r="127" spans="2:20" x14ac:dyDescent="0.3">
      <c r="B127" s="6" t="s">
        <v>670</v>
      </c>
      <c r="C127" s="1" t="s">
        <v>670</v>
      </c>
      <c r="D127" s="7" t="s">
        <v>670</v>
      </c>
      <c r="E127" s="1" t="s">
        <v>670</v>
      </c>
      <c r="F127" s="1" t="s">
        <v>670</v>
      </c>
      <c r="G127" s="1" t="s">
        <v>670</v>
      </c>
      <c r="H127" s="1" t="s">
        <v>670</v>
      </c>
      <c r="I127" s="1" t="s">
        <v>670</v>
      </c>
      <c r="J127" s="1" t="s">
        <v>670</v>
      </c>
      <c r="K127" s="1" t="s">
        <v>670</v>
      </c>
      <c r="L127" s="1" t="s">
        <v>670</v>
      </c>
      <c r="M127" s="1" t="s">
        <v>670</v>
      </c>
      <c r="N127" s="1" t="s">
        <v>670</v>
      </c>
      <c r="O127" s="1" t="s">
        <v>670</v>
      </c>
      <c r="P127" s="1" t="s">
        <v>670</v>
      </c>
      <c r="Q127" s="1" t="s">
        <v>670</v>
      </c>
      <c r="R127" s="1" t="s">
        <v>670</v>
      </c>
      <c r="S127" s="1" t="s">
        <v>670</v>
      </c>
      <c r="T127" s="1" t="s">
        <v>670</v>
      </c>
    </row>
    <row r="128" spans="2:20" ht="42" x14ac:dyDescent="0.3">
      <c r="B128" s="12" t="s">
        <v>950</v>
      </c>
      <c r="C128" s="11" t="s">
        <v>695</v>
      </c>
      <c r="D128" s="13"/>
      <c r="E128" s="2"/>
      <c r="F128" s="2"/>
      <c r="G128" s="2"/>
      <c r="H128" s="2"/>
      <c r="I128" s="3">
        <f>SUM('GMIC_2022-Q3_SCDPT3'!SCDPT3_502BEGINNG_7:'GMIC_2022-Q3_SCDPT3'!SCDPT3_502ENDINGG_7)</f>
        <v>0</v>
      </c>
      <c r="J128" s="2"/>
      <c r="K128" s="3">
        <f>SUM('GMIC_2022-Q3_SCDPT3'!SCDPT3_502BEGINNG_9:'GMIC_2022-Q3_SCDPT3'!SCDPT3_502ENDINGG_9)</f>
        <v>0</v>
      </c>
      <c r="L128" s="2"/>
      <c r="M128" s="2"/>
      <c r="N128" s="2"/>
      <c r="O128" s="2"/>
      <c r="P128" s="2"/>
      <c r="Q128" s="2"/>
      <c r="R128" s="2"/>
      <c r="S128" s="2"/>
      <c r="T128" s="2"/>
    </row>
    <row r="129" spans="2:20" x14ac:dyDescent="0.3">
      <c r="B129" s="6" t="s">
        <v>670</v>
      </c>
      <c r="C129" s="1" t="s">
        <v>670</v>
      </c>
      <c r="D129" s="7" t="s">
        <v>670</v>
      </c>
      <c r="E129" s="1" t="s">
        <v>670</v>
      </c>
      <c r="F129" s="1" t="s">
        <v>670</v>
      </c>
      <c r="G129" s="1" t="s">
        <v>670</v>
      </c>
      <c r="H129" s="1" t="s">
        <v>670</v>
      </c>
      <c r="I129" s="1" t="s">
        <v>670</v>
      </c>
      <c r="J129" s="1" t="s">
        <v>670</v>
      </c>
      <c r="K129" s="1" t="s">
        <v>670</v>
      </c>
      <c r="L129" s="1" t="s">
        <v>670</v>
      </c>
      <c r="M129" s="1" t="s">
        <v>670</v>
      </c>
      <c r="N129" s="1" t="s">
        <v>670</v>
      </c>
      <c r="O129" s="1" t="s">
        <v>670</v>
      </c>
      <c r="P129" s="1" t="s">
        <v>670</v>
      </c>
      <c r="Q129" s="1" t="s">
        <v>670</v>
      </c>
      <c r="R129" s="1" t="s">
        <v>670</v>
      </c>
      <c r="S129" s="1" t="s">
        <v>670</v>
      </c>
      <c r="T129" s="1" t="s">
        <v>670</v>
      </c>
    </row>
    <row r="130" spans="2:20" x14ac:dyDescent="0.3">
      <c r="B130" s="14" t="s">
        <v>19</v>
      </c>
      <c r="C130" s="20" t="s">
        <v>923</v>
      </c>
      <c r="D130" s="15" t="s">
        <v>6</v>
      </c>
      <c r="E130" s="17" t="s">
        <v>6</v>
      </c>
      <c r="F130" s="21"/>
      <c r="G130" s="5" t="s">
        <v>6</v>
      </c>
      <c r="H130" s="25"/>
      <c r="I130" s="4"/>
      <c r="J130" s="2"/>
      <c r="K130" s="4"/>
      <c r="L130" s="23" t="s">
        <v>6</v>
      </c>
      <c r="M130" s="22" t="s">
        <v>6</v>
      </c>
      <c r="N130" s="33" t="s">
        <v>6</v>
      </c>
      <c r="O130" s="2"/>
      <c r="P130" s="5" t="s">
        <v>6</v>
      </c>
      <c r="Q130" s="5" t="s">
        <v>6</v>
      </c>
      <c r="R130" s="5" t="s">
        <v>6</v>
      </c>
      <c r="S130" s="16" t="s">
        <v>6</v>
      </c>
      <c r="T130" s="24" t="s">
        <v>6</v>
      </c>
    </row>
    <row r="131" spans="2:20" x14ac:dyDescent="0.3">
      <c r="B131" s="6" t="s">
        <v>670</v>
      </c>
      <c r="C131" s="1" t="s">
        <v>670</v>
      </c>
      <c r="D131" s="7" t="s">
        <v>670</v>
      </c>
      <c r="E131" s="1" t="s">
        <v>670</v>
      </c>
      <c r="F131" s="1" t="s">
        <v>670</v>
      </c>
      <c r="G131" s="1" t="s">
        <v>670</v>
      </c>
      <c r="H131" s="1" t="s">
        <v>670</v>
      </c>
      <c r="I131" s="1" t="s">
        <v>670</v>
      </c>
      <c r="J131" s="1" t="s">
        <v>670</v>
      </c>
      <c r="K131" s="1" t="s">
        <v>670</v>
      </c>
      <c r="L131" s="1" t="s">
        <v>670</v>
      </c>
      <c r="M131" s="1" t="s">
        <v>670</v>
      </c>
      <c r="N131" s="1" t="s">
        <v>670</v>
      </c>
      <c r="O131" s="1" t="s">
        <v>670</v>
      </c>
      <c r="P131" s="1" t="s">
        <v>670</v>
      </c>
      <c r="Q131" s="1" t="s">
        <v>670</v>
      </c>
      <c r="R131" s="1" t="s">
        <v>670</v>
      </c>
      <c r="S131" s="1" t="s">
        <v>670</v>
      </c>
      <c r="T131" s="1" t="s">
        <v>670</v>
      </c>
    </row>
    <row r="132" spans="2:20" ht="42" x14ac:dyDescent="0.3">
      <c r="B132" s="12" t="s">
        <v>299</v>
      </c>
      <c r="C132" s="11" t="s">
        <v>143</v>
      </c>
      <c r="D132" s="13"/>
      <c r="E132" s="2"/>
      <c r="F132" s="2"/>
      <c r="G132" s="2"/>
      <c r="H132" s="2"/>
      <c r="I132" s="3">
        <f>SUM('GMIC_2022-Q3_SCDPT3'!SCDPT3_531BEGINNG_7:'GMIC_2022-Q3_SCDPT3'!SCDPT3_531ENDINGG_7)</f>
        <v>0</v>
      </c>
      <c r="J132" s="2"/>
      <c r="K132" s="3">
        <f>SUM('GMIC_2022-Q3_SCDPT3'!SCDPT3_531BEGINNG_9:'GMIC_2022-Q3_SCDPT3'!SCDPT3_531ENDINGG_9)</f>
        <v>0</v>
      </c>
      <c r="L132" s="2"/>
      <c r="M132" s="2"/>
      <c r="N132" s="2"/>
      <c r="O132" s="2"/>
      <c r="P132" s="2"/>
      <c r="Q132" s="2"/>
      <c r="R132" s="2"/>
      <c r="S132" s="2"/>
      <c r="T132" s="2"/>
    </row>
    <row r="133" spans="2:20" x14ac:dyDescent="0.3">
      <c r="B133" s="6" t="s">
        <v>670</v>
      </c>
      <c r="C133" s="1" t="s">
        <v>670</v>
      </c>
      <c r="D133" s="7" t="s">
        <v>670</v>
      </c>
      <c r="E133" s="1" t="s">
        <v>670</v>
      </c>
      <c r="F133" s="1" t="s">
        <v>670</v>
      </c>
      <c r="G133" s="1" t="s">
        <v>670</v>
      </c>
      <c r="H133" s="1" t="s">
        <v>670</v>
      </c>
      <c r="I133" s="1" t="s">
        <v>670</v>
      </c>
      <c r="J133" s="1" t="s">
        <v>670</v>
      </c>
      <c r="K133" s="1" t="s">
        <v>670</v>
      </c>
      <c r="L133" s="1" t="s">
        <v>670</v>
      </c>
      <c r="M133" s="1" t="s">
        <v>670</v>
      </c>
      <c r="N133" s="1" t="s">
        <v>670</v>
      </c>
      <c r="O133" s="1" t="s">
        <v>670</v>
      </c>
      <c r="P133" s="1" t="s">
        <v>670</v>
      </c>
      <c r="Q133" s="1" t="s">
        <v>670</v>
      </c>
      <c r="R133" s="1" t="s">
        <v>670</v>
      </c>
      <c r="S133" s="1" t="s">
        <v>670</v>
      </c>
      <c r="T133" s="1" t="s">
        <v>670</v>
      </c>
    </row>
    <row r="134" spans="2:20" x14ac:dyDescent="0.3">
      <c r="B134" s="14" t="s">
        <v>894</v>
      </c>
      <c r="C134" s="20" t="s">
        <v>923</v>
      </c>
      <c r="D134" s="15" t="s">
        <v>6</v>
      </c>
      <c r="E134" s="17" t="s">
        <v>6</v>
      </c>
      <c r="F134" s="21"/>
      <c r="G134" s="5" t="s">
        <v>6</v>
      </c>
      <c r="H134" s="25"/>
      <c r="I134" s="4"/>
      <c r="J134" s="2"/>
      <c r="K134" s="4"/>
      <c r="L134" s="23" t="s">
        <v>6</v>
      </c>
      <c r="M134" s="22" t="s">
        <v>6</v>
      </c>
      <c r="N134" s="33" t="s">
        <v>6</v>
      </c>
      <c r="O134" s="2"/>
      <c r="P134" s="5" t="s">
        <v>6</v>
      </c>
      <c r="Q134" s="5" t="s">
        <v>6</v>
      </c>
      <c r="R134" s="5" t="s">
        <v>6</v>
      </c>
      <c r="S134" s="16" t="s">
        <v>6</v>
      </c>
      <c r="T134" s="24" t="s">
        <v>6</v>
      </c>
    </row>
    <row r="135" spans="2:20" x14ac:dyDescent="0.3">
      <c r="B135" s="6" t="s">
        <v>670</v>
      </c>
      <c r="C135" s="1" t="s">
        <v>670</v>
      </c>
      <c r="D135" s="7" t="s">
        <v>670</v>
      </c>
      <c r="E135" s="1" t="s">
        <v>670</v>
      </c>
      <c r="F135" s="1" t="s">
        <v>670</v>
      </c>
      <c r="G135" s="1" t="s">
        <v>670</v>
      </c>
      <c r="H135" s="1" t="s">
        <v>670</v>
      </c>
      <c r="I135" s="1" t="s">
        <v>670</v>
      </c>
      <c r="J135" s="1" t="s">
        <v>670</v>
      </c>
      <c r="K135" s="1" t="s">
        <v>670</v>
      </c>
      <c r="L135" s="1" t="s">
        <v>670</v>
      </c>
      <c r="M135" s="1" t="s">
        <v>670</v>
      </c>
      <c r="N135" s="1" t="s">
        <v>670</v>
      </c>
      <c r="O135" s="1" t="s">
        <v>670</v>
      </c>
      <c r="P135" s="1" t="s">
        <v>670</v>
      </c>
      <c r="Q135" s="1" t="s">
        <v>670</v>
      </c>
      <c r="R135" s="1" t="s">
        <v>670</v>
      </c>
      <c r="S135" s="1" t="s">
        <v>670</v>
      </c>
      <c r="T135" s="1" t="s">
        <v>670</v>
      </c>
    </row>
    <row r="136" spans="2:20" ht="42" x14ac:dyDescent="0.3">
      <c r="B136" s="12" t="s">
        <v>76</v>
      </c>
      <c r="C136" s="11" t="s">
        <v>895</v>
      </c>
      <c r="D136" s="13"/>
      <c r="E136" s="2"/>
      <c r="F136" s="2"/>
      <c r="G136" s="2"/>
      <c r="H136" s="2"/>
      <c r="I136" s="3">
        <f>SUM('GMIC_2022-Q3_SCDPT3'!SCDPT3_532BEGINNG_7:'GMIC_2022-Q3_SCDPT3'!SCDPT3_532ENDINGG_7)</f>
        <v>0</v>
      </c>
      <c r="J136" s="2"/>
      <c r="K136" s="3">
        <f>SUM('GMIC_2022-Q3_SCDPT3'!SCDPT3_532BEGINNG_9:'GMIC_2022-Q3_SCDPT3'!SCDPT3_532ENDINGG_9)</f>
        <v>0</v>
      </c>
      <c r="L136" s="2"/>
      <c r="M136" s="2"/>
      <c r="N136" s="2"/>
      <c r="O136" s="2"/>
      <c r="P136" s="2"/>
      <c r="Q136" s="2"/>
      <c r="R136" s="2"/>
      <c r="S136" s="2"/>
      <c r="T136" s="2"/>
    </row>
    <row r="137" spans="2:20" x14ac:dyDescent="0.3">
      <c r="B137" s="6" t="s">
        <v>670</v>
      </c>
      <c r="C137" s="1" t="s">
        <v>670</v>
      </c>
      <c r="D137" s="7" t="s">
        <v>670</v>
      </c>
      <c r="E137" s="1" t="s">
        <v>670</v>
      </c>
      <c r="F137" s="1" t="s">
        <v>670</v>
      </c>
      <c r="G137" s="1" t="s">
        <v>670</v>
      </c>
      <c r="H137" s="1" t="s">
        <v>670</v>
      </c>
      <c r="I137" s="1" t="s">
        <v>670</v>
      </c>
      <c r="J137" s="1" t="s">
        <v>670</v>
      </c>
      <c r="K137" s="1" t="s">
        <v>670</v>
      </c>
      <c r="L137" s="1" t="s">
        <v>670</v>
      </c>
      <c r="M137" s="1" t="s">
        <v>670</v>
      </c>
      <c r="N137" s="1" t="s">
        <v>670</v>
      </c>
      <c r="O137" s="1" t="s">
        <v>670</v>
      </c>
      <c r="P137" s="1" t="s">
        <v>670</v>
      </c>
      <c r="Q137" s="1" t="s">
        <v>670</v>
      </c>
      <c r="R137" s="1" t="s">
        <v>670</v>
      </c>
      <c r="S137" s="1" t="s">
        <v>670</v>
      </c>
      <c r="T137" s="1" t="s">
        <v>670</v>
      </c>
    </row>
    <row r="138" spans="2:20" x14ac:dyDescent="0.3">
      <c r="B138" s="14" t="s">
        <v>144</v>
      </c>
      <c r="C138" s="20" t="s">
        <v>923</v>
      </c>
      <c r="D138" s="15" t="s">
        <v>6</v>
      </c>
      <c r="E138" s="17" t="s">
        <v>6</v>
      </c>
      <c r="F138" s="21"/>
      <c r="G138" s="5" t="s">
        <v>6</v>
      </c>
      <c r="H138" s="25"/>
      <c r="I138" s="4"/>
      <c r="J138" s="2"/>
      <c r="K138" s="4"/>
      <c r="L138" s="23" t="s">
        <v>6</v>
      </c>
      <c r="M138" s="22" t="s">
        <v>6</v>
      </c>
      <c r="N138" s="33" t="s">
        <v>6</v>
      </c>
      <c r="O138" s="2"/>
      <c r="P138" s="5" t="s">
        <v>6</v>
      </c>
      <c r="Q138" s="5" t="s">
        <v>6</v>
      </c>
      <c r="R138" s="5" t="s">
        <v>6</v>
      </c>
      <c r="S138" s="16" t="s">
        <v>6</v>
      </c>
      <c r="T138" s="24" t="s">
        <v>6</v>
      </c>
    </row>
    <row r="139" spans="2:20" x14ac:dyDescent="0.3">
      <c r="B139" s="6" t="s">
        <v>670</v>
      </c>
      <c r="C139" s="1" t="s">
        <v>670</v>
      </c>
      <c r="D139" s="7" t="s">
        <v>670</v>
      </c>
      <c r="E139" s="1" t="s">
        <v>670</v>
      </c>
      <c r="F139" s="1" t="s">
        <v>670</v>
      </c>
      <c r="G139" s="1" t="s">
        <v>670</v>
      </c>
      <c r="H139" s="1" t="s">
        <v>670</v>
      </c>
      <c r="I139" s="1" t="s">
        <v>670</v>
      </c>
      <c r="J139" s="1" t="s">
        <v>670</v>
      </c>
      <c r="K139" s="1" t="s">
        <v>670</v>
      </c>
      <c r="L139" s="1" t="s">
        <v>670</v>
      </c>
      <c r="M139" s="1" t="s">
        <v>670</v>
      </c>
      <c r="N139" s="1" t="s">
        <v>670</v>
      </c>
      <c r="O139" s="1" t="s">
        <v>670</v>
      </c>
      <c r="P139" s="1" t="s">
        <v>670</v>
      </c>
      <c r="Q139" s="1" t="s">
        <v>670</v>
      </c>
      <c r="R139" s="1" t="s">
        <v>670</v>
      </c>
      <c r="S139" s="1" t="s">
        <v>670</v>
      </c>
      <c r="T139" s="1" t="s">
        <v>670</v>
      </c>
    </row>
    <row r="140" spans="2:20" ht="56" x14ac:dyDescent="0.3">
      <c r="B140" s="12" t="s">
        <v>414</v>
      </c>
      <c r="C140" s="11" t="s">
        <v>145</v>
      </c>
      <c r="D140" s="13"/>
      <c r="E140" s="2"/>
      <c r="F140" s="2"/>
      <c r="G140" s="2"/>
      <c r="H140" s="2"/>
      <c r="I140" s="3">
        <f>SUM('GMIC_2022-Q3_SCDPT3'!SCDPT3_551BEGINNG_7:'GMIC_2022-Q3_SCDPT3'!SCDPT3_551ENDINGG_7)</f>
        <v>0</v>
      </c>
      <c r="J140" s="2"/>
      <c r="K140" s="3">
        <f>SUM('GMIC_2022-Q3_SCDPT3'!SCDPT3_551BEGINNG_9:'GMIC_2022-Q3_SCDPT3'!SCDPT3_551ENDINGG_9)</f>
        <v>0</v>
      </c>
      <c r="L140" s="2"/>
      <c r="M140" s="2"/>
      <c r="N140" s="2"/>
      <c r="O140" s="2"/>
      <c r="P140" s="2"/>
      <c r="Q140" s="2"/>
      <c r="R140" s="2"/>
      <c r="S140" s="2"/>
      <c r="T140" s="2"/>
    </row>
    <row r="141" spans="2:20" x14ac:dyDescent="0.3">
      <c r="B141" s="6" t="s">
        <v>670</v>
      </c>
      <c r="C141" s="1" t="s">
        <v>670</v>
      </c>
      <c r="D141" s="7" t="s">
        <v>670</v>
      </c>
      <c r="E141" s="1" t="s">
        <v>670</v>
      </c>
      <c r="F141" s="1" t="s">
        <v>670</v>
      </c>
      <c r="G141" s="1" t="s">
        <v>670</v>
      </c>
      <c r="H141" s="1" t="s">
        <v>670</v>
      </c>
      <c r="I141" s="1" t="s">
        <v>670</v>
      </c>
      <c r="J141" s="1" t="s">
        <v>670</v>
      </c>
      <c r="K141" s="1" t="s">
        <v>670</v>
      </c>
      <c r="L141" s="1" t="s">
        <v>670</v>
      </c>
      <c r="M141" s="1" t="s">
        <v>670</v>
      </c>
      <c r="N141" s="1" t="s">
        <v>670</v>
      </c>
      <c r="O141" s="1" t="s">
        <v>670</v>
      </c>
      <c r="P141" s="1" t="s">
        <v>670</v>
      </c>
      <c r="Q141" s="1" t="s">
        <v>670</v>
      </c>
      <c r="R141" s="1" t="s">
        <v>670</v>
      </c>
      <c r="S141" s="1" t="s">
        <v>670</v>
      </c>
      <c r="T141" s="1" t="s">
        <v>670</v>
      </c>
    </row>
    <row r="142" spans="2:20" x14ac:dyDescent="0.3">
      <c r="B142" s="14" t="s">
        <v>1016</v>
      </c>
      <c r="C142" s="20" t="s">
        <v>923</v>
      </c>
      <c r="D142" s="15" t="s">
        <v>6</v>
      </c>
      <c r="E142" s="17" t="s">
        <v>6</v>
      </c>
      <c r="F142" s="21"/>
      <c r="G142" s="5" t="s">
        <v>6</v>
      </c>
      <c r="H142" s="25"/>
      <c r="I142" s="4"/>
      <c r="J142" s="2"/>
      <c r="K142" s="4"/>
      <c r="L142" s="23" t="s">
        <v>6</v>
      </c>
      <c r="M142" s="22" t="s">
        <v>6</v>
      </c>
      <c r="N142" s="33" t="s">
        <v>6</v>
      </c>
      <c r="O142" s="2"/>
      <c r="P142" s="5" t="s">
        <v>6</v>
      </c>
      <c r="Q142" s="5" t="s">
        <v>6</v>
      </c>
      <c r="R142" s="5" t="s">
        <v>6</v>
      </c>
      <c r="S142" s="16" t="s">
        <v>6</v>
      </c>
      <c r="T142" s="24" t="s">
        <v>6</v>
      </c>
    </row>
    <row r="143" spans="2:20" x14ac:dyDescent="0.3">
      <c r="B143" s="6" t="s">
        <v>670</v>
      </c>
      <c r="C143" s="1" t="s">
        <v>670</v>
      </c>
      <c r="D143" s="7" t="s">
        <v>670</v>
      </c>
      <c r="E143" s="1" t="s">
        <v>670</v>
      </c>
      <c r="F143" s="1" t="s">
        <v>670</v>
      </c>
      <c r="G143" s="1" t="s">
        <v>670</v>
      </c>
      <c r="H143" s="1" t="s">
        <v>670</v>
      </c>
      <c r="I143" s="1" t="s">
        <v>670</v>
      </c>
      <c r="J143" s="1" t="s">
        <v>670</v>
      </c>
      <c r="K143" s="1" t="s">
        <v>670</v>
      </c>
      <c r="L143" s="1" t="s">
        <v>670</v>
      </c>
      <c r="M143" s="1" t="s">
        <v>670</v>
      </c>
      <c r="N143" s="1" t="s">
        <v>670</v>
      </c>
      <c r="O143" s="1" t="s">
        <v>670</v>
      </c>
      <c r="P143" s="1" t="s">
        <v>670</v>
      </c>
      <c r="Q143" s="1" t="s">
        <v>670</v>
      </c>
      <c r="R143" s="1" t="s">
        <v>670</v>
      </c>
      <c r="S143" s="1" t="s">
        <v>670</v>
      </c>
      <c r="T143" s="1" t="s">
        <v>670</v>
      </c>
    </row>
    <row r="144" spans="2:20" ht="56" x14ac:dyDescent="0.3">
      <c r="B144" s="12" t="s">
        <v>222</v>
      </c>
      <c r="C144" s="11" t="s">
        <v>223</v>
      </c>
      <c r="D144" s="13"/>
      <c r="E144" s="2"/>
      <c r="F144" s="2"/>
      <c r="G144" s="2"/>
      <c r="H144" s="2"/>
      <c r="I144" s="3">
        <f>SUM('GMIC_2022-Q3_SCDPT3'!SCDPT3_552BEGINNG_7:'GMIC_2022-Q3_SCDPT3'!SCDPT3_552ENDINGG_7)</f>
        <v>0</v>
      </c>
      <c r="J144" s="2"/>
      <c r="K144" s="3">
        <f>SUM('GMIC_2022-Q3_SCDPT3'!SCDPT3_552BEGINNG_9:'GMIC_2022-Q3_SCDPT3'!SCDPT3_552ENDINGG_9)</f>
        <v>0</v>
      </c>
      <c r="L144" s="2"/>
      <c r="M144" s="2"/>
      <c r="N144" s="2"/>
      <c r="O144" s="2"/>
      <c r="P144" s="2"/>
      <c r="Q144" s="2"/>
      <c r="R144" s="2"/>
      <c r="S144" s="2"/>
      <c r="T144" s="2"/>
    </row>
    <row r="145" spans="2:20" x14ac:dyDescent="0.3">
      <c r="B145" s="6" t="s">
        <v>670</v>
      </c>
      <c r="C145" s="1" t="s">
        <v>670</v>
      </c>
      <c r="D145" s="7" t="s">
        <v>670</v>
      </c>
      <c r="E145" s="1" t="s">
        <v>670</v>
      </c>
      <c r="F145" s="1" t="s">
        <v>670</v>
      </c>
      <c r="G145" s="1" t="s">
        <v>670</v>
      </c>
      <c r="H145" s="1" t="s">
        <v>670</v>
      </c>
      <c r="I145" s="1" t="s">
        <v>670</v>
      </c>
      <c r="J145" s="1" t="s">
        <v>670</v>
      </c>
      <c r="K145" s="1" t="s">
        <v>670</v>
      </c>
      <c r="L145" s="1" t="s">
        <v>670</v>
      </c>
      <c r="M145" s="1" t="s">
        <v>670</v>
      </c>
      <c r="N145" s="1" t="s">
        <v>670</v>
      </c>
      <c r="O145" s="1" t="s">
        <v>670</v>
      </c>
      <c r="P145" s="1" t="s">
        <v>670</v>
      </c>
      <c r="Q145" s="1" t="s">
        <v>670</v>
      </c>
      <c r="R145" s="1" t="s">
        <v>670</v>
      </c>
      <c r="S145" s="1" t="s">
        <v>670</v>
      </c>
      <c r="T145" s="1" t="s">
        <v>670</v>
      </c>
    </row>
    <row r="146" spans="2:20" x14ac:dyDescent="0.3">
      <c r="B146" s="14" t="s">
        <v>300</v>
      </c>
      <c r="C146" s="20" t="s">
        <v>923</v>
      </c>
      <c r="D146" s="15" t="s">
        <v>6</v>
      </c>
      <c r="E146" s="17" t="s">
        <v>6</v>
      </c>
      <c r="F146" s="21"/>
      <c r="G146" s="5" t="s">
        <v>6</v>
      </c>
      <c r="H146" s="25"/>
      <c r="I146" s="4"/>
      <c r="J146" s="2"/>
      <c r="K146" s="4"/>
      <c r="L146" s="23" t="s">
        <v>6</v>
      </c>
      <c r="M146" s="22" t="s">
        <v>6</v>
      </c>
      <c r="N146" s="33" t="s">
        <v>6</v>
      </c>
      <c r="O146" s="2"/>
      <c r="P146" s="5" t="s">
        <v>6</v>
      </c>
      <c r="Q146" s="5" t="s">
        <v>6</v>
      </c>
      <c r="R146" s="5" t="s">
        <v>6</v>
      </c>
      <c r="S146" s="16" t="s">
        <v>6</v>
      </c>
      <c r="T146" s="24" t="s">
        <v>6</v>
      </c>
    </row>
    <row r="147" spans="2:20" x14ac:dyDescent="0.3">
      <c r="B147" s="6" t="s">
        <v>670</v>
      </c>
      <c r="C147" s="1" t="s">
        <v>670</v>
      </c>
      <c r="D147" s="7" t="s">
        <v>670</v>
      </c>
      <c r="E147" s="1" t="s">
        <v>670</v>
      </c>
      <c r="F147" s="1" t="s">
        <v>670</v>
      </c>
      <c r="G147" s="1" t="s">
        <v>670</v>
      </c>
      <c r="H147" s="1" t="s">
        <v>670</v>
      </c>
      <c r="I147" s="1" t="s">
        <v>670</v>
      </c>
      <c r="J147" s="1" t="s">
        <v>670</v>
      </c>
      <c r="K147" s="1" t="s">
        <v>670</v>
      </c>
      <c r="L147" s="1" t="s">
        <v>670</v>
      </c>
      <c r="M147" s="1" t="s">
        <v>670</v>
      </c>
      <c r="N147" s="1" t="s">
        <v>670</v>
      </c>
      <c r="O147" s="1" t="s">
        <v>670</v>
      </c>
      <c r="P147" s="1" t="s">
        <v>670</v>
      </c>
      <c r="Q147" s="1" t="s">
        <v>670</v>
      </c>
      <c r="R147" s="1" t="s">
        <v>670</v>
      </c>
      <c r="S147" s="1" t="s">
        <v>670</v>
      </c>
      <c r="T147" s="1" t="s">
        <v>670</v>
      </c>
    </row>
    <row r="148" spans="2:20" ht="56" x14ac:dyDescent="0.3">
      <c r="B148" s="12" t="s">
        <v>576</v>
      </c>
      <c r="C148" s="11" t="s">
        <v>632</v>
      </c>
      <c r="D148" s="13"/>
      <c r="E148" s="2"/>
      <c r="F148" s="2"/>
      <c r="G148" s="2"/>
      <c r="H148" s="2"/>
      <c r="I148" s="3">
        <f>SUM('GMIC_2022-Q3_SCDPT3'!SCDPT3_571BEGINNG_7:'GMIC_2022-Q3_SCDPT3'!SCDPT3_571ENDINGG_7)</f>
        <v>0</v>
      </c>
      <c r="J148" s="2"/>
      <c r="K148" s="3">
        <f>SUM('GMIC_2022-Q3_SCDPT3'!SCDPT3_571BEGINNG_9:'GMIC_2022-Q3_SCDPT3'!SCDPT3_571ENDINGG_9)</f>
        <v>0</v>
      </c>
      <c r="L148" s="2"/>
      <c r="M148" s="2"/>
      <c r="N148" s="2"/>
      <c r="O148" s="2"/>
      <c r="P148" s="2"/>
      <c r="Q148" s="2"/>
      <c r="R148" s="2"/>
      <c r="S148" s="2"/>
      <c r="T148" s="2"/>
    </row>
    <row r="149" spans="2:20" x14ac:dyDescent="0.3">
      <c r="B149" s="6" t="s">
        <v>670</v>
      </c>
      <c r="C149" s="1" t="s">
        <v>670</v>
      </c>
      <c r="D149" s="7" t="s">
        <v>670</v>
      </c>
      <c r="E149" s="1" t="s">
        <v>670</v>
      </c>
      <c r="F149" s="1" t="s">
        <v>670</v>
      </c>
      <c r="G149" s="1" t="s">
        <v>670</v>
      </c>
      <c r="H149" s="1" t="s">
        <v>670</v>
      </c>
      <c r="I149" s="1" t="s">
        <v>670</v>
      </c>
      <c r="J149" s="1" t="s">
        <v>670</v>
      </c>
      <c r="K149" s="1" t="s">
        <v>670</v>
      </c>
      <c r="L149" s="1" t="s">
        <v>670</v>
      </c>
      <c r="M149" s="1" t="s">
        <v>670</v>
      </c>
      <c r="N149" s="1" t="s">
        <v>670</v>
      </c>
      <c r="O149" s="1" t="s">
        <v>670</v>
      </c>
      <c r="P149" s="1" t="s">
        <v>670</v>
      </c>
      <c r="Q149" s="1" t="s">
        <v>670</v>
      </c>
      <c r="R149" s="1" t="s">
        <v>670</v>
      </c>
      <c r="S149" s="1" t="s">
        <v>670</v>
      </c>
      <c r="T149" s="1" t="s">
        <v>670</v>
      </c>
    </row>
    <row r="150" spans="2:20" x14ac:dyDescent="0.3">
      <c r="B150" s="14" t="s">
        <v>77</v>
      </c>
      <c r="C150" s="20" t="s">
        <v>923</v>
      </c>
      <c r="D150" s="15" t="s">
        <v>6</v>
      </c>
      <c r="E150" s="17" t="s">
        <v>6</v>
      </c>
      <c r="F150" s="21"/>
      <c r="G150" s="5" t="s">
        <v>6</v>
      </c>
      <c r="H150" s="25"/>
      <c r="I150" s="4"/>
      <c r="J150" s="2"/>
      <c r="K150" s="4"/>
      <c r="L150" s="23" t="s">
        <v>6</v>
      </c>
      <c r="M150" s="22" t="s">
        <v>6</v>
      </c>
      <c r="N150" s="27" t="s">
        <v>6</v>
      </c>
      <c r="O150" s="2"/>
      <c r="P150" s="5" t="s">
        <v>6</v>
      </c>
      <c r="Q150" s="5" t="s">
        <v>6</v>
      </c>
      <c r="R150" s="5" t="s">
        <v>6</v>
      </c>
      <c r="S150" s="16" t="s">
        <v>6</v>
      </c>
      <c r="T150" s="24" t="s">
        <v>6</v>
      </c>
    </row>
    <row r="151" spans="2:20" x14ac:dyDescent="0.3">
      <c r="B151" s="6" t="s">
        <v>670</v>
      </c>
      <c r="C151" s="1" t="s">
        <v>670</v>
      </c>
      <c r="D151" s="7" t="s">
        <v>670</v>
      </c>
      <c r="E151" s="1" t="s">
        <v>670</v>
      </c>
      <c r="F151" s="1" t="s">
        <v>670</v>
      </c>
      <c r="G151" s="1" t="s">
        <v>670</v>
      </c>
      <c r="H151" s="1" t="s">
        <v>670</v>
      </c>
      <c r="I151" s="1" t="s">
        <v>670</v>
      </c>
      <c r="J151" s="1" t="s">
        <v>670</v>
      </c>
      <c r="K151" s="1" t="s">
        <v>670</v>
      </c>
      <c r="L151" s="1" t="s">
        <v>670</v>
      </c>
      <c r="M151" s="1" t="s">
        <v>670</v>
      </c>
      <c r="N151" s="1" t="s">
        <v>670</v>
      </c>
      <c r="O151" s="1" t="s">
        <v>670</v>
      </c>
      <c r="P151" s="1" t="s">
        <v>670</v>
      </c>
      <c r="Q151" s="1" t="s">
        <v>670</v>
      </c>
      <c r="R151" s="1" t="s">
        <v>670</v>
      </c>
      <c r="S151" s="1" t="s">
        <v>670</v>
      </c>
      <c r="T151" s="1" t="s">
        <v>670</v>
      </c>
    </row>
    <row r="152" spans="2:20" ht="56" x14ac:dyDescent="0.3">
      <c r="B152" s="12" t="s">
        <v>346</v>
      </c>
      <c r="C152" s="11" t="s">
        <v>842</v>
      </c>
      <c r="D152" s="13"/>
      <c r="E152" s="2"/>
      <c r="F152" s="2"/>
      <c r="G152" s="2"/>
      <c r="H152" s="2"/>
      <c r="I152" s="3">
        <f>SUM('GMIC_2022-Q3_SCDPT3'!SCDPT3_572BEGINNG_7:'GMIC_2022-Q3_SCDPT3'!SCDPT3_572ENDINGG_7)</f>
        <v>0</v>
      </c>
      <c r="J152" s="2"/>
      <c r="K152" s="3">
        <f>SUM('GMIC_2022-Q3_SCDPT3'!SCDPT3_572BEGINNG_9:'GMIC_2022-Q3_SCDPT3'!SCDPT3_572ENDINGG_9)</f>
        <v>0</v>
      </c>
      <c r="L152" s="2"/>
      <c r="M152" s="2"/>
      <c r="N152" s="2"/>
      <c r="O152" s="2"/>
      <c r="P152" s="2"/>
      <c r="Q152" s="2"/>
      <c r="R152" s="2"/>
      <c r="S152" s="2"/>
      <c r="T152" s="2"/>
    </row>
    <row r="153" spans="2:20" x14ac:dyDescent="0.3">
      <c r="B153" s="6" t="s">
        <v>670</v>
      </c>
      <c r="C153" s="1" t="s">
        <v>670</v>
      </c>
      <c r="D153" s="7" t="s">
        <v>670</v>
      </c>
      <c r="E153" s="1" t="s">
        <v>670</v>
      </c>
      <c r="F153" s="1" t="s">
        <v>670</v>
      </c>
      <c r="G153" s="1" t="s">
        <v>670</v>
      </c>
      <c r="H153" s="1" t="s">
        <v>670</v>
      </c>
      <c r="I153" s="1" t="s">
        <v>670</v>
      </c>
      <c r="J153" s="1" t="s">
        <v>670</v>
      </c>
      <c r="K153" s="1" t="s">
        <v>670</v>
      </c>
      <c r="L153" s="1" t="s">
        <v>670</v>
      </c>
      <c r="M153" s="1" t="s">
        <v>670</v>
      </c>
      <c r="N153" s="1" t="s">
        <v>670</v>
      </c>
      <c r="O153" s="1" t="s">
        <v>670</v>
      </c>
      <c r="P153" s="1" t="s">
        <v>670</v>
      </c>
      <c r="Q153" s="1" t="s">
        <v>670</v>
      </c>
      <c r="R153" s="1" t="s">
        <v>670</v>
      </c>
      <c r="S153" s="1" t="s">
        <v>670</v>
      </c>
      <c r="T153" s="1" t="s">
        <v>670</v>
      </c>
    </row>
    <row r="154" spans="2:20" x14ac:dyDescent="0.3">
      <c r="B154" s="14" t="s">
        <v>347</v>
      </c>
      <c r="C154" s="20" t="s">
        <v>923</v>
      </c>
      <c r="D154" s="15" t="s">
        <v>6</v>
      </c>
      <c r="E154" s="17" t="s">
        <v>6</v>
      </c>
      <c r="F154" s="21"/>
      <c r="G154" s="5" t="s">
        <v>6</v>
      </c>
      <c r="H154" s="25"/>
      <c r="I154" s="4"/>
      <c r="J154" s="2"/>
      <c r="K154" s="4"/>
      <c r="L154" s="23" t="s">
        <v>6</v>
      </c>
      <c r="M154" s="22" t="s">
        <v>6</v>
      </c>
      <c r="N154" s="27" t="s">
        <v>6</v>
      </c>
      <c r="O154" s="2"/>
      <c r="P154" s="5" t="s">
        <v>6</v>
      </c>
      <c r="Q154" s="5" t="s">
        <v>6</v>
      </c>
      <c r="R154" s="5" t="s">
        <v>6</v>
      </c>
      <c r="S154" s="16" t="s">
        <v>6</v>
      </c>
      <c r="T154" s="24" t="s">
        <v>6</v>
      </c>
    </row>
    <row r="155" spans="2:20" x14ac:dyDescent="0.3">
      <c r="B155" s="6" t="s">
        <v>670</v>
      </c>
      <c r="C155" s="1" t="s">
        <v>670</v>
      </c>
      <c r="D155" s="7" t="s">
        <v>670</v>
      </c>
      <c r="E155" s="1" t="s">
        <v>670</v>
      </c>
      <c r="F155" s="1" t="s">
        <v>670</v>
      </c>
      <c r="G155" s="1" t="s">
        <v>670</v>
      </c>
      <c r="H155" s="1" t="s">
        <v>670</v>
      </c>
      <c r="I155" s="1" t="s">
        <v>670</v>
      </c>
      <c r="J155" s="1" t="s">
        <v>670</v>
      </c>
      <c r="K155" s="1" t="s">
        <v>670</v>
      </c>
      <c r="L155" s="1" t="s">
        <v>670</v>
      </c>
      <c r="M155" s="1" t="s">
        <v>670</v>
      </c>
      <c r="N155" s="1" t="s">
        <v>670</v>
      </c>
      <c r="O155" s="1" t="s">
        <v>670</v>
      </c>
      <c r="P155" s="1" t="s">
        <v>670</v>
      </c>
      <c r="Q155" s="1" t="s">
        <v>670</v>
      </c>
      <c r="R155" s="1" t="s">
        <v>670</v>
      </c>
      <c r="S155" s="1" t="s">
        <v>670</v>
      </c>
      <c r="T155" s="1" t="s">
        <v>670</v>
      </c>
    </row>
    <row r="156" spans="2:20" ht="28" x14ac:dyDescent="0.3">
      <c r="B156" s="12" t="s">
        <v>633</v>
      </c>
      <c r="C156" s="11" t="s">
        <v>20</v>
      </c>
      <c r="D156" s="13"/>
      <c r="E156" s="2"/>
      <c r="F156" s="2"/>
      <c r="G156" s="2"/>
      <c r="H156" s="2"/>
      <c r="I156" s="3">
        <f>SUM('GMIC_2022-Q3_SCDPT3'!SCDPT3_581BEGINNG_7:'GMIC_2022-Q3_SCDPT3'!SCDPT3_581ENDINGG_7)</f>
        <v>0</v>
      </c>
      <c r="J156" s="2"/>
      <c r="K156" s="3">
        <f>SUM('GMIC_2022-Q3_SCDPT3'!SCDPT3_581BEGINNG_9:'GMIC_2022-Q3_SCDPT3'!SCDPT3_581ENDINGG_9)</f>
        <v>0</v>
      </c>
      <c r="L156" s="2"/>
      <c r="M156" s="2"/>
      <c r="N156" s="2"/>
      <c r="O156" s="2"/>
      <c r="P156" s="2"/>
      <c r="Q156" s="2"/>
      <c r="R156" s="2"/>
      <c r="S156" s="2"/>
      <c r="T156" s="2"/>
    </row>
    <row r="157" spans="2:20" x14ac:dyDescent="0.3">
      <c r="B157" s="6" t="s">
        <v>670</v>
      </c>
      <c r="C157" s="1" t="s">
        <v>670</v>
      </c>
      <c r="D157" s="7" t="s">
        <v>670</v>
      </c>
      <c r="E157" s="1" t="s">
        <v>670</v>
      </c>
      <c r="F157" s="1" t="s">
        <v>670</v>
      </c>
      <c r="G157" s="1" t="s">
        <v>670</v>
      </c>
      <c r="H157" s="1" t="s">
        <v>670</v>
      </c>
      <c r="I157" s="1" t="s">
        <v>670</v>
      </c>
      <c r="J157" s="1" t="s">
        <v>670</v>
      </c>
      <c r="K157" s="1" t="s">
        <v>670</v>
      </c>
      <c r="L157" s="1" t="s">
        <v>670</v>
      </c>
      <c r="M157" s="1" t="s">
        <v>670</v>
      </c>
      <c r="N157" s="1" t="s">
        <v>670</v>
      </c>
      <c r="O157" s="1" t="s">
        <v>670</v>
      </c>
      <c r="P157" s="1" t="s">
        <v>670</v>
      </c>
      <c r="Q157" s="1" t="s">
        <v>670</v>
      </c>
      <c r="R157" s="1" t="s">
        <v>670</v>
      </c>
      <c r="S157" s="1" t="s">
        <v>670</v>
      </c>
      <c r="T157" s="1" t="s">
        <v>670</v>
      </c>
    </row>
    <row r="158" spans="2:20" x14ac:dyDescent="0.3">
      <c r="B158" s="14" t="s">
        <v>415</v>
      </c>
      <c r="C158" s="20" t="s">
        <v>923</v>
      </c>
      <c r="D158" s="15" t="s">
        <v>6</v>
      </c>
      <c r="E158" s="17" t="s">
        <v>6</v>
      </c>
      <c r="F158" s="21"/>
      <c r="G158" s="5" t="s">
        <v>6</v>
      </c>
      <c r="H158" s="25"/>
      <c r="I158" s="4"/>
      <c r="J158" s="2"/>
      <c r="K158" s="4"/>
      <c r="L158" s="2"/>
      <c r="M158" s="2"/>
      <c r="N158" s="2"/>
      <c r="O158" s="2"/>
      <c r="P158" s="5" t="s">
        <v>6</v>
      </c>
      <c r="Q158" s="5" t="s">
        <v>6</v>
      </c>
      <c r="R158" s="5" t="s">
        <v>6</v>
      </c>
      <c r="S158" s="16" t="s">
        <v>6</v>
      </c>
      <c r="T158" s="2"/>
    </row>
    <row r="159" spans="2:20" x14ac:dyDescent="0.3">
      <c r="B159" s="6" t="s">
        <v>670</v>
      </c>
      <c r="C159" s="1" t="s">
        <v>670</v>
      </c>
      <c r="D159" s="7" t="s">
        <v>670</v>
      </c>
      <c r="E159" s="1" t="s">
        <v>670</v>
      </c>
      <c r="F159" s="1" t="s">
        <v>670</v>
      </c>
      <c r="G159" s="1" t="s">
        <v>670</v>
      </c>
      <c r="H159" s="1" t="s">
        <v>670</v>
      </c>
      <c r="I159" s="1" t="s">
        <v>670</v>
      </c>
      <c r="J159" s="1" t="s">
        <v>670</v>
      </c>
      <c r="K159" s="1" t="s">
        <v>670</v>
      </c>
      <c r="L159" s="1" t="s">
        <v>670</v>
      </c>
      <c r="M159" s="1" t="s">
        <v>670</v>
      </c>
      <c r="N159" s="1" t="s">
        <v>670</v>
      </c>
      <c r="O159" s="1" t="s">
        <v>670</v>
      </c>
      <c r="P159" s="1" t="s">
        <v>670</v>
      </c>
      <c r="Q159" s="1" t="s">
        <v>670</v>
      </c>
      <c r="R159" s="1" t="s">
        <v>670</v>
      </c>
      <c r="S159" s="1" t="s">
        <v>670</v>
      </c>
      <c r="T159" s="1" t="s">
        <v>670</v>
      </c>
    </row>
    <row r="160" spans="2:20" ht="42" x14ac:dyDescent="0.3">
      <c r="B160" s="12" t="s">
        <v>696</v>
      </c>
      <c r="C160" s="11" t="s">
        <v>697</v>
      </c>
      <c r="D160" s="13"/>
      <c r="E160" s="2"/>
      <c r="F160" s="2"/>
      <c r="G160" s="2"/>
      <c r="H160" s="2"/>
      <c r="I160" s="3">
        <f>SUM('GMIC_2022-Q3_SCDPT3'!SCDPT3_591BEGINNG_7:'GMIC_2022-Q3_SCDPT3'!SCDPT3_591ENDINGG_7)</f>
        <v>0</v>
      </c>
      <c r="J160" s="2"/>
      <c r="K160" s="3">
        <f>SUM('GMIC_2022-Q3_SCDPT3'!SCDPT3_591BEGINNG_9:'GMIC_2022-Q3_SCDPT3'!SCDPT3_591ENDINGG_9)</f>
        <v>0</v>
      </c>
      <c r="L160" s="2"/>
      <c r="M160" s="2"/>
      <c r="N160" s="2"/>
      <c r="O160" s="2"/>
      <c r="P160" s="2"/>
      <c r="Q160" s="2"/>
      <c r="R160" s="2"/>
      <c r="S160" s="2"/>
      <c r="T160" s="2"/>
    </row>
    <row r="161" spans="2:20" x14ac:dyDescent="0.3">
      <c r="B161" s="6" t="s">
        <v>670</v>
      </c>
      <c r="C161" s="1" t="s">
        <v>670</v>
      </c>
      <c r="D161" s="7" t="s">
        <v>670</v>
      </c>
      <c r="E161" s="1" t="s">
        <v>670</v>
      </c>
      <c r="F161" s="1" t="s">
        <v>670</v>
      </c>
      <c r="G161" s="1" t="s">
        <v>670</v>
      </c>
      <c r="H161" s="1" t="s">
        <v>670</v>
      </c>
      <c r="I161" s="1" t="s">
        <v>670</v>
      </c>
      <c r="J161" s="1" t="s">
        <v>670</v>
      </c>
      <c r="K161" s="1" t="s">
        <v>670</v>
      </c>
      <c r="L161" s="1" t="s">
        <v>670</v>
      </c>
      <c r="M161" s="1" t="s">
        <v>670</v>
      </c>
      <c r="N161" s="1" t="s">
        <v>670</v>
      </c>
      <c r="O161" s="1" t="s">
        <v>670</v>
      </c>
      <c r="P161" s="1" t="s">
        <v>670</v>
      </c>
      <c r="Q161" s="1" t="s">
        <v>670</v>
      </c>
      <c r="R161" s="1" t="s">
        <v>670</v>
      </c>
      <c r="S161" s="1" t="s">
        <v>670</v>
      </c>
      <c r="T161" s="1" t="s">
        <v>670</v>
      </c>
    </row>
    <row r="162" spans="2:20" x14ac:dyDescent="0.3">
      <c r="B162" s="14" t="s">
        <v>224</v>
      </c>
      <c r="C162" s="20" t="s">
        <v>923</v>
      </c>
      <c r="D162" s="15" t="s">
        <v>6</v>
      </c>
      <c r="E162" s="17" t="s">
        <v>6</v>
      </c>
      <c r="F162" s="21"/>
      <c r="G162" s="5" t="s">
        <v>6</v>
      </c>
      <c r="H162" s="25"/>
      <c r="I162" s="4"/>
      <c r="J162" s="2"/>
      <c r="K162" s="4"/>
      <c r="L162" s="2"/>
      <c r="M162" s="2"/>
      <c r="N162" s="2"/>
      <c r="O162" s="2"/>
      <c r="P162" s="5" t="s">
        <v>6</v>
      </c>
      <c r="Q162" s="5" t="s">
        <v>6</v>
      </c>
      <c r="R162" s="5" t="s">
        <v>6</v>
      </c>
      <c r="S162" s="16" t="s">
        <v>6</v>
      </c>
      <c r="T162" s="2"/>
    </row>
    <row r="163" spans="2:20" x14ac:dyDescent="0.3">
      <c r="B163" s="6" t="s">
        <v>670</v>
      </c>
      <c r="C163" s="1" t="s">
        <v>670</v>
      </c>
      <c r="D163" s="7" t="s">
        <v>670</v>
      </c>
      <c r="E163" s="1" t="s">
        <v>670</v>
      </c>
      <c r="F163" s="1" t="s">
        <v>670</v>
      </c>
      <c r="G163" s="1" t="s">
        <v>670</v>
      </c>
      <c r="H163" s="1" t="s">
        <v>670</v>
      </c>
      <c r="I163" s="1" t="s">
        <v>670</v>
      </c>
      <c r="J163" s="1" t="s">
        <v>670</v>
      </c>
      <c r="K163" s="1" t="s">
        <v>670</v>
      </c>
      <c r="L163" s="1" t="s">
        <v>670</v>
      </c>
      <c r="M163" s="1" t="s">
        <v>670</v>
      </c>
      <c r="N163" s="1" t="s">
        <v>670</v>
      </c>
      <c r="O163" s="1" t="s">
        <v>670</v>
      </c>
      <c r="P163" s="1" t="s">
        <v>670</v>
      </c>
      <c r="Q163" s="1" t="s">
        <v>670</v>
      </c>
      <c r="R163" s="1" t="s">
        <v>670</v>
      </c>
      <c r="S163" s="1" t="s">
        <v>670</v>
      </c>
      <c r="T163" s="1" t="s">
        <v>670</v>
      </c>
    </row>
    <row r="164" spans="2:20" ht="42" x14ac:dyDescent="0.3">
      <c r="B164" s="12" t="s">
        <v>488</v>
      </c>
      <c r="C164" s="11" t="s">
        <v>843</v>
      </c>
      <c r="D164" s="13"/>
      <c r="E164" s="2"/>
      <c r="F164" s="2"/>
      <c r="G164" s="2"/>
      <c r="H164" s="2"/>
      <c r="I164" s="3">
        <f>SUM('GMIC_2022-Q3_SCDPT3'!SCDPT3_592BEGINNG_7:'GMIC_2022-Q3_SCDPT3'!SCDPT3_592ENDINGG_7)</f>
        <v>0</v>
      </c>
      <c r="J164" s="2"/>
      <c r="K164" s="3">
        <f>SUM('GMIC_2022-Q3_SCDPT3'!SCDPT3_592BEGINNG_9:'GMIC_2022-Q3_SCDPT3'!SCDPT3_592ENDINGG_9)</f>
        <v>0</v>
      </c>
      <c r="L164" s="2"/>
      <c r="M164" s="2"/>
      <c r="N164" s="2"/>
      <c r="O164" s="2"/>
      <c r="P164" s="2"/>
      <c r="Q164" s="2"/>
      <c r="R164" s="2"/>
      <c r="S164" s="2"/>
      <c r="T164" s="2"/>
    </row>
    <row r="165" spans="2:20" ht="28" x14ac:dyDescent="0.3">
      <c r="B165" s="12" t="s">
        <v>896</v>
      </c>
      <c r="C165" s="11" t="s">
        <v>577</v>
      </c>
      <c r="D165" s="13"/>
      <c r="E165" s="2"/>
      <c r="F165" s="2"/>
      <c r="G165" s="2"/>
      <c r="H165" s="2"/>
      <c r="I165" s="3">
        <f>'GMIC_2022-Q3_SCDPT3'!SCDPT3_5019999999_7+'GMIC_2022-Q3_SCDPT3'!SCDPT3_5029999999_7+'GMIC_2022-Q3_SCDPT3'!SCDPT3_5319999999_7+'GMIC_2022-Q3_SCDPT3'!SCDPT3_5329999999_7+'GMIC_2022-Q3_SCDPT3'!SCDPT3_5519999999_7+'GMIC_2022-Q3_SCDPT3'!SCDPT3_5529999999_7+'GMIC_2022-Q3_SCDPT3'!SCDPT3_5719999999_7+'GMIC_2022-Q3_SCDPT3'!SCDPT3_5729999999_7+'GMIC_2022-Q3_SCDPT3'!SCDPT3_5819999999_7+'GMIC_2022-Q3_SCDPT3'!SCDPT3_5919999999_7+'GMIC_2022-Q3_SCDPT3'!SCDPT3_5929999999_7</f>
        <v>0</v>
      </c>
      <c r="J165" s="2"/>
      <c r="K165" s="3">
        <f>'GMIC_2022-Q3_SCDPT3'!SCDPT3_5019999999_9+'GMIC_2022-Q3_SCDPT3'!SCDPT3_5029999999_9+'GMIC_2022-Q3_SCDPT3'!SCDPT3_5319999999_9+'GMIC_2022-Q3_SCDPT3'!SCDPT3_5329999999_9+'GMIC_2022-Q3_SCDPT3'!SCDPT3_5519999999_9+'GMIC_2022-Q3_SCDPT3'!SCDPT3_5529999999_9+'GMIC_2022-Q3_SCDPT3'!SCDPT3_5719999999_9+'GMIC_2022-Q3_SCDPT3'!SCDPT3_5729999999_9+'GMIC_2022-Q3_SCDPT3'!SCDPT3_5819999999_9+'GMIC_2022-Q3_SCDPT3'!SCDPT3_5919999999_9+'GMIC_2022-Q3_SCDPT3'!SCDPT3_5929999999_9</f>
        <v>0</v>
      </c>
      <c r="L165" s="2"/>
      <c r="M165" s="2"/>
      <c r="N165" s="2"/>
      <c r="O165" s="2"/>
      <c r="P165" s="2"/>
      <c r="Q165" s="2"/>
      <c r="R165" s="2"/>
      <c r="S165" s="2"/>
      <c r="T165" s="2"/>
    </row>
    <row r="166" spans="2:20" ht="28" x14ac:dyDescent="0.3">
      <c r="B166" s="12" t="s">
        <v>78</v>
      </c>
      <c r="C166" s="11" t="s">
        <v>21</v>
      </c>
      <c r="D166" s="1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2:20" x14ac:dyDescent="0.3">
      <c r="B167" s="12" t="s">
        <v>348</v>
      </c>
      <c r="C167" s="11" t="s">
        <v>951</v>
      </c>
      <c r="D167" s="13"/>
      <c r="E167" s="2"/>
      <c r="F167" s="2"/>
      <c r="G167" s="2"/>
      <c r="H167" s="2"/>
      <c r="I167" s="18">
        <f>'GMIC_2022-Q3_SCDPT3'!SCDPT3_5989999997_7</f>
        <v>0</v>
      </c>
      <c r="J167" s="2"/>
      <c r="K167" s="18">
        <f>'GMIC_2022-Q3_SCDPT3'!SCDPT3_5989999997_9</f>
        <v>0</v>
      </c>
      <c r="L167" s="2"/>
      <c r="M167" s="2"/>
      <c r="N167" s="2"/>
      <c r="O167" s="2"/>
      <c r="P167" s="2"/>
      <c r="Q167" s="2"/>
      <c r="R167" s="2"/>
      <c r="S167" s="2"/>
      <c r="T167" s="2"/>
    </row>
    <row r="168" spans="2:20" ht="28" x14ac:dyDescent="0.3">
      <c r="B168" s="12" t="s">
        <v>146</v>
      </c>
      <c r="C168" s="11" t="s">
        <v>225</v>
      </c>
      <c r="D168" s="13"/>
      <c r="E168" s="2"/>
      <c r="F168" s="2"/>
      <c r="G168" s="2"/>
      <c r="H168" s="2"/>
      <c r="I168" s="3">
        <f>'GMIC_2022-Q3_SCDPT3'!SCDPT3_4509999999_7+'GMIC_2022-Q3_SCDPT3'!SCDPT3_5989999999_7</f>
        <v>0</v>
      </c>
      <c r="J168" s="2"/>
      <c r="K168" s="3">
        <f>'GMIC_2022-Q3_SCDPT3'!SCDPT3_4509999999_9+'GMIC_2022-Q3_SCDPT3'!SCDPT3_5989999999_9</f>
        <v>0</v>
      </c>
      <c r="L168" s="2"/>
      <c r="M168" s="2"/>
      <c r="N168" s="2"/>
      <c r="O168" s="2"/>
      <c r="P168" s="2"/>
      <c r="Q168" s="2"/>
      <c r="R168" s="2"/>
      <c r="S168" s="2"/>
      <c r="T168" s="2"/>
    </row>
    <row r="169" spans="2:20" x14ac:dyDescent="0.3">
      <c r="B169" s="49" t="s">
        <v>226</v>
      </c>
      <c r="C169" s="45" t="s">
        <v>79</v>
      </c>
      <c r="D169" s="59"/>
      <c r="E169" s="26"/>
      <c r="F169" s="26"/>
      <c r="G169" s="26"/>
      <c r="H169" s="26"/>
      <c r="I169" s="29">
        <f>'GMIC_2022-Q3_SCDPT3'!SCDPT3_2509999999_7+'GMIC_2022-Q3_SCDPT3'!SCDPT3_4509999999_7+'GMIC_2022-Q3_SCDPT3'!SCDPT3_5989999999_7</f>
        <v>246907372</v>
      </c>
      <c r="J169" s="26"/>
      <c r="K169" s="29">
        <f>'GMIC_2022-Q3_SCDPT3'!SCDPT3_2509999999_9+'GMIC_2022-Q3_SCDPT3'!SCDPT3_4509999999_9+'GMIC_2022-Q3_SCDPT3'!SCDPT3_5989999999_9</f>
        <v>179062</v>
      </c>
      <c r="L169" s="26"/>
      <c r="M169" s="26"/>
      <c r="N169" s="26"/>
      <c r="O169" s="26"/>
      <c r="P169" s="26"/>
      <c r="Q169" s="26"/>
      <c r="R169" s="26"/>
      <c r="S169" s="26"/>
      <c r="T169" s="26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&amp;CSCDPT3SCDPT3</oddHeader>
    <oddFooter>&amp;LWing Application : &amp;R SaveAs(11/15/2022-2:10 PM)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F277"/>
  <sheetViews>
    <sheetView tabSelected="1" workbookViewId="0"/>
  </sheetViews>
  <sheetFormatPr defaultRowHeight="14" x14ac:dyDescent="0.3"/>
  <cols>
    <col min="1" max="1" width="1.75" customWidth="1"/>
    <col min="2" max="2" width="12.75" customWidth="1"/>
    <col min="3" max="4" width="25.75" customWidth="1"/>
    <col min="5" max="5" width="59.75" customWidth="1"/>
    <col min="6" max="6" width="10.75" customWidth="1"/>
    <col min="7" max="7" width="25.75" customWidth="1"/>
    <col min="8" max="8" width="12.75" customWidth="1"/>
    <col min="9" max="22" width="14.75" customWidth="1"/>
    <col min="23" max="27" width="10.75" customWidth="1"/>
    <col min="28" max="28" width="20.75" customWidth="1"/>
    <col min="29" max="30" width="25.75" customWidth="1"/>
    <col min="31" max="32" width="10.75" customWidth="1"/>
  </cols>
  <sheetData>
    <row r="1" spans="2:32" x14ac:dyDescent="0.3">
      <c r="C1" s="30" t="s">
        <v>386</v>
      </c>
      <c r="D1" s="30" t="s">
        <v>274</v>
      </c>
      <c r="E1" s="30" t="s">
        <v>387</v>
      </c>
      <c r="F1" s="30" t="s">
        <v>56</v>
      </c>
    </row>
    <row r="2" spans="2:32" x14ac:dyDescent="0.3">
      <c r="B2" s="48"/>
      <c r="C2" s="39" t="str">
        <f>'GMIC_2022-Q3_SCDPT1B'!Wings_Company_ID</f>
        <v>GMIC</v>
      </c>
      <c r="D2" s="39" t="str">
        <f>'GMIC_2022-Q3_SCDPT1B'!Wings_Statement_ID</f>
        <v>2022-Q3</v>
      </c>
      <c r="E2" s="34" t="s">
        <v>1017</v>
      </c>
      <c r="F2" s="34" t="s">
        <v>147</v>
      </c>
      <c r="W2" s="65"/>
    </row>
    <row r="3" spans="2:32" ht="40" customHeight="1" x14ac:dyDescent="0.3">
      <c r="B3" s="46" t="s">
        <v>739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2:32" ht="40" customHeight="1" x14ac:dyDescent="0.4">
      <c r="B4" s="43" t="s">
        <v>844</v>
      </c>
      <c r="C4" s="8"/>
      <c r="D4" s="8"/>
      <c r="E4" s="8"/>
      <c r="F4" s="5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58"/>
      <c r="X4" s="8"/>
      <c r="Y4" s="8"/>
      <c r="Z4" s="8"/>
      <c r="AA4" s="8"/>
      <c r="AB4" s="8"/>
      <c r="AC4" s="8"/>
      <c r="AD4" s="8"/>
      <c r="AE4" s="8"/>
      <c r="AF4" s="8"/>
    </row>
    <row r="5" spans="2:32" x14ac:dyDescent="0.3">
      <c r="B5" s="47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0">
        <v>17</v>
      </c>
      <c r="T5" s="10">
        <v>18</v>
      </c>
      <c r="U5" s="10">
        <v>19</v>
      </c>
      <c r="V5" s="10">
        <v>20</v>
      </c>
      <c r="W5" s="10">
        <v>21</v>
      </c>
      <c r="X5" s="10">
        <v>22.01</v>
      </c>
      <c r="Y5" s="10">
        <v>22.02</v>
      </c>
      <c r="Z5" s="10">
        <v>22.03</v>
      </c>
      <c r="AA5" s="10">
        <v>23</v>
      </c>
      <c r="AB5" s="10">
        <v>24</v>
      </c>
      <c r="AC5" s="10">
        <v>25</v>
      </c>
      <c r="AD5" s="10">
        <v>26</v>
      </c>
      <c r="AE5" s="10">
        <v>27</v>
      </c>
      <c r="AF5" s="10">
        <v>28</v>
      </c>
    </row>
    <row r="6" spans="2:32" ht="92.5" x14ac:dyDescent="0.3">
      <c r="B6" s="44"/>
      <c r="C6" s="9" t="s">
        <v>922</v>
      </c>
      <c r="D6" s="9" t="s">
        <v>459</v>
      </c>
      <c r="E6" s="9" t="s">
        <v>827</v>
      </c>
      <c r="F6" s="9" t="s">
        <v>489</v>
      </c>
      <c r="G6" s="9" t="s">
        <v>952</v>
      </c>
      <c r="H6" s="9" t="s">
        <v>391</v>
      </c>
      <c r="I6" s="9" t="s">
        <v>490</v>
      </c>
      <c r="J6" s="9" t="s">
        <v>392</v>
      </c>
      <c r="K6" s="9" t="s">
        <v>335</v>
      </c>
      <c r="L6" s="9" t="s">
        <v>634</v>
      </c>
      <c r="M6" s="9" t="s">
        <v>227</v>
      </c>
      <c r="N6" s="9" t="s">
        <v>635</v>
      </c>
      <c r="O6" s="9" t="s">
        <v>80</v>
      </c>
      <c r="P6" s="9" t="s">
        <v>416</v>
      </c>
      <c r="Q6" s="9" t="s">
        <v>81</v>
      </c>
      <c r="R6" s="9" t="s">
        <v>636</v>
      </c>
      <c r="S6" s="9" t="s">
        <v>698</v>
      </c>
      <c r="T6" s="9" t="s">
        <v>148</v>
      </c>
      <c r="U6" s="9" t="s">
        <v>149</v>
      </c>
      <c r="V6" s="9" t="s">
        <v>770</v>
      </c>
      <c r="W6" s="9" t="s">
        <v>228</v>
      </c>
      <c r="X6" s="9" t="s">
        <v>615</v>
      </c>
      <c r="Y6" s="9" t="s">
        <v>558</v>
      </c>
      <c r="Z6" s="9" t="s">
        <v>114</v>
      </c>
      <c r="AA6" s="9" t="s">
        <v>115</v>
      </c>
      <c r="AB6" s="9" t="s">
        <v>828</v>
      </c>
      <c r="AC6" s="9" t="s">
        <v>743</v>
      </c>
      <c r="AD6" s="9" t="s">
        <v>116</v>
      </c>
      <c r="AE6" s="9" t="s">
        <v>616</v>
      </c>
      <c r="AF6" s="9" t="s">
        <v>617</v>
      </c>
    </row>
    <row r="7" spans="2:32" x14ac:dyDescent="0.3">
      <c r="B7" s="6" t="s">
        <v>670</v>
      </c>
      <c r="C7" s="1" t="s">
        <v>670</v>
      </c>
      <c r="D7" s="7" t="s">
        <v>670</v>
      </c>
      <c r="E7" s="1" t="s">
        <v>670</v>
      </c>
      <c r="F7" s="1" t="s">
        <v>670</v>
      </c>
      <c r="G7" s="1" t="s">
        <v>670</v>
      </c>
      <c r="H7" s="1" t="s">
        <v>670</v>
      </c>
      <c r="I7" s="1" t="s">
        <v>670</v>
      </c>
      <c r="J7" s="1" t="s">
        <v>670</v>
      </c>
      <c r="K7" s="1" t="s">
        <v>670</v>
      </c>
      <c r="L7" s="1" t="s">
        <v>670</v>
      </c>
      <c r="M7" s="1" t="s">
        <v>670</v>
      </c>
      <c r="N7" s="1" t="s">
        <v>670</v>
      </c>
      <c r="O7" s="1" t="s">
        <v>670</v>
      </c>
      <c r="P7" s="1" t="s">
        <v>670</v>
      </c>
      <c r="Q7" s="1" t="s">
        <v>670</v>
      </c>
      <c r="R7" s="1" t="s">
        <v>670</v>
      </c>
      <c r="S7" s="1" t="s">
        <v>670</v>
      </c>
      <c r="T7" s="1" t="s">
        <v>670</v>
      </c>
      <c r="U7" s="1" t="s">
        <v>670</v>
      </c>
      <c r="V7" s="1" t="s">
        <v>670</v>
      </c>
      <c r="W7" s="1" t="s">
        <v>670</v>
      </c>
      <c r="X7" s="1" t="s">
        <v>670</v>
      </c>
      <c r="Y7" s="1" t="s">
        <v>670</v>
      </c>
      <c r="Z7" s="1" t="s">
        <v>670</v>
      </c>
      <c r="AA7" s="1" t="s">
        <v>670</v>
      </c>
      <c r="AB7" s="1" t="s">
        <v>670</v>
      </c>
      <c r="AC7" s="1" t="s">
        <v>670</v>
      </c>
      <c r="AD7" s="1" t="s">
        <v>670</v>
      </c>
      <c r="AE7" s="1" t="s">
        <v>670</v>
      </c>
      <c r="AF7" s="1" t="s">
        <v>670</v>
      </c>
    </row>
    <row r="8" spans="2:32" x14ac:dyDescent="0.3">
      <c r="B8" s="14" t="s">
        <v>771</v>
      </c>
      <c r="C8" s="36" t="s">
        <v>229</v>
      </c>
      <c r="D8" s="15" t="s">
        <v>22</v>
      </c>
      <c r="E8" s="17" t="s">
        <v>6</v>
      </c>
      <c r="F8" s="32">
        <v>44773</v>
      </c>
      <c r="G8" s="5" t="s">
        <v>150</v>
      </c>
      <c r="H8" s="2"/>
      <c r="I8" s="4">
        <v>2980000</v>
      </c>
      <c r="J8" s="4">
        <v>2980000</v>
      </c>
      <c r="K8" s="4">
        <v>2996646</v>
      </c>
      <c r="L8" s="4">
        <v>2982032</v>
      </c>
      <c r="M8" s="4">
        <v>0</v>
      </c>
      <c r="N8" s="4">
        <v>-2032</v>
      </c>
      <c r="O8" s="4">
        <v>0</v>
      </c>
      <c r="P8" s="3">
        <f>'GMIC_2022-Q3_SCDPT4'!SCDPT4_0100000001_11+'GMIC_2022-Q3_SCDPT4'!SCDPT4_0100000001_12-'GMIC_2022-Q3_SCDPT4'!SCDPT4_0100000001_13</f>
        <v>-2032</v>
      </c>
      <c r="Q8" s="4">
        <v>0</v>
      </c>
      <c r="R8" s="4">
        <v>2980000</v>
      </c>
      <c r="S8" s="4">
        <v>0</v>
      </c>
      <c r="T8" s="4">
        <v>0</v>
      </c>
      <c r="U8" s="3">
        <f>'GMIC_2022-Q3_SCDPT4'!SCDPT4_0100000001_17+'GMIC_2022-Q3_SCDPT4'!SCDPT4_0100000001_18</f>
        <v>0</v>
      </c>
      <c r="V8" s="4">
        <v>55875</v>
      </c>
      <c r="W8" s="32">
        <v>44773</v>
      </c>
      <c r="X8" s="23" t="s">
        <v>673</v>
      </c>
      <c r="Y8" s="22" t="s">
        <v>830</v>
      </c>
      <c r="Z8" s="27" t="s">
        <v>6</v>
      </c>
      <c r="AA8" s="2"/>
      <c r="AB8" s="5" t="s">
        <v>6</v>
      </c>
      <c r="AC8" s="5" t="s">
        <v>953</v>
      </c>
      <c r="AD8" s="5" t="s">
        <v>897</v>
      </c>
      <c r="AE8" s="16" t="s">
        <v>6</v>
      </c>
      <c r="AF8" s="37" t="str">
        <f>CONCATENATE('GMIC_2022-Q3_SCDPT4'!SCDPT4_0100000001_22.01,".",'GMIC_2022-Q3_SCDPT4'!SCDPT4_0100000001_22.02,"",'GMIC_2022-Q3_SCDPT4'!SCDPT4_0100000001_22.03)</f>
        <v>1.A</v>
      </c>
    </row>
    <row r="9" spans="2:32" x14ac:dyDescent="0.3">
      <c r="B9" s="6" t="s">
        <v>670</v>
      </c>
      <c r="C9" s="1" t="s">
        <v>670</v>
      </c>
      <c r="D9" s="7" t="s">
        <v>670</v>
      </c>
      <c r="E9" s="1" t="s">
        <v>670</v>
      </c>
      <c r="F9" s="1" t="s">
        <v>670</v>
      </c>
      <c r="G9" s="1" t="s">
        <v>670</v>
      </c>
      <c r="H9" s="1" t="s">
        <v>670</v>
      </c>
      <c r="I9" s="1" t="s">
        <v>670</v>
      </c>
      <c r="J9" s="1" t="s">
        <v>670</v>
      </c>
      <c r="K9" s="1" t="s">
        <v>670</v>
      </c>
      <c r="L9" s="1" t="s">
        <v>670</v>
      </c>
      <c r="M9" s="1" t="s">
        <v>670</v>
      </c>
      <c r="N9" s="1" t="s">
        <v>670</v>
      </c>
      <c r="O9" s="1" t="s">
        <v>670</v>
      </c>
      <c r="P9" s="1" t="s">
        <v>670</v>
      </c>
      <c r="Q9" s="1" t="s">
        <v>670</v>
      </c>
      <c r="R9" s="1" t="s">
        <v>670</v>
      </c>
      <c r="S9" s="1" t="s">
        <v>670</v>
      </c>
      <c r="T9" s="1" t="s">
        <v>670</v>
      </c>
      <c r="U9" s="1" t="s">
        <v>670</v>
      </c>
      <c r="V9" s="1" t="s">
        <v>670</v>
      </c>
      <c r="W9" s="1" t="s">
        <v>670</v>
      </c>
      <c r="X9" s="1" t="s">
        <v>670</v>
      </c>
      <c r="Y9" s="1" t="s">
        <v>670</v>
      </c>
      <c r="Z9" s="1" t="s">
        <v>670</v>
      </c>
      <c r="AA9" s="1" t="s">
        <v>670</v>
      </c>
      <c r="AB9" s="1" t="s">
        <v>670</v>
      </c>
      <c r="AC9" s="1" t="s">
        <v>670</v>
      </c>
      <c r="AD9" s="1" t="s">
        <v>670</v>
      </c>
      <c r="AE9" s="1" t="s">
        <v>670</v>
      </c>
      <c r="AF9" s="1" t="s">
        <v>670</v>
      </c>
    </row>
    <row r="10" spans="2:32" ht="28" x14ac:dyDescent="0.3">
      <c r="B10" s="12" t="s">
        <v>671</v>
      </c>
      <c r="C10" s="11" t="s">
        <v>672</v>
      </c>
      <c r="D10" s="13"/>
      <c r="E10" s="2"/>
      <c r="F10" s="31"/>
      <c r="G10" s="2"/>
      <c r="H10" s="2"/>
      <c r="I10" s="3">
        <f>SUM('GMIC_2022-Q3_SCDPT4'!SCDPT4_010BEGINNG_7:'GMIC_2022-Q3_SCDPT4'!SCDPT4_010ENDINGG_7)</f>
        <v>2980000</v>
      </c>
      <c r="J10" s="3">
        <f>SUM('GMIC_2022-Q3_SCDPT4'!SCDPT4_010BEGINNG_8:'GMIC_2022-Q3_SCDPT4'!SCDPT4_010ENDINGG_8)</f>
        <v>2980000</v>
      </c>
      <c r="K10" s="3">
        <f>SUM('GMIC_2022-Q3_SCDPT4'!SCDPT4_010BEGINNG_9:'GMIC_2022-Q3_SCDPT4'!SCDPT4_010ENDINGG_9)</f>
        <v>2996646</v>
      </c>
      <c r="L10" s="3">
        <f>SUM('GMIC_2022-Q3_SCDPT4'!SCDPT4_010BEGINNG_10:'GMIC_2022-Q3_SCDPT4'!SCDPT4_010ENDINGG_10)</f>
        <v>2982032</v>
      </c>
      <c r="M10" s="3">
        <f>SUM('GMIC_2022-Q3_SCDPT4'!SCDPT4_010BEGINNG_11:'GMIC_2022-Q3_SCDPT4'!SCDPT4_010ENDINGG_11)</f>
        <v>0</v>
      </c>
      <c r="N10" s="3">
        <f>SUM('GMIC_2022-Q3_SCDPT4'!SCDPT4_010BEGINNG_12:'GMIC_2022-Q3_SCDPT4'!SCDPT4_010ENDINGG_12)</f>
        <v>-2032</v>
      </c>
      <c r="O10" s="3">
        <f>SUM('GMIC_2022-Q3_SCDPT4'!SCDPT4_010BEGINNG_13:'GMIC_2022-Q3_SCDPT4'!SCDPT4_010ENDINGG_13)</f>
        <v>0</v>
      </c>
      <c r="P10" s="3">
        <f>SUM('GMIC_2022-Q3_SCDPT4'!SCDPT4_010BEGINNG_14:'GMIC_2022-Q3_SCDPT4'!SCDPT4_010ENDINGG_14)</f>
        <v>-2032</v>
      </c>
      <c r="Q10" s="3">
        <f>SUM('GMIC_2022-Q3_SCDPT4'!SCDPT4_010BEGINNG_15:'GMIC_2022-Q3_SCDPT4'!SCDPT4_010ENDINGG_15)</f>
        <v>0</v>
      </c>
      <c r="R10" s="3">
        <f>SUM('GMIC_2022-Q3_SCDPT4'!SCDPT4_010BEGINNG_16:'GMIC_2022-Q3_SCDPT4'!SCDPT4_010ENDINGG_16)</f>
        <v>2980000</v>
      </c>
      <c r="S10" s="3">
        <f>SUM('GMIC_2022-Q3_SCDPT4'!SCDPT4_010BEGINNG_17:'GMIC_2022-Q3_SCDPT4'!SCDPT4_010ENDINGG_17)</f>
        <v>0</v>
      </c>
      <c r="T10" s="3">
        <f>SUM('GMIC_2022-Q3_SCDPT4'!SCDPT4_010BEGINNG_18:'GMIC_2022-Q3_SCDPT4'!SCDPT4_010ENDINGG_18)</f>
        <v>0</v>
      </c>
      <c r="U10" s="3">
        <f>SUM('GMIC_2022-Q3_SCDPT4'!SCDPT4_010BEGINNG_19:'GMIC_2022-Q3_SCDPT4'!SCDPT4_010ENDINGG_19)</f>
        <v>0</v>
      </c>
      <c r="V10" s="3">
        <f>SUM('GMIC_2022-Q3_SCDPT4'!SCDPT4_010BEGINNG_20:'GMIC_2022-Q3_SCDPT4'!SCDPT4_010ENDINGG_20)</f>
        <v>55875</v>
      </c>
      <c r="W10" s="31"/>
      <c r="X10" s="2"/>
      <c r="Y10" s="2"/>
      <c r="Z10" s="2"/>
      <c r="AA10" s="2"/>
      <c r="AB10" s="2"/>
      <c r="AC10" s="2"/>
      <c r="AD10" s="2"/>
      <c r="AE10" s="2"/>
      <c r="AF10" s="2"/>
    </row>
    <row r="11" spans="2:32" x14ac:dyDescent="0.3">
      <c r="B11" s="6" t="s">
        <v>670</v>
      </c>
      <c r="C11" s="1" t="s">
        <v>670</v>
      </c>
      <c r="D11" s="7" t="s">
        <v>670</v>
      </c>
      <c r="E11" s="1" t="s">
        <v>670</v>
      </c>
      <c r="F11" s="28" t="s">
        <v>670</v>
      </c>
      <c r="G11" s="1" t="s">
        <v>670</v>
      </c>
      <c r="H11" s="1" t="s">
        <v>670</v>
      </c>
      <c r="I11" s="1" t="s">
        <v>670</v>
      </c>
      <c r="J11" s="1" t="s">
        <v>670</v>
      </c>
      <c r="K11" s="1" t="s">
        <v>670</v>
      </c>
      <c r="L11" s="1" t="s">
        <v>670</v>
      </c>
      <c r="M11" s="1" t="s">
        <v>670</v>
      </c>
      <c r="N11" s="1" t="s">
        <v>670</v>
      </c>
      <c r="O11" s="1" t="s">
        <v>670</v>
      </c>
      <c r="P11" s="1" t="s">
        <v>670</v>
      </c>
      <c r="Q11" s="1" t="s">
        <v>670</v>
      </c>
      <c r="R11" s="1" t="s">
        <v>670</v>
      </c>
      <c r="S11" s="1" t="s">
        <v>670</v>
      </c>
      <c r="T11" s="1" t="s">
        <v>670</v>
      </c>
      <c r="U11" s="1" t="s">
        <v>670</v>
      </c>
      <c r="V11" s="1" t="s">
        <v>670</v>
      </c>
      <c r="W11" s="28" t="s">
        <v>670</v>
      </c>
      <c r="X11" s="1" t="s">
        <v>670</v>
      </c>
      <c r="Y11" s="1" t="s">
        <v>670</v>
      </c>
      <c r="Z11" s="1" t="s">
        <v>670</v>
      </c>
      <c r="AA11" s="1" t="s">
        <v>670</v>
      </c>
      <c r="AB11" s="1" t="s">
        <v>670</v>
      </c>
      <c r="AC11" s="1" t="s">
        <v>670</v>
      </c>
      <c r="AD11" s="1" t="s">
        <v>670</v>
      </c>
      <c r="AE11" s="1" t="s">
        <v>670</v>
      </c>
      <c r="AF11" s="1" t="s">
        <v>670</v>
      </c>
    </row>
    <row r="12" spans="2:32" x14ac:dyDescent="0.3">
      <c r="B12" s="14" t="s">
        <v>898</v>
      </c>
      <c r="C12" s="36" t="s">
        <v>349</v>
      </c>
      <c r="D12" s="15" t="s">
        <v>578</v>
      </c>
      <c r="E12" s="17" t="s">
        <v>284</v>
      </c>
      <c r="F12" s="32">
        <v>44757</v>
      </c>
      <c r="G12" s="5" t="s">
        <v>417</v>
      </c>
      <c r="H12" s="2"/>
      <c r="I12" s="4">
        <v>11544636</v>
      </c>
      <c r="J12" s="4">
        <v>11488000</v>
      </c>
      <c r="K12" s="4">
        <v>12104920</v>
      </c>
      <c r="L12" s="4">
        <v>11608315</v>
      </c>
      <c r="M12" s="4">
        <v>0</v>
      </c>
      <c r="N12" s="4">
        <v>-120682</v>
      </c>
      <c r="O12" s="4">
        <v>0</v>
      </c>
      <c r="P12" s="3">
        <f>'GMIC_2022-Q3_SCDPT4'!SCDPT4_0300000001_11+'GMIC_2022-Q3_SCDPT4'!SCDPT4_0300000001_12-'GMIC_2022-Q3_SCDPT4'!SCDPT4_0300000001_13</f>
        <v>-120682</v>
      </c>
      <c r="Q12" s="4">
        <v>0</v>
      </c>
      <c r="R12" s="4">
        <v>11544269</v>
      </c>
      <c r="S12" s="4">
        <v>0</v>
      </c>
      <c r="T12" s="4">
        <v>366</v>
      </c>
      <c r="U12" s="3">
        <f>'GMIC_2022-Q3_SCDPT4'!SCDPT4_0300000001_17+'GMIC_2022-Q3_SCDPT4'!SCDPT4_0300000001_18</f>
        <v>366</v>
      </c>
      <c r="V12" s="4">
        <v>547855</v>
      </c>
      <c r="W12" s="32">
        <v>44929</v>
      </c>
      <c r="X12" s="23" t="s">
        <v>673</v>
      </c>
      <c r="Y12" s="22" t="s">
        <v>58</v>
      </c>
      <c r="Z12" s="27" t="s">
        <v>57</v>
      </c>
      <c r="AA12" s="2"/>
      <c r="AB12" s="5" t="s">
        <v>350</v>
      </c>
      <c r="AC12" s="5" t="s">
        <v>301</v>
      </c>
      <c r="AD12" s="5" t="s">
        <v>491</v>
      </c>
      <c r="AE12" s="16" t="s">
        <v>6</v>
      </c>
      <c r="AF12" s="37" t="str">
        <f>CONCATENATE('GMIC_2022-Q3_SCDPT4'!SCDPT4_0300000001_22.01,".",'GMIC_2022-Q3_SCDPT4'!SCDPT4_0300000001_22.02,"",'GMIC_2022-Q3_SCDPT4'!SCDPT4_0300000001_22.03)</f>
        <v>1.FFE</v>
      </c>
    </row>
    <row r="13" spans="2:32" x14ac:dyDescent="0.3">
      <c r="B13" s="6" t="s">
        <v>670</v>
      </c>
      <c r="C13" s="1" t="s">
        <v>670</v>
      </c>
      <c r="D13" s="7" t="s">
        <v>670</v>
      </c>
      <c r="E13" s="1" t="s">
        <v>670</v>
      </c>
      <c r="F13" s="28" t="s">
        <v>670</v>
      </c>
      <c r="G13" s="1" t="s">
        <v>670</v>
      </c>
      <c r="H13" s="1" t="s">
        <v>670</v>
      </c>
      <c r="I13" s="1" t="s">
        <v>670</v>
      </c>
      <c r="J13" s="1" t="s">
        <v>670</v>
      </c>
      <c r="K13" s="1" t="s">
        <v>670</v>
      </c>
      <c r="L13" s="1" t="s">
        <v>670</v>
      </c>
      <c r="M13" s="1" t="s">
        <v>670</v>
      </c>
      <c r="N13" s="1" t="s">
        <v>670</v>
      </c>
      <c r="O13" s="1" t="s">
        <v>670</v>
      </c>
      <c r="P13" s="1" t="s">
        <v>670</v>
      </c>
      <c r="Q13" s="1" t="s">
        <v>670</v>
      </c>
      <c r="R13" s="1" t="s">
        <v>670</v>
      </c>
      <c r="S13" s="1" t="s">
        <v>670</v>
      </c>
      <c r="T13" s="1" t="s">
        <v>670</v>
      </c>
      <c r="U13" s="1" t="s">
        <v>670</v>
      </c>
      <c r="V13" s="1" t="s">
        <v>670</v>
      </c>
      <c r="W13" s="28" t="s">
        <v>670</v>
      </c>
      <c r="X13" s="1" t="s">
        <v>670</v>
      </c>
      <c r="Y13" s="1" t="s">
        <v>670</v>
      </c>
      <c r="Z13" s="1" t="s">
        <v>670</v>
      </c>
      <c r="AA13" s="1" t="s">
        <v>670</v>
      </c>
      <c r="AB13" s="1" t="s">
        <v>670</v>
      </c>
      <c r="AC13" s="1" t="s">
        <v>670</v>
      </c>
      <c r="AD13" s="1" t="s">
        <v>670</v>
      </c>
      <c r="AE13" s="1" t="s">
        <v>670</v>
      </c>
      <c r="AF13" s="1" t="s">
        <v>670</v>
      </c>
    </row>
    <row r="14" spans="2:32" ht="28" x14ac:dyDescent="0.3">
      <c r="B14" s="12" t="s">
        <v>829</v>
      </c>
      <c r="C14" s="11" t="s">
        <v>461</v>
      </c>
      <c r="D14" s="13"/>
      <c r="E14" s="2"/>
      <c r="F14" s="2"/>
      <c r="G14" s="2"/>
      <c r="H14" s="2"/>
      <c r="I14" s="3">
        <f>SUM('GMIC_2022-Q3_SCDPT4'!SCDPT4_030BEGINNG_7:'GMIC_2022-Q3_SCDPT4'!SCDPT4_030ENDINGG_7)</f>
        <v>11544636</v>
      </c>
      <c r="J14" s="3">
        <f>SUM('GMIC_2022-Q3_SCDPT4'!SCDPT4_030BEGINNG_8:'GMIC_2022-Q3_SCDPT4'!SCDPT4_030ENDINGG_8)</f>
        <v>11488000</v>
      </c>
      <c r="K14" s="3">
        <f>SUM('GMIC_2022-Q3_SCDPT4'!SCDPT4_030BEGINNG_9:'GMIC_2022-Q3_SCDPT4'!SCDPT4_030ENDINGG_9)</f>
        <v>12104920</v>
      </c>
      <c r="L14" s="3">
        <f>SUM('GMIC_2022-Q3_SCDPT4'!SCDPT4_030BEGINNG_10:'GMIC_2022-Q3_SCDPT4'!SCDPT4_030ENDINGG_10)</f>
        <v>11608315</v>
      </c>
      <c r="M14" s="3">
        <f>SUM('GMIC_2022-Q3_SCDPT4'!SCDPT4_030BEGINNG_11:'GMIC_2022-Q3_SCDPT4'!SCDPT4_030ENDINGG_11)</f>
        <v>0</v>
      </c>
      <c r="N14" s="3">
        <f>SUM('GMIC_2022-Q3_SCDPT4'!SCDPT4_030BEGINNG_12:'GMIC_2022-Q3_SCDPT4'!SCDPT4_030ENDINGG_12)</f>
        <v>-120682</v>
      </c>
      <c r="O14" s="3">
        <f>SUM('GMIC_2022-Q3_SCDPT4'!SCDPT4_030BEGINNG_13:'GMIC_2022-Q3_SCDPT4'!SCDPT4_030ENDINGG_13)</f>
        <v>0</v>
      </c>
      <c r="P14" s="3">
        <f>SUM('GMIC_2022-Q3_SCDPT4'!SCDPT4_030BEGINNG_14:'GMIC_2022-Q3_SCDPT4'!SCDPT4_030ENDINGG_14)</f>
        <v>-120682</v>
      </c>
      <c r="Q14" s="3">
        <f>SUM('GMIC_2022-Q3_SCDPT4'!SCDPT4_030BEGINNG_15:'GMIC_2022-Q3_SCDPT4'!SCDPT4_030ENDINGG_15)</f>
        <v>0</v>
      </c>
      <c r="R14" s="3">
        <f>SUM('GMIC_2022-Q3_SCDPT4'!SCDPT4_030BEGINNG_16:'GMIC_2022-Q3_SCDPT4'!SCDPT4_030ENDINGG_16)</f>
        <v>11544269</v>
      </c>
      <c r="S14" s="3">
        <f>SUM('GMIC_2022-Q3_SCDPT4'!SCDPT4_030BEGINNG_17:'GMIC_2022-Q3_SCDPT4'!SCDPT4_030ENDINGG_17)</f>
        <v>0</v>
      </c>
      <c r="T14" s="3">
        <f>SUM('GMIC_2022-Q3_SCDPT4'!SCDPT4_030BEGINNG_18:'GMIC_2022-Q3_SCDPT4'!SCDPT4_030ENDINGG_18)</f>
        <v>366</v>
      </c>
      <c r="U14" s="3">
        <f>SUM('GMIC_2022-Q3_SCDPT4'!SCDPT4_030BEGINNG_19:'GMIC_2022-Q3_SCDPT4'!SCDPT4_030ENDINGG_19)</f>
        <v>366</v>
      </c>
      <c r="V14" s="3">
        <f>SUM('GMIC_2022-Q3_SCDPT4'!SCDPT4_030BEGINNG_20:'GMIC_2022-Q3_SCDPT4'!SCDPT4_030ENDINGG_20)</f>
        <v>547855</v>
      </c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2:32" x14ac:dyDescent="0.3">
      <c r="B15" s="6" t="s">
        <v>670</v>
      </c>
      <c r="C15" s="1" t="s">
        <v>670</v>
      </c>
      <c r="D15" s="7" t="s">
        <v>670</v>
      </c>
      <c r="E15" s="1" t="s">
        <v>670</v>
      </c>
      <c r="F15" s="28" t="s">
        <v>670</v>
      </c>
      <c r="G15" s="1" t="s">
        <v>670</v>
      </c>
      <c r="H15" s="1" t="s">
        <v>670</v>
      </c>
      <c r="I15" s="1" t="s">
        <v>670</v>
      </c>
      <c r="J15" s="1" t="s">
        <v>670</v>
      </c>
      <c r="K15" s="1" t="s">
        <v>670</v>
      </c>
      <c r="L15" s="1" t="s">
        <v>670</v>
      </c>
      <c r="M15" s="1" t="s">
        <v>670</v>
      </c>
      <c r="N15" s="1" t="s">
        <v>670</v>
      </c>
      <c r="O15" s="1" t="s">
        <v>670</v>
      </c>
      <c r="P15" s="1" t="s">
        <v>670</v>
      </c>
      <c r="Q15" s="1" t="s">
        <v>670</v>
      </c>
      <c r="R15" s="1" t="s">
        <v>670</v>
      </c>
      <c r="S15" s="1" t="s">
        <v>670</v>
      </c>
      <c r="T15" s="1" t="s">
        <v>670</v>
      </c>
      <c r="U15" s="1" t="s">
        <v>670</v>
      </c>
      <c r="V15" s="1" t="s">
        <v>670</v>
      </c>
      <c r="W15" s="28" t="s">
        <v>670</v>
      </c>
      <c r="X15" s="1" t="s">
        <v>670</v>
      </c>
      <c r="Y15" s="1" t="s">
        <v>670</v>
      </c>
      <c r="Z15" s="1" t="s">
        <v>670</v>
      </c>
      <c r="AA15" s="1" t="s">
        <v>670</v>
      </c>
      <c r="AB15" s="1" t="s">
        <v>670</v>
      </c>
      <c r="AC15" s="1" t="s">
        <v>670</v>
      </c>
      <c r="AD15" s="1" t="s">
        <v>670</v>
      </c>
      <c r="AE15" s="1" t="s">
        <v>670</v>
      </c>
      <c r="AF15" s="1" t="s">
        <v>670</v>
      </c>
    </row>
    <row r="16" spans="2:32" x14ac:dyDescent="0.3">
      <c r="B16" s="14" t="s">
        <v>744</v>
      </c>
      <c r="C16" s="20" t="s">
        <v>923</v>
      </c>
      <c r="D16" s="15" t="s">
        <v>6</v>
      </c>
      <c r="E16" s="17" t="s">
        <v>6</v>
      </c>
      <c r="F16" s="41"/>
      <c r="G16" s="5" t="s">
        <v>6</v>
      </c>
      <c r="H16" s="2"/>
      <c r="I16" s="4"/>
      <c r="J16" s="4"/>
      <c r="K16" s="4"/>
      <c r="L16" s="4"/>
      <c r="M16" s="4"/>
      <c r="N16" s="4"/>
      <c r="O16" s="4"/>
      <c r="P16" s="19"/>
      <c r="Q16" s="4"/>
      <c r="R16" s="4"/>
      <c r="S16" s="4"/>
      <c r="T16" s="4"/>
      <c r="U16" s="19"/>
      <c r="V16" s="4"/>
      <c r="W16" s="41"/>
      <c r="X16" s="23" t="s">
        <v>6</v>
      </c>
      <c r="Y16" s="22" t="s">
        <v>6</v>
      </c>
      <c r="Z16" s="27" t="s">
        <v>6</v>
      </c>
      <c r="AA16" s="38" t="s">
        <v>6</v>
      </c>
      <c r="AB16" s="5" t="s">
        <v>6</v>
      </c>
      <c r="AC16" s="5" t="s">
        <v>6</v>
      </c>
      <c r="AD16" s="5" t="s">
        <v>6</v>
      </c>
      <c r="AE16" s="16" t="s">
        <v>6</v>
      </c>
      <c r="AF16" s="24" t="s">
        <v>6</v>
      </c>
    </row>
    <row r="17" spans="2:32" x14ac:dyDescent="0.3">
      <c r="B17" s="6" t="s">
        <v>670</v>
      </c>
      <c r="C17" s="1" t="s">
        <v>670</v>
      </c>
      <c r="D17" s="7" t="s">
        <v>670</v>
      </c>
      <c r="E17" s="1" t="s">
        <v>670</v>
      </c>
      <c r="F17" s="28" t="s">
        <v>670</v>
      </c>
      <c r="G17" s="1" t="s">
        <v>670</v>
      </c>
      <c r="H17" s="1" t="s">
        <v>670</v>
      </c>
      <c r="I17" s="1" t="s">
        <v>670</v>
      </c>
      <c r="J17" s="1" t="s">
        <v>670</v>
      </c>
      <c r="K17" s="1" t="s">
        <v>670</v>
      </c>
      <c r="L17" s="1" t="s">
        <v>670</v>
      </c>
      <c r="M17" s="1" t="s">
        <v>670</v>
      </c>
      <c r="N17" s="1" t="s">
        <v>670</v>
      </c>
      <c r="O17" s="1" t="s">
        <v>670</v>
      </c>
      <c r="P17" s="1" t="s">
        <v>670</v>
      </c>
      <c r="Q17" s="1" t="s">
        <v>670</v>
      </c>
      <c r="R17" s="1" t="s">
        <v>670</v>
      </c>
      <c r="S17" s="1" t="s">
        <v>670</v>
      </c>
      <c r="T17" s="1" t="s">
        <v>670</v>
      </c>
      <c r="U17" s="1" t="s">
        <v>670</v>
      </c>
      <c r="V17" s="1" t="s">
        <v>670</v>
      </c>
      <c r="W17" s="28" t="s">
        <v>670</v>
      </c>
      <c r="X17" s="1" t="s">
        <v>670</v>
      </c>
      <c r="Y17" s="1" t="s">
        <v>670</v>
      </c>
      <c r="Z17" s="1" t="s">
        <v>670</v>
      </c>
      <c r="AA17" s="1" t="s">
        <v>670</v>
      </c>
      <c r="AB17" s="1" t="s">
        <v>670</v>
      </c>
      <c r="AC17" s="1" t="s">
        <v>670</v>
      </c>
      <c r="AD17" s="1" t="s">
        <v>670</v>
      </c>
      <c r="AE17" s="1" t="s">
        <v>670</v>
      </c>
      <c r="AF17" s="1" t="s">
        <v>670</v>
      </c>
    </row>
    <row r="18" spans="2:32" ht="28" x14ac:dyDescent="0.3">
      <c r="B18" s="12" t="s">
        <v>924</v>
      </c>
      <c r="C18" s="11" t="s">
        <v>462</v>
      </c>
      <c r="D18" s="13"/>
      <c r="E18" s="2"/>
      <c r="F18" s="31"/>
      <c r="G18" s="2"/>
      <c r="H18" s="2"/>
      <c r="I18" s="3">
        <f>SUM('GMIC_2022-Q3_SCDPT4'!SCDPT4_050BEGINNG_7:'GMIC_2022-Q3_SCDPT4'!SCDPT4_050ENDINGG_7)</f>
        <v>0</v>
      </c>
      <c r="J18" s="3">
        <f>SUM('GMIC_2022-Q3_SCDPT4'!SCDPT4_050BEGINNG_8:'GMIC_2022-Q3_SCDPT4'!SCDPT4_050ENDINGG_8)</f>
        <v>0</v>
      </c>
      <c r="K18" s="3">
        <f>SUM('GMIC_2022-Q3_SCDPT4'!SCDPT4_050BEGINNG_9:'GMIC_2022-Q3_SCDPT4'!SCDPT4_050ENDINGG_9)</f>
        <v>0</v>
      </c>
      <c r="L18" s="3">
        <f>SUM('GMIC_2022-Q3_SCDPT4'!SCDPT4_050BEGINNG_10:'GMIC_2022-Q3_SCDPT4'!SCDPT4_050ENDINGG_10)</f>
        <v>0</v>
      </c>
      <c r="M18" s="3">
        <f>SUM('GMIC_2022-Q3_SCDPT4'!SCDPT4_050BEGINNG_11:'GMIC_2022-Q3_SCDPT4'!SCDPT4_050ENDINGG_11)</f>
        <v>0</v>
      </c>
      <c r="N18" s="3">
        <f>SUM('GMIC_2022-Q3_SCDPT4'!SCDPT4_050BEGINNG_12:'GMIC_2022-Q3_SCDPT4'!SCDPT4_050ENDINGG_12)</f>
        <v>0</v>
      </c>
      <c r="O18" s="3">
        <f>SUM('GMIC_2022-Q3_SCDPT4'!SCDPT4_050BEGINNG_13:'GMIC_2022-Q3_SCDPT4'!SCDPT4_050ENDINGG_13)</f>
        <v>0</v>
      </c>
      <c r="P18" s="3">
        <f>SUM('GMIC_2022-Q3_SCDPT4'!SCDPT4_050BEGINNG_14:'GMIC_2022-Q3_SCDPT4'!SCDPT4_050ENDINGG_14)</f>
        <v>0</v>
      </c>
      <c r="Q18" s="3">
        <f>SUM('GMIC_2022-Q3_SCDPT4'!SCDPT4_050BEGINNG_15:'GMIC_2022-Q3_SCDPT4'!SCDPT4_050ENDINGG_15)</f>
        <v>0</v>
      </c>
      <c r="R18" s="3">
        <f>SUM('GMIC_2022-Q3_SCDPT4'!SCDPT4_050BEGINNG_16:'GMIC_2022-Q3_SCDPT4'!SCDPT4_050ENDINGG_16)</f>
        <v>0</v>
      </c>
      <c r="S18" s="3">
        <f>SUM('GMIC_2022-Q3_SCDPT4'!SCDPT4_050BEGINNG_17:'GMIC_2022-Q3_SCDPT4'!SCDPT4_050ENDINGG_17)</f>
        <v>0</v>
      </c>
      <c r="T18" s="3">
        <f>SUM('GMIC_2022-Q3_SCDPT4'!SCDPT4_050BEGINNG_18:'GMIC_2022-Q3_SCDPT4'!SCDPT4_050ENDINGG_18)</f>
        <v>0</v>
      </c>
      <c r="U18" s="3">
        <f>SUM('GMIC_2022-Q3_SCDPT4'!SCDPT4_050BEGINNG_19:'GMIC_2022-Q3_SCDPT4'!SCDPT4_050ENDINGG_19)</f>
        <v>0</v>
      </c>
      <c r="V18" s="3">
        <f>SUM('GMIC_2022-Q3_SCDPT4'!SCDPT4_050BEGINNG_20:'GMIC_2022-Q3_SCDPT4'!SCDPT4_050ENDINGG_20)</f>
        <v>0</v>
      </c>
      <c r="W18" s="31"/>
      <c r="X18" s="2"/>
      <c r="Y18" s="2"/>
      <c r="Z18" s="2"/>
      <c r="AA18" s="2"/>
      <c r="AB18" s="2"/>
      <c r="AC18" s="2"/>
      <c r="AD18" s="2"/>
      <c r="AE18" s="2"/>
      <c r="AF18" s="2"/>
    </row>
    <row r="19" spans="2:32" x14ac:dyDescent="0.3">
      <c r="B19" s="6" t="s">
        <v>670</v>
      </c>
      <c r="C19" s="1" t="s">
        <v>670</v>
      </c>
      <c r="D19" s="7" t="s">
        <v>670</v>
      </c>
      <c r="E19" s="1" t="s">
        <v>670</v>
      </c>
      <c r="F19" s="28" t="s">
        <v>670</v>
      </c>
      <c r="G19" s="1" t="s">
        <v>670</v>
      </c>
      <c r="H19" s="1" t="s">
        <v>670</v>
      </c>
      <c r="I19" s="1" t="s">
        <v>670</v>
      </c>
      <c r="J19" s="1" t="s">
        <v>670</v>
      </c>
      <c r="K19" s="1" t="s">
        <v>670</v>
      </c>
      <c r="L19" s="1" t="s">
        <v>670</v>
      </c>
      <c r="M19" s="1" t="s">
        <v>670</v>
      </c>
      <c r="N19" s="1" t="s">
        <v>670</v>
      </c>
      <c r="O19" s="1" t="s">
        <v>670</v>
      </c>
      <c r="P19" s="1" t="s">
        <v>670</v>
      </c>
      <c r="Q19" s="1" t="s">
        <v>670</v>
      </c>
      <c r="R19" s="1" t="s">
        <v>670</v>
      </c>
      <c r="S19" s="1" t="s">
        <v>670</v>
      </c>
      <c r="T19" s="1" t="s">
        <v>670</v>
      </c>
      <c r="U19" s="1" t="s">
        <v>670</v>
      </c>
      <c r="V19" s="1" t="s">
        <v>670</v>
      </c>
      <c r="W19" s="28" t="s">
        <v>670</v>
      </c>
      <c r="X19" s="1" t="s">
        <v>670</v>
      </c>
      <c r="Y19" s="1" t="s">
        <v>670</v>
      </c>
      <c r="Z19" s="1" t="s">
        <v>670</v>
      </c>
      <c r="AA19" s="1" t="s">
        <v>670</v>
      </c>
      <c r="AB19" s="1" t="s">
        <v>670</v>
      </c>
      <c r="AC19" s="1" t="s">
        <v>670</v>
      </c>
      <c r="AD19" s="1" t="s">
        <v>670</v>
      </c>
      <c r="AE19" s="1" t="s">
        <v>670</v>
      </c>
      <c r="AF19" s="1" t="s">
        <v>670</v>
      </c>
    </row>
    <row r="20" spans="2:32" x14ac:dyDescent="0.3">
      <c r="B20" s="14" t="s">
        <v>82</v>
      </c>
      <c r="C20" s="36" t="s">
        <v>418</v>
      </c>
      <c r="D20" s="15" t="s">
        <v>845</v>
      </c>
      <c r="E20" s="17" t="s">
        <v>6</v>
      </c>
      <c r="F20" s="32">
        <v>44805</v>
      </c>
      <c r="G20" s="5" t="s">
        <v>150</v>
      </c>
      <c r="H20" s="2"/>
      <c r="I20" s="4">
        <v>4500000</v>
      </c>
      <c r="J20" s="4">
        <v>4500000</v>
      </c>
      <c r="K20" s="4">
        <v>4500000</v>
      </c>
      <c r="L20" s="4">
        <v>4500000</v>
      </c>
      <c r="M20" s="4">
        <v>0</v>
      </c>
      <c r="N20" s="4">
        <v>0</v>
      </c>
      <c r="O20" s="4">
        <v>0</v>
      </c>
      <c r="P20" s="3">
        <f>'GMIC_2022-Q3_SCDPT4'!SCDPT4_0700000001_11+'GMIC_2022-Q3_SCDPT4'!SCDPT4_0700000001_12-'GMIC_2022-Q3_SCDPT4'!SCDPT4_0700000001_13</f>
        <v>0</v>
      </c>
      <c r="Q20" s="4">
        <v>0</v>
      </c>
      <c r="R20" s="4">
        <v>4500000</v>
      </c>
      <c r="S20" s="4">
        <v>0</v>
      </c>
      <c r="T20" s="4">
        <v>0</v>
      </c>
      <c r="U20" s="3">
        <f>'GMIC_2022-Q3_SCDPT4'!SCDPT4_0700000001_17+'GMIC_2022-Q3_SCDPT4'!SCDPT4_0700000001_18</f>
        <v>0</v>
      </c>
      <c r="V20" s="4">
        <v>147870</v>
      </c>
      <c r="W20" s="32">
        <v>44805</v>
      </c>
      <c r="X20" s="23" t="s">
        <v>673</v>
      </c>
      <c r="Y20" s="22" t="s">
        <v>562</v>
      </c>
      <c r="Z20" s="27" t="s">
        <v>57</v>
      </c>
      <c r="AA20" s="38" t="s">
        <v>492</v>
      </c>
      <c r="AB20" s="5" t="s">
        <v>6</v>
      </c>
      <c r="AC20" s="5" t="s">
        <v>637</v>
      </c>
      <c r="AD20" s="5" t="s">
        <v>6</v>
      </c>
      <c r="AE20" s="16" t="s">
        <v>6</v>
      </c>
      <c r="AF20" s="37" t="str">
        <f>CONCATENATE('GMIC_2022-Q3_SCDPT4'!SCDPT4_0700000001_22.01,".",'GMIC_2022-Q3_SCDPT4'!SCDPT4_0700000001_22.02,"",'GMIC_2022-Q3_SCDPT4'!SCDPT4_0700000001_22.03)</f>
        <v>1.DFE</v>
      </c>
    </row>
    <row r="21" spans="2:32" x14ac:dyDescent="0.3">
      <c r="B21" s="6" t="s">
        <v>670</v>
      </c>
      <c r="C21" s="1" t="s">
        <v>670</v>
      </c>
      <c r="D21" s="7" t="s">
        <v>670</v>
      </c>
      <c r="E21" s="1" t="s">
        <v>670</v>
      </c>
      <c r="F21" s="28" t="s">
        <v>670</v>
      </c>
      <c r="G21" s="1" t="s">
        <v>670</v>
      </c>
      <c r="H21" s="1" t="s">
        <v>670</v>
      </c>
      <c r="I21" s="1" t="s">
        <v>670</v>
      </c>
      <c r="J21" s="1" t="s">
        <v>670</v>
      </c>
      <c r="K21" s="1" t="s">
        <v>670</v>
      </c>
      <c r="L21" s="1" t="s">
        <v>670</v>
      </c>
      <c r="M21" s="1" t="s">
        <v>670</v>
      </c>
      <c r="N21" s="1" t="s">
        <v>670</v>
      </c>
      <c r="O21" s="1" t="s">
        <v>670</v>
      </c>
      <c r="P21" s="1" t="s">
        <v>670</v>
      </c>
      <c r="Q21" s="1" t="s">
        <v>670</v>
      </c>
      <c r="R21" s="1" t="s">
        <v>670</v>
      </c>
      <c r="S21" s="1" t="s">
        <v>670</v>
      </c>
      <c r="T21" s="1" t="s">
        <v>670</v>
      </c>
      <c r="U21" s="1" t="s">
        <v>670</v>
      </c>
      <c r="V21" s="1" t="s">
        <v>670</v>
      </c>
      <c r="W21" s="28" t="s">
        <v>670</v>
      </c>
      <c r="X21" s="1" t="s">
        <v>670</v>
      </c>
      <c r="Y21" s="1" t="s">
        <v>670</v>
      </c>
      <c r="Z21" s="1" t="s">
        <v>670</v>
      </c>
      <c r="AA21" s="1" t="s">
        <v>670</v>
      </c>
      <c r="AB21" s="1" t="s">
        <v>670</v>
      </c>
      <c r="AC21" s="1" t="s">
        <v>670</v>
      </c>
      <c r="AD21" s="1" t="s">
        <v>670</v>
      </c>
      <c r="AE21" s="1" t="s">
        <v>670</v>
      </c>
      <c r="AF21" s="1" t="s">
        <v>670</v>
      </c>
    </row>
    <row r="22" spans="2:32" ht="56" x14ac:dyDescent="0.3">
      <c r="B22" s="12" t="s">
        <v>7</v>
      </c>
      <c r="C22" s="11" t="s">
        <v>745</v>
      </c>
      <c r="D22" s="13"/>
      <c r="E22" s="2"/>
      <c r="F22" s="31"/>
      <c r="G22" s="2"/>
      <c r="H22" s="2"/>
      <c r="I22" s="3">
        <f>SUM('GMIC_2022-Q3_SCDPT4'!SCDPT4_070BEGINNG_7:'GMIC_2022-Q3_SCDPT4'!SCDPT4_070ENDINGG_7)</f>
        <v>4500000</v>
      </c>
      <c r="J22" s="3">
        <f>SUM('GMIC_2022-Q3_SCDPT4'!SCDPT4_070BEGINNG_8:'GMIC_2022-Q3_SCDPT4'!SCDPT4_070ENDINGG_8)</f>
        <v>4500000</v>
      </c>
      <c r="K22" s="3">
        <f>SUM('GMIC_2022-Q3_SCDPT4'!SCDPT4_070BEGINNG_9:'GMIC_2022-Q3_SCDPT4'!SCDPT4_070ENDINGG_9)</f>
        <v>4500000</v>
      </c>
      <c r="L22" s="3">
        <f>SUM('GMIC_2022-Q3_SCDPT4'!SCDPT4_070BEGINNG_10:'GMIC_2022-Q3_SCDPT4'!SCDPT4_070ENDINGG_10)</f>
        <v>4500000</v>
      </c>
      <c r="M22" s="3">
        <f>SUM('GMIC_2022-Q3_SCDPT4'!SCDPT4_070BEGINNG_11:'GMIC_2022-Q3_SCDPT4'!SCDPT4_070ENDINGG_11)</f>
        <v>0</v>
      </c>
      <c r="N22" s="3">
        <f>SUM('GMIC_2022-Q3_SCDPT4'!SCDPT4_070BEGINNG_12:'GMIC_2022-Q3_SCDPT4'!SCDPT4_070ENDINGG_12)</f>
        <v>0</v>
      </c>
      <c r="O22" s="3">
        <f>SUM('GMIC_2022-Q3_SCDPT4'!SCDPT4_070BEGINNG_13:'GMIC_2022-Q3_SCDPT4'!SCDPT4_070ENDINGG_13)</f>
        <v>0</v>
      </c>
      <c r="P22" s="3">
        <f>SUM('GMIC_2022-Q3_SCDPT4'!SCDPT4_070BEGINNG_14:'GMIC_2022-Q3_SCDPT4'!SCDPT4_070ENDINGG_14)</f>
        <v>0</v>
      </c>
      <c r="Q22" s="3">
        <f>SUM('GMIC_2022-Q3_SCDPT4'!SCDPT4_070BEGINNG_15:'GMIC_2022-Q3_SCDPT4'!SCDPT4_070ENDINGG_15)</f>
        <v>0</v>
      </c>
      <c r="R22" s="3">
        <f>SUM('GMIC_2022-Q3_SCDPT4'!SCDPT4_070BEGINNG_16:'GMIC_2022-Q3_SCDPT4'!SCDPT4_070ENDINGG_16)</f>
        <v>4500000</v>
      </c>
      <c r="S22" s="3">
        <f>SUM('GMIC_2022-Q3_SCDPT4'!SCDPT4_070BEGINNG_17:'GMIC_2022-Q3_SCDPT4'!SCDPT4_070ENDINGG_17)</f>
        <v>0</v>
      </c>
      <c r="T22" s="3">
        <f>SUM('GMIC_2022-Q3_SCDPT4'!SCDPT4_070BEGINNG_18:'GMIC_2022-Q3_SCDPT4'!SCDPT4_070ENDINGG_18)</f>
        <v>0</v>
      </c>
      <c r="U22" s="3">
        <f>SUM('GMIC_2022-Q3_SCDPT4'!SCDPT4_070BEGINNG_19:'GMIC_2022-Q3_SCDPT4'!SCDPT4_070ENDINGG_19)</f>
        <v>0</v>
      </c>
      <c r="V22" s="3">
        <f>SUM('GMIC_2022-Q3_SCDPT4'!SCDPT4_070BEGINNG_20:'GMIC_2022-Q3_SCDPT4'!SCDPT4_070ENDINGG_20)</f>
        <v>147870</v>
      </c>
      <c r="W22" s="31"/>
      <c r="X22" s="2"/>
      <c r="Y22" s="2"/>
      <c r="Z22" s="2"/>
      <c r="AA22" s="2"/>
      <c r="AB22" s="2"/>
      <c r="AC22" s="2"/>
      <c r="AD22" s="2"/>
      <c r="AE22" s="2"/>
      <c r="AF22" s="2"/>
    </row>
    <row r="23" spans="2:32" x14ac:dyDescent="0.3">
      <c r="B23" s="6" t="s">
        <v>670</v>
      </c>
      <c r="C23" s="1" t="s">
        <v>670</v>
      </c>
      <c r="D23" s="7" t="s">
        <v>670</v>
      </c>
      <c r="E23" s="1" t="s">
        <v>670</v>
      </c>
      <c r="F23" s="28" t="s">
        <v>670</v>
      </c>
      <c r="G23" s="1" t="s">
        <v>670</v>
      </c>
      <c r="H23" s="1" t="s">
        <v>670</v>
      </c>
      <c r="I23" s="1" t="s">
        <v>670</v>
      </c>
      <c r="J23" s="1" t="s">
        <v>670</v>
      </c>
      <c r="K23" s="1" t="s">
        <v>670</v>
      </c>
      <c r="L23" s="1" t="s">
        <v>670</v>
      </c>
      <c r="M23" s="1" t="s">
        <v>670</v>
      </c>
      <c r="N23" s="1" t="s">
        <v>670</v>
      </c>
      <c r="O23" s="1" t="s">
        <v>670</v>
      </c>
      <c r="P23" s="1" t="s">
        <v>670</v>
      </c>
      <c r="Q23" s="1" t="s">
        <v>670</v>
      </c>
      <c r="R23" s="1" t="s">
        <v>670</v>
      </c>
      <c r="S23" s="1" t="s">
        <v>670</v>
      </c>
      <c r="T23" s="1" t="s">
        <v>670</v>
      </c>
      <c r="U23" s="1" t="s">
        <v>670</v>
      </c>
      <c r="V23" s="1" t="s">
        <v>670</v>
      </c>
      <c r="W23" s="28" t="s">
        <v>670</v>
      </c>
      <c r="X23" s="1" t="s">
        <v>670</v>
      </c>
      <c r="Y23" s="1" t="s">
        <v>670</v>
      </c>
      <c r="Z23" s="1" t="s">
        <v>670</v>
      </c>
      <c r="AA23" s="1" t="s">
        <v>670</v>
      </c>
      <c r="AB23" s="1" t="s">
        <v>670</v>
      </c>
      <c r="AC23" s="1" t="s">
        <v>670</v>
      </c>
      <c r="AD23" s="1" t="s">
        <v>670</v>
      </c>
      <c r="AE23" s="1" t="s">
        <v>670</v>
      </c>
      <c r="AF23" s="1" t="s">
        <v>670</v>
      </c>
    </row>
    <row r="24" spans="2:32" x14ac:dyDescent="0.3">
      <c r="B24" s="14" t="s">
        <v>193</v>
      </c>
      <c r="C24" s="36" t="s">
        <v>230</v>
      </c>
      <c r="D24" s="15" t="s">
        <v>954</v>
      </c>
      <c r="E24" s="17" t="s">
        <v>6</v>
      </c>
      <c r="F24" s="32">
        <v>44819</v>
      </c>
      <c r="G24" s="5" t="s">
        <v>83</v>
      </c>
      <c r="H24" s="2"/>
      <c r="I24" s="4">
        <v>640000</v>
      </c>
      <c r="J24" s="4">
        <v>640000</v>
      </c>
      <c r="K24" s="4">
        <v>640000</v>
      </c>
      <c r="L24" s="4">
        <v>640000</v>
      </c>
      <c r="M24" s="4">
        <v>0</v>
      </c>
      <c r="N24" s="4">
        <v>0</v>
      </c>
      <c r="O24" s="4">
        <v>0</v>
      </c>
      <c r="P24" s="3">
        <f>'GMIC_2022-Q3_SCDPT4'!SCDPT4_0900000001_11+'GMIC_2022-Q3_SCDPT4'!SCDPT4_0900000001_12-'GMIC_2022-Q3_SCDPT4'!SCDPT4_0900000001_13</f>
        <v>0</v>
      </c>
      <c r="Q24" s="4">
        <v>0</v>
      </c>
      <c r="R24" s="4">
        <v>640000</v>
      </c>
      <c r="S24" s="4">
        <v>0</v>
      </c>
      <c r="T24" s="4">
        <v>0</v>
      </c>
      <c r="U24" s="3">
        <f>'GMIC_2022-Q3_SCDPT4'!SCDPT4_0900000001_17+'GMIC_2022-Q3_SCDPT4'!SCDPT4_0900000001_18</f>
        <v>0</v>
      </c>
      <c r="V24" s="4">
        <v>20243</v>
      </c>
      <c r="W24" s="32">
        <v>45915</v>
      </c>
      <c r="X24" s="23" t="s">
        <v>673</v>
      </c>
      <c r="Y24" s="22" t="s">
        <v>343</v>
      </c>
      <c r="Z24" s="27" t="s">
        <v>57</v>
      </c>
      <c r="AA24" s="38" t="s">
        <v>84</v>
      </c>
      <c r="AB24" s="5" t="s">
        <v>6</v>
      </c>
      <c r="AC24" s="5" t="s">
        <v>23</v>
      </c>
      <c r="AD24" s="5" t="s">
        <v>1018</v>
      </c>
      <c r="AE24" s="16" t="s">
        <v>6</v>
      </c>
      <c r="AF24" s="37" t="str">
        <f>CONCATENATE('GMIC_2022-Q3_SCDPT4'!SCDPT4_0900000001_22.01,".",'GMIC_2022-Q3_SCDPT4'!SCDPT4_0900000001_22.02,"",'GMIC_2022-Q3_SCDPT4'!SCDPT4_0900000001_22.03)</f>
        <v>1.GFE</v>
      </c>
    </row>
    <row r="25" spans="2:32" x14ac:dyDescent="0.3">
      <c r="B25" s="14" t="s">
        <v>493</v>
      </c>
      <c r="C25" s="36" t="s">
        <v>899</v>
      </c>
      <c r="D25" s="15" t="s">
        <v>699</v>
      </c>
      <c r="E25" s="52" t="s">
        <v>6</v>
      </c>
      <c r="F25" s="32">
        <v>44743</v>
      </c>
      <c r="G25" s="5" t="s">
        <v>150</v>
      </c>
      <c r="H25" s="2"/>
      <c r="I25" s="4">
        <v>750000</v>
      </c>
      <c r="J25" s="4">
        <v>750000</v>
      </c>
      <c r="K25" s="4">
        <v>750000</v>
      </c>
      <c r="L25" s="4">
        <v>750000</v>
      </c>
      <c r="M25" s="4">
        <v>0</v>
      </c>
      <c r="N25" s="4">
        <v>0</v>
      </c>
      <c r="O25" s="4">
        <v>0</v>
      </c>
      <c r="P25" s="19">
        <v>0</v>
      </c>
      <c r="Q25" s="4">
        <v>0</v>
      </c>
      <c r="R25" s="4">
        <v>750000</v>
      </c>
      <c r="S25" s="4">
        <v>0</v>
      </c>
      <c r="T25" s="4">
        <v>0</v>
      </c>
      <c r="U25" s="19">
        <v>0</v>
      </c>
      <c r="V25" s="4">
        <v>14693</v>
      </c>
      <c r="W25" s="32">
        <v>44743</v>
      </c>
      <c r="X25" s="53" t="s">
        <v>673</v>
      </c>
      <c r="Y25" s="54" t="s">
        <v>8</v>
      </c>
      <c r="Z25" s="51" t="s">
        <v>57</v>
      </c>
      <c r="AA25" s="66" t="s">
        <v>772</v>
      </c>
      <c r="AB25" s="5" t="s">
        <v>773</v>
      </c>
      <c r="AC25" s="5" t="s">
        <v>579</v>
      </c>
      <c r="AD25" s="5" t="s">
        <v>700</v>
      </c>
      <c r="AE25" s="16" t="s">
        <v>6</v>
      </c>
      <c r="AF25" s="24" t="s">
        <v>465</v>
      </c>
    </row>
    <row r="26" spans="2:32" x14ac:dyDescent="0.3">
      <c r="B26" s="14" t="s">
        <v>774</v>
      </c>
      <c r="C26" s="36" t="s">
        <v>85</v>
      </c>
      <c r="D26" s="15" t="s">
        <v>701</v>
      </c>
      <c r="E26" s="52" t="s">
        <v>6</v>
      </c>
      <c r="F26" s="32">
        <v>44790</v>
      </c>
      <c r="G26" s="5" t="s">
        <v>302</v>
      </c>
      <c r="H26" s="2"/>
      <c r="I26" s="4">
        <v>740603</v>
      </c>
      <c r="J26" s="4">
        <v>750000</v>
      </c>
      <c r="K26" s="4">
        <v>750000</v>
      </c>
      <c r="L26" s="4">
        <v>750000</v>
      </c>
      <c r="M26" s="4">
        <v>0</v>
      </c>
      <c r="N26" s="4">
        <v>0</v>
      </c>
      <c r="O26" s="4">
        <v>0</v>
      </c>
      <c r="P26" s="19">
        <v>0</v>
      </c>
      <c r="Q26" s="4">
        <v>0</v>
      </c>
      <c r="R26" s="4">
        <v>750000</v>
      </c>
      <c r="S26" s="4">
        <v>0</v>
      </c>
      <c r="T26" s="4">
        <v>-9398</v>
      </c>
      <c r="U26" s="19">
        <v>-9398</v>
      </c>
      <c r="V26" s="4">
        <v>18352</v>
      </c>
      <c r="W26" s="32">
        <v>45108</v>
      </c>
      <c r="X26" s="53" t="s">
        <v>673</v>
      </c>
      <c r="Y26" s="54" t="s">
        <v>8</v>
      </c>
      <c r="Z26" s="51" t="s">
        <v>57</v>
      </c>
      <c r="AA26" s="66" t="s">
        <v>772</v>
      </c>
      <c r="AB26" s="5" t="s">
        <v>773</v>
      </c>
      <c r="AC26" s="5" t="s">
        <v>579</v>
      </c>
      <c r="AD26" s="5" t="s">
        <v>700</v>
      </c>
      <c r="AE26" s="16" t="s">
        <v>6</v>
      </c>
      <c r="AF26" s="24" t="s">
        <v>465</v>
      </c>
    </row>
    <row r="27" spans="2:32" x14ac:dyDescent="0.3">
      <c r="B27" s="14" t="s">
        <v>1019</v>
      </c>
      <c r="C27" s="36" t="s">
        <v>1020</v>
      </c>
      <c r="D27" s="15" t="s">
        <v>638</v>
      </c>
      <c r="E27" s="52" t="s">
        <v>6</v>
      </c>
      <c r="F27" s="32">
        <v>44790</v>
      </c>
      <c r="G27" s="5" t="s">
        <v>676</v>
      </c>
      <c r="H27" s="2"/>
      <c r="I27" s="4">
        <v>3442565</v>
      </c>
      <c r="J27" s="4">
        <v>3500000</v>
      </c>
      <c r="K27" s="4">
        <v>3500000</v>
      </c>
      <c r="L27" s="4">
        <v>3500000</v>
      </c>
      <c r="M27" s="4">
        <v>0</v>
      </c>
      <c r="N27" s="4">
        <v>0</v>
      </c>
      <c r="O27" s="4">
        <v>0</v>
      </c>
      <c r="P27" s="19">
        <v>0</v>
      </c>
      <c r="Q27" s="4">
        <v>0</v>
      </c>
      <c r="R27" s="4">
        <v>3500000</v>
      </c>
      <c r="S27" s="4">
        <v>0</v>
      </c>
      <c r="T27" s="4">
        <v>-57435</v>
      </c>
      <c r="U27" s="19">
        <v>-57435</v>
      </c>
      <c r="V27" s="4">
        <v>64588</v>
      </c>
      <c r="W27" s="32">
        <v>45170</v>
      </c>
      <c r="X27" s="53" t="s">
        <v>673</v>
      </c>
      <c r="Y27" s="54" t="s">
        <v>284</v>
      </c>
      <c r="Z27" s="51" t="s">
        <v>57</v>
      </c>
      <c r="AA27" s="66" t="s">
        <v>303</v>
      </c>
      <c r="AB27" s="5" t="s">
        <v>6</v>
      </c>
      <c r="AC27" s="5" t="s">
        <v>231</v>
      </c>
      <c r="AD27" s="5" t="s">
        <v>24</v>
      </c>
      <c r="AE27" s="16" t="s">
        <v>6</v>
      </c>
      <c r="AF27" s="24" t="s">
        <v>411</v>
      </c>
    </row>
    <row r="28" spans="2:32" x14ac:dyDescent="0.3">
      <c r="B28" s="6" t="s">
        <v>670</v>
      </c>
      <c r="C28" s="1" t="s">
        <v>670</v>
      </c>
      <c r="D28" s="7" t="s">
        <v>670</v>
      </c>
      <c r="E28" s="1" t="s">
        <v>670</v>
      </c>
      <c r="F28" s="28" t="s">
        <v>670</v>
      </c>
      <c r="G28" s="1" t="s">
        <v>670</v>
      </c>
      <c r="H28" s="1" t="s">
        <v>670</v>
      </c>
      <c r="I28" s="1" t="s">
        <v>670</v>
      </c>
      <c r="J28" s="1" t="s">
        <v>670</v>
      </c>
      <c r="K28" s="1" t="s">
        <v>670</v>
      </c>
      <c r="L28" s="1" t="s">
        <v>670</v>
      </c>
      <c r="M28" s="1" t="s">
        <v>670</v>
      </c>
      <c r="N28" s="1" t="s">
        <v>670</v>
      </c>
      <c r="O28" s="1" t="s">
        <v>670</v>
      </c>
      <c r="P28" s="1" t="s">
        <v>670</v>
      </c>
      <c r="Q28" s="1" t="s">
        <v>670</v>
      </c>
      <c r="R28" s="1" t="s">
        <v>670</v>
      </c>
      <c r="S28" s="1" t="s">
        <v>670</v>
      </c>
      <c r="T28" s="1" t="s">
        <v>670</v>
      </c>
      <c r="U28" s="1" t="s">
        <v>670</v>
      </c>
      <c r="V28" s="1" t="s">
        <v>670</v>
      </c>
      <c r="W28" s="28" t="s">
        <v>670</v>
      </c>
      <c r="X28" s="1" t="s">
        <v>670</v>
      </c>
      <c r="Y28" s="1" t="s">
        <v>670</v>
      </c>
      <c r="Z28" s="1" t="s">
        <v>670</v>
      </c>
      <c r="AA28" s="1" t="s">
        <v>670</v>
      </c>
      <c r="AB28" s="1" t="s">
        <v>670</v>
      </c>
      <c r="AC28" s="1" t="s">
        <v>670</v>
      </c>
      <c r="AD28" s="1" t="s">
        <v>670</v>
      </c>
      <c r="AE28" s="1" t="s">
        <v>670</v>
      </c>
      <c r="AF28" s="1" t="s">
        <v>670</v>
      </c>
    </row>
    <row r="29" spans="2:32" ht="28" x14ac:dyDescent="0.3">
      <c r="B29" s="12" t="s">
        <v>117</v>
      </c>
      <c r="C29" s="11" t="s">
        <v>118</v>
      </c>
      <c r="D29" s="13"/>
      <c r="E29" s="2"/>
      <c r="F29" s="31"/>
      <c r="G29" s="2"/>
      <c r="H29" s="2"/>
      <c r="I29" s="3">
        <f>SUM('GMIC_2022-Q3_SCDPT4'!SCDPT4_090BEGINNG_7:'GMIC_2022-Q3_SCDPT4'!SCDPT4_090ENDINGG_7)</f>
        <v>5573168</v>
      </c>
      <c r="J29" s="3">
        <f>SUM('GMIC_2022-Q3_SCDPT4'!SCDPT4_090BEGINNG_8:'GMIC_2022-Q3_SCDPT4'!SCDPT4_090ENDINGG_8)</f>
        <v>5640000</v>
      </c>
      <c r="K29" s="3">
        <f>SUM('GMIC_2022-Q3_SCDPT4'!SCDPT4_090BEGINNG_9:'GMIC_2022-Q3_SCDPT4'!SCDPT4_090ENDINGG_9)</f>
        <v>5640000</v>
      </c>
      <c r="L29" s="3">
        <f>SUM('GMIC_2022-Q3_SCDPT4'!SCDPT4_090BEGINNG_10:'GMIC_2022-Q3_SCDPT4'!SCDPT4_090ENDINGG_10)</f>
        <v>5640000</v>
      </c>
      <c r="M29" s="3">
        <f>SUM('GMIC_2022-Q3_SCDPT4'!SCDPT4_090BEGINNG_11:'GMIC_2022-Q3_SCDPT4'!SCDPT4_090ENDINGG_11)</f>
        <v>0</v>
      </c>
      <c r="N29" s="3">
        <f>SUM('GMIC_2022-Q3_SCDPT4'!SCDPT4_090BEGINNG_12:'GMIC_2022-Q3_SCDPT4'!SCDPT4_090ENDINGG_12)</f>
        <v>0</v>
      </c>
      <c r="O29" s="3">
        <f>SUM('GMIC_2022-Q3_SCDPT4'!SCDPT4_090BEGINNG_13:'GMIC_2022-Q3_SCDPT4'!SCDPT4_090ENDINGG_13)</f>
        <v>0</v>
      </c>
      <c r="P29" s="3">
        <f>SUM('GMIC_2022-Q3_SCDPT4'!SCDPT4_090BEGINNG_14:'GMIC_2022-Q3_SCDPT4'!SCDPT4_090ENDINGG_14)</f>
        <v>0</v>
      </c>
      <c r="Q29" s="3">
        <f>SUM('GMIC_2022-Q3_SCDPT4'!SCDPT4_090BEGINNG_15:'GMIC_2022-Q3_SCDPT4'!SCDPT4_090ENDINGG_15)</f>
        <v>0</v>
      </c>
      <c r="R29" s="3">
        <f>SUM('GMIC_2022-Q3_SCDPT4'!SCDPT4_090BEGINNG_16:'GMIC_2022-Q3_SCDPT4'!SCDPT4_090ENDINGG_16)</f>
        <v>5640000</v>
      </c>
      <c r="S29" s="3">
        <f>SUM('GMIC_2022-Q3_SCDPT4'!SCDPT4_090BEGINNG_17:'GMIC_2022-Q3_SCDPT4'!SCDPT4_090ENDINGG_17)</f>
        <v>0</v>
      </c>
      <c r="T29" s="3">
        <f>SUM('GMIC_2022-Q3_SCDPT4'!SCDPT4_090BEGINNG_18:'GMIC_2022-Q3_SCDPT4'!SCDPT4_090ENDINGG_18)</f>
        <v>-66833</v>
      </c>
      <c r="U29" s="3">
        <f>SUM('GMIC_2022-Q3_SCDPT4'!SCDPT4_090BEGINNG_19:'GMIC_2022-Q3_SCDPT4'!SCDPT4_090ENDINGG_19)</f>
        <v>-66833</v>
      </c>
      <c r="V29" s="3">
        <f>SUM('GMIC_2022-Q3_SCDPT4'!SCDPT4_090BEGINNG_20:'GMIC_2022-Q3_SCDPT4'!SCDPT4_090ENDINGG_20)</f>
        <v>117876</v>
      </c>
      <c r="W29" s="31"/>
      <c r="X29" s="2"/>
      <c r="Y29" s="2"/>
      <c r="Z29" s="2"/>
      <c r="AA29" s="2"/>
      <c r="AB29" s="2"/>
      <c r="AC29" s="2"/>
      <c r="AD29" s="2"/>
      <c r="AE29" s="2"/>
      <c r="AF29" s="2"/>
    </row>
    <row r="30" spans="2:32" x14ac:dyDescent="0.3">
      <c r="B30" s="6" t="s">
        <v>670</v>
      </c>
      <c r="C30" s="1" t="s">
        <v>670</v>
      </c>
      <c r="D30" s="7" t="s">
        <v>670</v>
      </c>
      <c r="E30" s="1" t="s">
        <v>670</v>
      </c>
      <c r="F30" s="28" t="s">
        <v>670</v>
      </c>
      <c r="G30" s="1" t="s">
        <v>670</v>
      </c>
      <c r="H30" s="1" t="s">
        <v>670</v>
      </c>
      <c r="I30" s="1" t="s">
        <v>670</v>
      </c>
      <c r="J30" s="1" t="s">
        <v>670</v>
      </c>
      <c r="K30" s="1" t="s">
        <v>670</v>
      </c>
      <c r="L30" s="1" t="s">
        <v>670</v>
      </c>
      <c r="M30" s="1" t="s">
        <v>670</v>
      </c>
      <c r="N30" s="1" t="s">
        <v>670</v>
      </c>
      <c r="O30" s="1" t="s">
        <v>670</v>
      </c>
      <c r="P30" s="1" t="s">
        <v>670</v>
      </c>
      <c r="Q30" s="1" t="s">
        <v>670</v>
      </c>
      <c r="R30" s="1" t="s">
        <v>670</v>
      </c>
      <c r="S30" s="1" t="s">
        <v>670</v>
      </c>
      <c r="T30" s="1" t="s">
        <v>670</v>
      </c>
      <c r="U30" s="1" t="s">
        <v>670</v>
      </c>
      <c r="V30" s="1" t="s">
        <v>670</v>
      </c>
      <c r="W30" s="28" t="s">
        <v>670</v>
      </c>
      <c r="X30" s="1" t="s">
        <v>670</v>
      </c>
      <c r="Y30" s="1" t="s">
        <v>670</v>
      </c>
      <c r="Z30" s="1" t="s">
        <v>670</v>
      </c>
      <c r="AA30" s="1" t="s">
        <v>670</v>
      </c>
      <c r="AB30" s="1" t="s">
        <v>670</v>
      </c>
      <c r="AC30" s="1" t="s">
        <v>670</v>
      </c>
      <c r="AD30" s="1" t="s">
        <v>670</v>
      </c>
      <c r="AE30" s="1" t="s">
        <v>670</v>
      </c>
      <c r="AF30" s="1" t="s">
        <v>670</v>
      </c>
    </row>
    <row r="31" spans="2:32" x14ac:dyDescent="0.3">
      <c r="B31" s="14" t="s">
        <v>674</v>
      </c>
      <c r="C31" s="36" t="s">
        <v>304</v>
      </c>
      <c r="D31" s="15" t="s">
        <v>580</v>
      </c>
      <c r="E31" s="17" t="s">
        <v>6</v>
      </c>
      <c r="F31" s="32">
        <v>44834</v>
      </c>
      <c r="G31" s="5" t="s">
        <v>83</v>
      </c>
      <c r="H31" s="2"/>
      <c r="I31" s="4">
        <v>10000000</v>
      </c>
      <c r="J31" s="4">
        <v>10000000</v>
      </c>
      <c r="K31" s="4">
        <v>9874350</v>
      </c>
      <c r="L31" s="4">
        <v>9936148</v>
      </c>
      <c r="M31" s="4">
        <v>0</v>
      </c>
      <c r="N31" s="4">
        <v>15947</v>
      </c>
      <c r="O31" s="4">
        <v>0</v>
      </c>
      <c r="P31" s="3">
        <f>'GMIC_2022-Q3_SCDPT4'!SCDPT4_1100000001_11+'GMIC_2022-Q3_SCDPT4'!SCDPT4_1100000001_12-'GMIC_2022-Q3_SCDPT4'!SCDPT4_1100000001_13</f>
        <v>15947</v>
      </c>
      <c r="Q31" s="4">
        <v>0</v>
      </c>
      <c r="R31" s="4">
        <v>9952095</v>
      </c>
      <c r="S31" s="4">
        <v>0</v>
      </c>
      <c r="T31" s="4">
        <v>47904</v>
      </c>
      <c r="U31" s="3">
        <f>'GMIC_2022-Q3_SCDPT4'!SCDPT4_1100000001_17+'GMIC_2022-Q3_SCDPT4'!SCDPT4_1100000001_18</f>
        <v>47904</v>
      </c>
      <c r="V31" s="4">
        <v>317188</v>
      </c>
      <c r="W31" s="32">
        <v>45611</v>
      </c>
      <c r="X31" s="23" t="s">
        <v>673</v>
      </c>
      <c r="Y31" s="22" t="s">
        <v>343</v>
      </c>
      <c r="Z31" s="27" t="s">
        <v>57</v>
      </c>
      <c r="AA31" s="2"/>
      <c r="AB31" s="5" t="s">
        <v>6</v>
      </c>
      <c r="AC31" s="5" t="s">
        <v>25</v>
      </c>
      <c r="AD31" s="5" t="s">
        <v>6</v>
      </c>
      <c r="AE31" s="16" t="s">
        <v>6</v>
      </c>
      <c r="AF31" s="37" t="str">
        <f>CONCATENATE('GMIC_2022-Q3_SCDPT4'!SCDPT4_1100000001_22.01,".",'GMIC_2022-Q3_SCDPT4'!SCDPT4_1100000001_22.02,"",'GMIC_2022-Q3_SCDPT4'!SCDPT4_1100000001_22.03)</f>
        <v>1.GFE</v>
      </c>
    </row>
    <row r="32" spans="2:32" x14ac:dyDescent="0.3">
      <c r="B32" s="14" t="s">
        <v>926</v>
      </c>
      <c r="C32" s="36" t="s">
        <v>639</v>
      </c>
      <c r="D32" s="15" t="s">
        <v>86</v>
      </c>
      <c r="E32" s="52" t="s">
        <v>6</v>
      </c>
      <c r="F32" s="32">
        <v>44824</v>
      </c>
      <c r="G32" s="5" t="s">
        <v>1001</v>
      </c>
      <c r="H32" s="2"/>
      <c r="I32" s="4">
        <v>4997500</v>
      </c>
      <c r="J32" s="4">
        <v>5000000</v>
      </c>
      <c r="K32" s="4">
        <v>4816450</v>
      </c>
      <c r="L32" s="4">
        <v>4901339</v>
      </c>
      <c r="M32" s="4">
        <v>0</v>
      </c>
      <c r="N32" s="4">
        <v>21191</v>
      </c>
      <c r="O32" s="4">
        <v>0</v>
      </c>
      <c r="P32" s="19">
        <v>21191</v>
      </c>
      <c r="Q32" s="4">
        <v>0</v>
      </c>
      <c r="R32" s="4">
        <v>4922530</v>
      </c>
      <c r="S32" s="4">
        <v>0</v>
      </c>
      <c r="T32" s="4">
        <v>74970</v>
      </c>
      <c r="U32" s="19">
        <v>74970</v>
      </c>
      <c r="V32" s="4">
        <v>165660</v>
      </c>
      <c r="W32" s="32">
        <v>45733</v>
      </c>
      <c r="X32" s="53" t="s">
        <v>673</v>
      </c>
      <c r="Y32" s="54" t="s">
        <v>343</v>
      </c>
      <c r="Z32" s="51" t="s">
        <v>57</v>
      </c>
      <c r="AA32" s="2"/>
      <c r="AB32" s="5" t="s">
        <v>6</v>
      </c>
      <c r="AC32" s="5" t="s">
        <v>25</v>
      </c>
      <c r="AD32" s="5" t="s">
        <v>232</v>
      </c>
      <c r="AE32" s="16" t="s">
        <v>6</v>
      </c>
      <c r="AF32" s="24" t="s">
        <v>128</v>
      </c>
    </row>
    <row r="33" spans="2:32" x14ac:dyDescent="0.3">
      <c r="B33" s="14" t="s">
        <v>119</v>
      </c>
      <c r="C33" s="36" t="s">
        <v>26</v>
      </c>
      <c r="D33" s="15" t="s">
        <v>305</v>
      </c>
      <c r="E33" s="52" t="s">
        <v>6</v>
      </c>
      <c r="F33" s="32">
        <v>44790</v>
      </c>
      <c r="G33" s="5" t="s">
        <v>11</v>
      </c>
      <c r="H33" s="2"/>
      <c r="I33" s="4">
        <v>4966150</v>
      </c>
      <c r="J33" s="4">
        <v>5000000</v>
      </c>
      <c r="K33" s="4">
        <v>4992700</v>
      </c>
      <c r="L33" s="4">
        <v>4998369</v>
      </c>
      <c r="M33" s="4">
        <v>0</v>
      </c>
      <c r="N33" s="4">
        <v>702</v>
      </c>
      <c r="O33" s="4">
        <v>0</v>
      </c>
      <c r="P33" s="19">
        <v>702</v>
      </c>
      <c r="Q33" s="4">
        <v>0</v>
      </c>
      <c r="R33" s="4">
        <v>4999072</v>
      </c>
      <c r="S33" s="4">
        <v>0</v>
      </c>
      <c r="T33" s="4">
        <v>-32922</v>
      </c>
      <c r="U33" s="19">
        <v>-32922</v>
      </c>
      <c r="V33" s="4">
        <v>94889</v>
      </c>
      <c r="W33" s="32">
        <v>45092</v>
      </c>
      <c r="X33" s="53" t="s">
        <v>928</v>
      </c>
      <c r="Y33" s="54" t="s">
        <v>8</v>
      </c>
      <c r="Z33" s="51" t="s">
        <v>57</v>
      </c>
      <c r="AA33" s="2"/>
      <c r="AB33" s="5" t="s">
        <v>87</v>
      </c>
      <c r="AC33" s="5" t="s">
        <v>1021</v>
      </c>
      <c r="AD33" s="5" t="s">
        <v>6</v>
      </c>
      <c r="AE33" s="16" t="s">
        <v>6</v>
      </c>
      <c r="AF33" s="24" t="s">
        <v>286</v>
      </c>
    </row>
    <row r="34" spans="2:32" x14ac:dyDescent="0.3">
      <c r="B34" s="14" t="s">
        <v>394</v>
      </c>
      <c r="C34" s="36" t="s">
        <v>775</v>
      </c>
      <c r="D34" s="15" t="s">
        <v>233</v>
      </c>
      <c r="E34" s="52" t="s">
        <v>6</v>
      </c>
      <c r="F34" s="32">
        <v>44810</v>
      </c>
      <c r="G34" s="5" t="s">
        <v>11</v>
      </c>
      <c r="H34" s="2"/>
      <c r="I34" s="4">
        <v>4973800</v>
      </c>
      <c r="J34" s="4">
        <v>5000000</v>
      </c>
      <c r="K34" s="4">
        <v>4934250</v>
      </c>
      <c r="L34" s="4">
        <v>4969473</v>
      </c>
      <c r="M34" s="4">
        <v>0</v>
      </c>
      <c r="N34" s="4">
        <v>8479</v>
      </c>
      <c r="O34" s="4">
        <v>0</v>
      </c>
      <c r="P34" s="19">
        <v>8479</v>
      </c>
      <c r="Q34" s="4">
        <v>0</v>
      </c>
      <c r="R34" s="4">
        <v>4977952</v>
      </c>
      <c r="S34" s="4">
        <v>0</v>
      </c>
      <c r="T34" s="4">
        <v>-4152</v>
      </c>
      <c r="U34" s="19">
        <v>-4152</v>
      </c>
      <c r="V34" s="4">
        <v>143993</v>
      </c>
      <c r="W34" s="32">
        <v>45434</v>
      </c>
      <c r="X34" s="53" t="s">
        <v>928</v>
      </c>
      <c r="Y34" s="54" t="s">
        <v>830</v>
      </c>
      <c r="Z34" s="51" t="s">
        <v>57</v>
      </c>
      <c r="AA34" s="2"/>
      <c r="AB34" s="5" t="s">
        <v>27</v>
      </c>
      <c r="AC34" s="5" t="s">
        <v>88</v>
      </c>
      <c r="AD34" s="5" t="s">
        <v>6</v>
      </c>
      <c r="AE34" s="16" t="s">
        <v>6</v>
      </c>
      <c r="AF34" s="24" t="s">
        <v>395</v>
      </c>
    </row>
    <row r="35" spans="2:32" x14ac:dyDescent="0.3">
      <c r="B35" s="14" t="s">
        <v>675</v>
      </c>
      <c r="C35" s="36" t="s">
        <v>151</v>
      </c>
      <c r="D35" s="15" t="s">
        <v>900</v>
      </c>
      <c r="E35" s="52" t="s">
        <v>6</v>
      </c>
      <c r="F35" s="32">
        <v>44772</v>
      </c>
      <c r="G35" s="5" t="s">
        <v>640</v>
      </c>
      <c r="H35" s="2"/>
      <c r="I35" s="4">
        <v>18750</v>
      </c>
      <c r="J35" s="4">
        <v>18750</v>
      </c>
      <c r="K35" s="4">
        <v>18927</v>
      </c>
      <c r="L35" s="4">
        <v>18889</v>
      </c>
      <c r="M35" s="4">
        <v>0</v>
      </c>
      <c r="N35" s="4">
        <v>-139</v>
      </c>
      <c r="O35" s="4">
        <v>0</v>
      </c>
      <c r="P35" s="19">
        <v>-139</v>
      </c>
      <c r="Q35" s="4">
        <v>0</v>
      </c>
      <c r="R35" s="4">
        <v>18750</v>
      </c>
      <c r="S35" s="4">
        <v>0</v>
      </c>
      <c r="T35" s="4">
        <v>0</v>
      </c>
      <c r="U35" s="19">
        <v>0</v>
      </c>
      <c r="V35" s="4">
        <v>455</v>
      </c>
      <c r="W35" s="32">
        <v>54999</v>
      </c>
      <c r="X35" s="53" t="s">
        <v>928</v>
      </c>
      <c r="Y35" s="54" t="s">
        <v>284</v>
      </c>
      <c r="Z35" s="51" t="s">
        <v>57</v>
      </c>
      <c r="AA35" s="2"/>
      <c r="AB35" s="5" t="s">
        <v>6</v>
      </c>
      <c r="AC35" s="5" t="s">
        <v>581</v>
      </c>
      <c r="AD35" s="5" t="s">
        <v>196</v>
      </c>
      <c r="AE35" s="16" t="s">
        <v>6</v>
      </c>
      <c r="AF35" s="24" t="s">
        <v>200</v>
      </c>
    </row>
    <row r="36" spans="2:32" x14ac:dyDescent="0.3">
      <c r="B36" s="14" t="s">
        <v>929</v>
      </c>
      <c r="C36" s="36" t="s">
        <v>702</v>
      </c>
      <c r="D36" s="15" t="s">
        <v>351</v>
      </c>
      <c r="E36" s="52" t="s">
        <v>6</v>
      </c>
      <c r="F36" s="32">
        <v>44790</v>
      </c>
      <c r="G36" s="5" t="s">
        <v>494</v>
      </c>
      <c r="H36" s="2"/>
      <c r="I36" s="4">
        <v>8692650</v>
      </c>
      <c r="J36" s="4">
        <v>9000000</v>
      </c>
      <c r="K36" s="4">
        <v>8258220</v>
      </c>
      <c r="L36" s="4">
        <v>8539080</v>
      </c>
      <c r="M36" s="4">
        <v>0</v>
      </c>
      <c r="N36" s="4">
        <v>58697</v>
      </c>
      <c r="O36" s="4">
        <v>0</v>
      </c>
      <c r="P36" s="19">
        <v>58697</v>
      </c>
      <c r="Q36" s="4">
        <v>0</v>
      </c>
      <c r="R36" s="4">
        <v>8597777</v>
      </c>
      <c r="S36" s="4">
        <v>0</v>
      </c>
      <c r="T36" s="4">
        <v>94873</v>
      </c>
      <c r="U36" s="19">
        <v>94873</v>
      </c>
      <c r="V36" s="4">
        <v>230000</v>
      </c>
      <c r="W36" s="32">
        <v>46245</v>
      </c>
      <c r="X36" s="53" t="s">
        <v>673</v>
      </c>
      <c r="Y36" s="54" t="s">
        <v>58</v>
      </c>
      <c r="Z36" s="51" t="s">
        <v>57</v>
      </c>
      <c r="AA36" s="2"/>
      <c r="AB36" s="5" t="s">
        <v>89</v>
      </c>
      <c r="AC36" s="5" t="s">
        <v>1022</v>
      </c>
      <c r="AD36" s="5" t="s">
        <v>6</v>
      </c>
      <c r="AE36" s="16" t="s">
        <v>6</v>
      </c>
      <c r="AF36" s="24" t="s">
        <v>197</v>
      </c>
    </row>
    <row r="37" spans="2:32" x14ac:dyDescent="0.3">
      <c r="B37" s="14" t="s">
        <v>121</v>
      </c>
      <c r="C37" s="36" t="s">
        <v>495</v>
      </c>
      <c r="D37" s="15" t="s">
        <v>955</v>
      </c>
      <c r="E37" s="52" t="s">
        <v>6</v>
      </c>
      <c r="F37" s="32">
        <v>44781</v>
      </c>
      <c r="G37" s="5" t="s">
        <v>198</v>
      </c>
      <c r="H37" s="2"/>
      <c r="I37" s="4">
        <v>7837800</v>
      </c>
      <c r="J37" s="4">
        <v>8000000</v>
      </c>
      <c r="K37" s="4">
        <v>7902760</v>
      </c>
      <c r="L37" s="4">
        <v>7955859</v>
      </c>
      <c r="M37" s="4">
        <v>0</v>
      </c>
      <c r="N37" s="4">
        <v>9028</v>
      </c>
      <c r="O37" s="4">
        <v>0</v>
      </c>
      <c r="P37" s="19">
        <v>9028</v>
      </c>
      <c r="Q37" s="4">
        <v>0</v>
      </c>
      <c r="R37" s="4">
        <v>7964886</v>
      </c>
      <c r="S37" s="4">
        <v>0</v>
      </c>
      <c r="T37" s="4">
        <v>-127085</v>
      </c>
      <c r="U37" s="19">
        <v>-127085</v>
      </c>
      <c r="V37" s="4">
        <v>235806</v>
      </c>
      <c r="W37" s="32">
        <v>45543</v>
      </c>
      <c r="X37" s="53" t="s">
        <v>928</v>
      </c>
      <c r="Y37" s="54" t="s">
        <v>284</v>
      </c>
      <c r="Z37" s="51" t="s">
        <v>57</v>
      </c>
      <c r="AA37" s="2"/>
      <c r="AB37" s="5" t="s">
        <v>496</v>
      </c>
      <c r="AC37" s="5" t="s">
        <v>703</v>
      </c>
      <c r="AD37" s="5" t="s">
        <v>6</v>
      </c>
      <c r="AE37" s="16" t="s">
        <v>6</v>
      </c>
      <c r="AF37" s="24" t="s">
        <v>200</v>
      </c>
    </row>
    <row r="38" spans="2:32" x14ac:dyDescent="0.3">
      <c r="B38" s="14" t="s">
        <v>467</v>
      </c>
      <c r="C38" s="36" t="s">
        <v>846</v>
      </c>
      <c r="D38" s="15" t="s">
        <v>901</v>
      </c>
      <c r="E38" s="52" t="s">
        <v>6</v>
      </c>
      <c r="F38" s="32">
        <v>44743</v>
      </c>
      <c r="G38" s="5" t="s">
        <v>150</v>
      </c>
      <c r="H38" s="2"/>
      <c r="I38" s="4">
        <v>1000000</v>
      </c>
      <c r="J38" s="4">
        <v>1000000</v>
      </c>
      <c r="K38" s="4">
        <v>996580</v>
      </c>
      <c r="L38" s="4">
        <v>999623</v>
      </c>
      <c r="M38" s="4">
        <v>0</v>
      </c>
      <c r="N38" s="4">
        <v>377</v>
      </c>
      <c r="O38" s="4">
        <v>0</v>
      </c>
      <c r="P38" s="19">
        <v>377</v>
      </c>
      <c r="Q38" s="4">
        <v>0</v>
      </c>
      <c r="R38" s="4">
        <v>1000000</v>
      </c>
      <c r="S38" s="4">
        <v>0</v>
      </c>
      <c r="T38" s="4">
        <v>0</v>
      </c>
      <c r="U38" s="19">
        <v>0</v>
      </c>
      <c r="V38" s="4">
        <v>29833</v>
      </c>
      <c r="W38" s="32">
        <v>44743</v>
      </c>
      <c r="X38" s="53" t="s">
        <v>673</v>
      </c>
      <c r="Y38" s="54" t="s">
        <v>876</v>
      </c>
      <c r="Z38" s="51" t="s">
        <v>57</v>
      </c>
      <c r="AA38" s="2"/>
      <c r="AB38" s="5" t="s">
        <v>6</v>
      </c>
      <c r="AC38" s="5" t="s">
        <v>956</v>
      </c>
      <c r="AD38" s="5" t="s">
        <v>196</v>
      </c>
      <c r="AE38" s="16" t="s">
        <v>6</v>
      </c>
      <c r="AF38" s="24" t="s">
        <v>282</v>
      </c>
    </row>
    <row r="39" spans="2:32" x14ac:dyDescent="0.3">
      <c r="B39" s="14" t="s">
        <v>750</v>
      </c>
      <c r="C39" s="36" t="s">
        <v>306</v>
      </c>
      <c r="D39" s="15" t="s">
        <v>152</v>
      </c>
      <c r="E39" s="52" t="s">
        <v>6</v>
      </c>
      <c r="F39" s="32">
        <v>44806</v>
      </c>
      <c r="G39" s="5" t="s">
        <v>640</v>
      </c>
      <c r="H39" s="2"/>
      <c r="I39" s="4">
        <v>21917</v>
      </c>
      <c r="J39" s="4">
        <v>21917</v>
      </c>
      <c r="K39" s="4">
        <v>21287</v>
      </c>
      <c r="L39" s="4">
        <v>21622</v>
      </c>
      <c r="M39" s="4">
        <v>0</v>
      </c>
      <c r="N39" s="4">
        <v>294</v>
      </c>
      <c r="O39" s="4">
        <v>0</v>
      </c>
      <c r="P39" s="19">
        <v>294</v>
      </c>
      <c r="Q39" s="4">
        <v>0</v>
      </c>
      <c r="R39" s="4">
        <v>21917</v>
      </c>
      <c r="S39" s="4">
        <v>0</v>
      </c>
      <c r="T39" s="4">
        <v>0</v>
      </c>
      <c r="U39" s="19">
        <v>0</v>
      </c>
      <c r="V39" s="4">
        <v>419</v>
      </c>
      <c r="W39" s="32">
        <v>47605</v>
      </c>
      <c r="X39" s="53" t="s">
        <v>673</v>
      </c>
      <c r="Y39" s="54" t="s">
        <v>58</v>
      </c>
      <c r="Z39" s="51" t="s">
        <v>57</v>
      </c>
      <c r="AA39" s="2"/>
      <c r="AB39" s="5" t="s">
        <v>704</v>
      </c>
      <c r="AC39" s="5" t="s">
        <v>419</v>
      </c>
      <c r="AD39" s="5" t="s">
        <v>196</v>
      </c>
      <c r="AE39" s="16" t="s">
        <v>6</v>
      </c>
      <c r="AF39" s="24" t="s">
        <v>197</v>
      </c>
    </row>
    <row r="40" spans="2:32" x14ac:dyDescent="0.3">
      <c r="B40" s="14" t="s">
        <v>124</v>
      </c>
      <c r="C40" s="36" t="s">
        <v>28</v>
      </c>
      <c r="D40" s="15" t="s">
        <v>1023</v>
      </c>
      <c r="E40" s="52" t="s">
        <v>6</v>
      </c>
      <c r="F40" s="32">
        <v>44832</v>
      </c>
      <c r="G40" s="5" t="s">
        <v>640</v>
      </c>
      <c r="H40" s="2"/>
      <c r="I40" s="4">
        <v>238167</v>
      </c>
      <c r="J40" s="4">
        <v>238167</v>
      </c>
      <c r="K40" s="4">
        <v>238145</v>
      </c>
      <c r="L40" s="4">
        <v>238147</v>
      </c>
      <c r="M40" s="4">
        <v>0</v>
      </c>
      <c r="N40" s="4">
        <v>19</v>
      </c>
      <c r="O40" s="4">
        <v>0</v>
      </c>
      <c r="P40" s="19">
        <v>19</v>
      </c>
      <c r="Q40" s="4">
        <v>0</v>
      </c>
      <c r="R40" s="4">
        <v>238167</v>
      </c>
      <c r="S40" s="4">
        <v>0</v>
      </c>
      <c r="T40" s="4">
        <v>0</v>
      </c>
      <c r="U40" s="19">
        <v>0</v>
      </c>
      <c r="V40" s="4">
        <v>2463</v>
      </c>
      <c r="W40" s="32">
        <v>49733</v>
      </c>
      <c r="X40" s="53" t="s">
        <v>673</v>
      </c>
      <c r="Y40" s="54" t="s">
        <v>830</v>
      </c>
      <c r="Z40" s="51" t="s">
        <v>57</v>
      </c>
      <c r="AA40" s="2"/>
      <c r="AB40" s="5" t="s">
        <v>6</v>
      </c>
      <c r="AC40" s="5" t="s">
        <v>419</v>
      </c>
      <c r="AD40" s="5" t="s">
        <v>497</v>
      </c>
      <c r="AE40" s="16" t="s">
        <v>6</v>
      </c>
      <c r="AF40" s="24" t="s">
        <v>561</v>
      </c>
    </row>
    <row r="41" spans="2:32" x14ac:dyDescent="0.3">
      <c r="B41" s="14" t="s">
        <v>396</v>
      </c>
      <c r="C41" s="36" t="s">
        <v>1024</v>
      </c>
      <c r="D41" s="15" t="s">
        <v>902</v>
      </c>
      <c r="E41" s="52" t="s">
        <v>6</v>
      </c>
      <c r="F41" s="32">
        <v>44832</v>
      </c>
      <c r="G41" s="5" t="s">
        <v>640</v>
      </c>
      <c r="H41" s="2"/>
      <c r="I41" s="4">
        <v>98551</v>
      </c>
      <c r="J41" s="4">
        <v>98551</v>
      </c>
      <c r="K41" s="4">
        <v>98536</v>
      </c>
      <c r="L41" s="4">
        <v>98537</v>
      </c>
      <c r="M41" s="4">
        <v>0</v>
      </c>
      <c r="N41" s="4">
        <v>13</v>
      </c>
      <c r="O41" s="4">
        <v>0</v>
      </c>
      <c r="P41" s="19">
        <v>13</v>
      </c>
      <c r="Q41" s="4">
        <v>0</v>
      </c>
      <c r="R41" s="4">
        <v>98551</v>
      </c>
      <c r="S41" s="4">
        <v>0</v>
      </c>
      <c r="T41" s="4">
        <v>0</v>
      </c>
      <c r="U41" s="19">
        <v>0</v>
      </c>
      <c r="V41" s="4">
        <v>1637</v>
      </c>
      <c r="W41" s="32">
        <v>49733</v>
      </c>
      <c r="X41" s="53" t="s">
        <v>673</v>
      </c>
      <c r="Y41" s="54" t="s">
        <v>343</v>
      </c>
      <c r="Z41" s="51" t="s">
        <v>57</v>
      </c>
      <c r="AA41" s="2"/>
      <c r="AB41" s="5" t="s">
        <v>6</v>
      </c>
      <c r="AC41" s="5" t="s">
        <v>419</v>
      </c>
      <c r="AD41" s="5" t="s">
        <v>196</v>
      </c>
      <c r="AE41" s="16" t="s">
        <v>6</v>
      </c>
      <c r="AF41" s="24" t="s">
        <v>128</v>
      </c>
    </row>
    <row r="42" spans="2:32" x14ac:dyDescent="0.3">
      <c r="B42" s="14" t="s">
        <v>678</v>
      </c>
      <c r="C42" s="36" t="s">
        <v>847</v>
      </c>
      <c r="D42" s="15" t="s">
        <v>352</v>
      </c>
      <c r="E42" s="52" t="s">
        <v>6</v>
      </c>
      <c r="F42" s="32">
        <v>44761</v>
      </c>
      <c r="G42" s="5" t="s">
        <v>1011</v>
      </c>
      <c r="H42" s="2"/>
      <c r="I42" s="4">
        <v>5006450</v>
      </c>
      <c r="J42" s="4">
        <v>5000000</v>
      </c>
      <c r="K42" s="4">
        <v>4972500</v>
      </c>
      <c r="L42" s="4">
        <v>4988341</v>
      </c>
      <c r="M42" s="4">
        <v>0</v>
      </c>
      <c r="N42" s="4">
        <v>3007</v>
      </c>
      <c r="O42" s="4">
        <v>0</v>
      </c>
      <c r="P42" s="19">
        <v>3007</v>
      </c>
      <c r="Q42" s="4">
        <v>0</v>
      </c>
      <c r="R42" s="4">
        <v>4991348</v>
      </c>
      <c r="S42" s="4">
        <v>0</v>
      </c>
      <c r="T42" s="4">
        <v>15102</v>
      </c>
      <c r="U42" s="19">
        <v>15102</v>
      </c>
      <c r="V42" s="4">
        <v>175910</v>
      </c>
      <c r="W42" s="32">
        <v>45326</v>
      </c>
      <c r="X42" s="53" t="s">
        <v>673</v>
      </c>
      <c r="Y42" s="54" t="s">
        <v>58</v>
      </c>
      <c r="Z42" s="51" t="s">
        <v>57</v>
      </c>
      <c r="AA42" s="2"/>
      <c r="AB42" s="5" t="s">
        <v>877</v>
      </c>
      <c r="AC42" s="5" t="s">
        <v>619</v>
      </c>
      <c r="AD42" s="5" t="s">
        <v>6</v>
      </c>
      <c r="AE42" s="16" t="s">
        <v>6</v>
      </c>
      <c r="AF42" s="24" t="s">
        <v>197</v>
      </c>
    </row>
    <row r="43" spans="2:32" x14ac:dyDescent="0.3">
      <c r="B43" s="14" t="s">
        <v>933</v>
      </c>
      <c r="C43" s="36" t="s">
        <v>420</v>
      </c>
      <c r="D43" s="15" t="s">
        <v>498</v>
      </c>
      <c r="E43" s="52" t="s">
        <v>6</v>
      </c>
      <c r="F43" s="32">
        <v>44768</v>
      </c>
      <c r="G43" s="5" t="s">
        <v>996</v>
      </c>
      <c r="H43" s="2"/>
      <c r="I43" s="4">
        <v>1995840</v>
      </c>
      <c r="J43" s="4">
        <v>2000000</v>
      </c>
      <c r="K43" s="4">
        <v>1993480</v>
      </c>
      <c r="L43" s="4">
        <v>1997502</v>
      </c>
      <c r="M43" s="4">
        <v>0</v>
      </c>
      <c r="N43" s="4">
        <v>716</v>
      </c>
      <c r="O43" s="4">
        <v>0</v>
      </c>
      <c r="P43" s="19">
        <v>716</v>
      </c>
      <c r="Q43" s="4">
        <v>0</v>
      </c>
      <c r="R43" s="4">
        <v>1998217</v>
      </c>
      <c r="S43" s="4">
        <v>0</v>
      </c>
      <c r="T43" s="4">
        <v>-2377</v>
      </c>
      <c r="U43" s="19">
        <v>-2377</v>
      </c>
      <c r="V43" s="4">
        <v>48007</v>
      </c>
      <c r="W43" s="32">
        <v>45275</v>
      </c>
      <c r="X43" s="53" t="s">
        <v>928</v>
      </c>
      <c r="Y43" s="54" t="s">
        <v>8</v>
      </c>
      <c r="Z43" s="51" t="s">
        <v>57</v>
      </c>
      <c r="AA43" s="2"/>
      <c r="AB43" s="5" t="s">
        <v>6</v>
      </c>
      <c r="AC43" s="5" t="s">
        <v>499</v>
      </c>
      <c r="AD43" s="5" t="s">
        <v>196</v>
      </c>
      <c r="AE43" s="16" t="s">
        <v>6</v>
      </c>
      <c r="AF43" s="24" t="s">
        <v>286</v>
      </c>
    </row>
    <row r="44" spans="2:32" x14ac:dyDescent="0.3">
      <c r="B44" s="14" t="s">
        <v>125</v>
      </c>
      <c r="C44" s="36" t="s">
        <v>421</v>
      </c>
      <c r="D44" s="15" t="s">
        <v>1025</v>
      </c>
      <c r="E44" s="52" t="s">
        <v>6</v>
      </c>
      <c r="F44" s="32">
        <v>44824</v>
      </c>
      <c r="G44" s="5" t="s">
        <v>640</v>
      </c>
      <c r="H44" s="2"/>
      <c r="I44" s="4">
        <v>318750</v>
      </c>
      <c r="J44" s="4">
        <v>318750</v>
      </c>
      <c r="K44" s="4">
        <v>318611</v>
      </c>
      <c r="L44" s="4">
        <v>318615</v>
      </c>
      <c r="M44" s="4">
        <v>0</v>
      </c>
      <c r="N44" s="4">
        <v>135</v>
      </c>
      <c r="O44" s="4">
        <v>0</v>
      </c>
      <c r="P44" s="19">
        <v>135</v>
      </c>
      <c r="Q44" s="4">
        <v>0</v>
      </c>
      <c r="R44" s="4">
        <v>318750</v>
      </c>
      <c r="S44" s="4">
        <v>0</v>
      </c>
      <c r="T44" s="4">
        <v>0</v>
      </c>
      <c r="U44" s="19">
        <v>0</v>
      </c>
      <c r="V44" s="4">
        <v>4781</v>
      </c>
      <c r="W44" s="32">
        <v>53622</v>
      </c>
      <c r="X44" s="53" t="s">
        <v>673</v>
      </c>
      <c r="Y44" s="54" t="s">
        <v>58</v>
      </c>
      <c r="Z44" s="51" t="s">
        <v>57</v>
      </c>
      <c r="AA44" s="2"/>
      <c r="AB44" s="5" t="s">
        <v>6</v>
      </c>
      <c r="AC44" s="5" t="s">
        <v>234</v>
      </c>
      <c r="AD44" s="5" t="s">
        <v>196</v>
      </c>
      <c r="AE44" s="16" t="s">
        <v>6</v>
      </c>
      <c r="AF44" s="24" t="s">
        <v>197</v>
      </c>
    </row>
    <row r="45" spans="2:32" x14ac:dyDescent="0.3">
      <c r="B45" s="14" t="s">
        <v>398</v>
      </c>
      <c r="C45" s="36" t="s">
        <v>422</v>
      </c>
      <c r="D45" s="15" t="s">
        <v>500</v>
      </c>
      <c r="E45" s="52" t="s">
        <v>6</v>
      </c>
      <c r="F45" s="32">
        <v>44760</v>
      </c>
      <c r="G45" s="5" t="s">
        <v>198</v>
      </c>
      <c r="H45" s="2"/>
      <c r="I45" s="4">
        <v>9922103</v>
      </c>
      <c r="J45" s="4">
        <v>9900000</v>
      </c>
      <c r="K45" s="4">
        <v>9892088</v>
      </c>
      <c r="L45" s="4">
        <v>9899112</v>
      </c>
      <c r="M45" s="4">
        <v>0</v>
      </c>
      <c r="N45" s="4">
        <v>687</v>
      </c>
      <c r="O45" s="4">
        <v>0</v>
      </c>
      <c r="P45" s="19">
        <v>687</v>
      </c>
      <c r="Q45" s="4">
        <v>0</v>
      </c>
      <c r="R45" s="4">
        <v>9899800</v>
      </c>
      <c r="S45" s="4">
        <v>0</v>
      </c>
      <c r="T45" s="4">
        <v>200</v>
      </c>
      <c r="U45" s="19">
        <v>200</v>
      </c>
      <c r="V45" s="4">
        <v>324156</v>
      </c>
      <c r="W45" s="32">
        <v>44819</v>
      </c>
      <c r="X45" s="53" t="s">
        <v>928</v>
      </c>
      <c r="Y45" s="54" t="s">
        <v>830</v>
      </c>
      <c r="Z45" s="51" t="s">
        <v>57</v>
      </c>
      <c r="AA45" s="2"/>
      <c r="AB45" s="5" t="s">
        <v>705</v>
      </c>
      <c r="AC45" s="5" t="s">
        <v>235</v>
      </c>
      <c r="AD45" s="5" t="s">
        <v>6</v>
      </c>
      <c r="AE45" s="16" t="s">
        <v>6</v>
      </c>
      <c r="AF45" s="24" t="s">
        <v>395</v>
      </c>
    </row>
    <row r="46" spans="2:32" x14ac:dyDescent="0.3">
      <c r="B46" s="14" t="s">
        <v>679</v>
      </c>
      <c r="C46" s="36" t="s">
        <v>423</v>
      </c>
      <c r="D46" s="15" t="s">
        <v>641</v>
      </c>
      <c r="E46" s="52" t="s">
        <v>6</v>
      </c>
      <c r="F46" s="32">
        <v>44797</v>
      </c>
      <c r="G46" s="5" t="s">
        <v>29</v>
      </c>
      <c r="H46" s="2"/>
      <c r="I46" s="4">
        <v>4021213</v>
      </c>
      <c r="J46" s="4">
        <v>4000000</v>
      </c>
      <c r="K46" s="4">
        <v>4000000</v>
      </c>
      <c r="L46" s="4">
        <v>4000000</v>
      </c>
      <c r="M46" s="4">
        <v>0</v>
      </c>
      <c r="N46" s="4">
        <v>0</v>
      </c>
      <c r="O46" s="4">
        <v>0</v>
      </c>
      <c r="P46" s="19">
        <v>0</v>
      </c>
      <c r="Q46" s="4">
        <v>0</v>
      </c>
      <c r="R46" s="4">
        <v>4000000</v>
      </c>
      <c r="S46" s="4">
        <v>0</v>
      </c>
      <c r="T46" s="4">
        <v>0</v>
      </c>
      <c r="U46" s="19">
        <v>0</v>
      </c>
      <c r="V46" s="4">
        <v>180393</v>
      </c>
      <c r="W46" s="32">
        <v>45328</v>
      </c>
      <c r="X46" s="53" t="s">
        <v>673</v>
      </c>
      <c r="Y46" s="54" t="s">
        <v>58</v>
      </c>
      <c r="Z46" s="51" t="s">
        <v>57</v>
      </c>
      <c r="AA46" s="2"/>
      <c r="AB46" s="5" t="s">
        <v>582</v>
      </c>
      <c r="AC46" s="5" t="s">
        <v>90</v>
      </c>
      <c r="AD46" s="5" t="s">
        <v>6</v>
      </c>
      <c r="AE46" s="16" t="s">
        <v>6</v>
      </c>
      <c r="AF46" s="24" t="s">
        <v>197</v>
      </c>
    </row>
    <row r="47" spans="2:32" x14ac:dyDescent="0.3">
      <c r="B47" s="14" t="s">
        <v>998</v>
      </c>
      <c r="C47" s="36" t="s">
        <v>424</v>
      </c>
      <c r="D47" s="15" t="s">
        <v>706</v>
      </c>
      <c r="E47" s="52" t="s">
        <v>6</v>
      </c>
      <c r="F47" s="32">
        <v>44788</v>
      </c>
      <c r="G47" s="5" t="s">
        <v>150</v>
      </c>
      <c r="H47" s="2"/>
      <c r="I47" s="4">
        <v>6900000</v>
      </c>
      <c r="J47" s="4">
        <v>6900000</v>
      </c>
      <c r="K47" s="4">
        <v>6910006</v>
      </c>
      <c r="L47" s="4">
        <v>6903093</v>
      </c>
      <c r="M47" s="4">
        <v>0</v>
      </c>
      <c r="N47" s="4">
        <v>-3093</v>
      </c>
      <c r="O47" s="4">
        <v>0</v>
      </c>
      <c r="P47" s="19">
        <v>-3093</v>
      </c>
      <c r="Q47" s="4">
        <v>0</v>
      </c>
      <c r="R47" s="4">
        <v>6900000</v>
      </c>
      <c r="S47" s="4">
        <v>0</v>
      </c>
      <c r="T47" s="4">
        <v>0</v>
      </c>
      <c r="U47" s="19">
        <v>0</v>
      </c>
      <c r="V47" s="4">
        <v>244950</v>
      </c>
      <c r="W47" s="32">
        <v>44788</v>
      </c>
      <c r="X47" s="53" t="s">
        <v>673</v>
      </c>
      <c r="Y47" s="54" t="s">
        <v>58</v>
      </c>
      <c r="Z47" s="51" t="s">
        <v>57</v>
      </c>
      <c r="AA47" s="2"/>
      <c r="AB47" s="5" t="s">
        <v>501</v>
      </c>
      <c r="AC47" s="5" t="s">
        <v>153</v>
      </c>
      <c r="AD47" s="5" t="s">
        <v>6</v>
      </c>
      <c r="AE47" s="16" t="s">
        <v>6</v>
      </c>
      <c r="AF47" s="24" t="s">
        <v>197</v>
      </c>
    </row>
    <row r="48" spans="2:32" x14ac:dyDescent="0.3">
      <c r="B48" s="14" t="s">
        <v>204</v>
      </c>
      <c r="C48" s="36" t="s">
        <v>154</v>
      </c>
      <c r="D48" s="15" t="s">
        <v>91</v>
      </c>
      <c r="E48" s="52" t="s">
        <v>6</v>
      </c>
      <c r="F48" s="32">
        <v>44811</v>
      </c>
      <c r="G48" s="5" t="s">
        <v>83</v>
      </c>
      <c r="H48" s="2"/>
      <c r="I48" s="4">
        <v>1000000</v>
      </c>
      <c r="J48" s="4">
        <v>1000000</v>
      </c>
      <c r="K48" s="4">
        <v>986850</v>
      </c>
      <c r="L48" s="4">
        <v>997111</v>
      </c>
      <c r="M48" s="4">
        <v>0</v>
      </c>
      <c r="N48" s="4">
        <v>2691</v>
      </c>
      <c r="O48" s="4">
        <v>0</v>
      </c>
      <c r="P48" s="19">
        <v>2691</v>
      </c>
      <c r="Q48" s="4">
        <v>0</v>
      </c>
      <c r="R48" s="4">
        <v>999802</v>
      </c>
      <c r="S48" s="4">
        <v>0</v>
      </c>
      <c r="T48" s="4">
        <v>198</v>
      </c>
      <c r="U48" s="19">
        <v>198</v>
      </c>
      <c r="V48" s="4">
        <v>28500</v>
      </c>
      <c r="W48" s="32">
        <v>44829</v>
      </c>
      <c r="X48" s="53" t="s">
        <v>928</v>
      </c>
      <c r="Y48" s="54" t="s">
        <v>8</v>
      </c>
      <c r="Z48" s="51" t="s">
        <v>57</v>
      </c>
      <c r="AA48" s="2"/>
      <c r="AB48" s="5" t="s">
        <v>30</v>
      </c>
      <c r="AC48" s="5" t="s">
        <v>957</v>
      </c>
      <c r="AD48" s="5" t="s">
        <v>502</v>
      </c>
      <c r="AE48" s="16" t="s">
        <v>6</v>
      </c>
      <c r="AF48" s="24" t="s">
        <v>286</v>
      </c>
    </row>
    <row r="49" spans="2:32" x14ac:dyDescent="0.3">
      <c r="B49" s="14" t="s">
        <v>472</v>
      </c>
      <c r="C49" s="36" t="s">
        <v>776</v>
      </c>
      <c r="D49" s="15" t="s">
        <v>642</v>
      </c>
      <c r="E49" s="52" t="s">
        <v>6</v>
      </c>
      <c r="F49" s="32">
        <v>44832</v>
      </c>
      <c r="G49" s="5" t="s">
        <v>640</v>
      </c>
      <c r="H49" s="2"/>
      <c r="I49" s="4">
        <v>275252</v>
      </c>
      <c r="J49" s="4">
        <v>275252</v>
      </c>
      <c r="K49" s="4">
        <v>275192</v>
      </c>
      <c r="L49" s="4">
        <v>0</v>
      </c>
      <c r="M49" s="4">
        <v>0</v>
      </c>
      <c r="N49" s="4">
        <v>60</v>
      </c>
      <c r="O49" s="4">
        <v>0</v>
      </c>
      <c r="P49" s="19">
        <v>60</v>
      </c>
      <c r="Q49" s="4">
        <v>0</v>
      </c>
      <c r="R49" s="4">
        <v>275252</v>
      </c>
      <c r="S49" s="4">
        <v>0</v>
      </c>
      <c r="T49" s="4">
        <v>0</v>
      </c>
      <c r="U49" s="19">
        <v>0</v>
      </c>
      <c r="V49" s="4">
        <v>3891</v>
      </c>
      <c r="W49" s="32">
        <v>50311</v>
      </c>
      <c r="X49" s="53" t="s">
        <v>673</v>
      </c>
      <c r="Y49" s="54" t="s">
        <v>830</v>
      </c>
      <c r="Z49" s="51" t="s">
        <v>57</v>
      </c>
      <c r="AA49" s="2"/>
      <c r="AB49" s="5" t="s">
        <v>6</v>
      </c>
      <c r="AC49" s="5" t="s">
        <v>419</v>
      </c>
      <c r="AD49" s="5" t="s">
        <v>196</v>
      </c>
      <c r="AE49" s="16" t="s">
        <v>6</v>
      </c>
      <c r="AF49" s="24" t="s">
        <v>561</v>
      </c>
    </row>
    <row r="50" spans="2:32" x14ac:dyDescent="0.3">
      <c r="B50" s="14" t="s">
        <v>936</v>
      </c>
      <c r="C50" s="36" t="s">
        <v>777</v>
      </c>
      <c r="D50" s="15" t="s">
        <v>583</v>
      </c>
      <c r="E50" s="52" t="s">
        <v>6</v>
      </c>
      <c r="F50" s="32">
        <v>44803</v>
      </c>
      <c r="G50" s="5" t="s">
        <v>640</v>
      </c>
      <c r="H50" s="2"/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19">
        <v>0</v>
      </c>
      <c r="Q50" s="4">
        <v>0</v>
      </c>
      <c r="R50" s="4">
        <v>0</v>
      </c>
      <c r="S50" s="4">
        <v>0</v>
      </c>
      <c r="T50" s="4">
        <v>0</v>
      </c>
      <c r="U50" s="19">
        <v>0</v>
      </c>
      <c r="V50" s="4">
        <v>140</v>
      </c>
      <c r="W50" s="32">
        <v>50311</v>
      </c>
      <c r="X50" s="53" t="s">
        <v>673</v>
      </c>
      <c r="Y50" s="54" t="s">
        <v>58</v>
      </c>
      <c r="Z50" s="51" t="s">
        <v>57</v>
      </c>
      <c r="AA50" s="2"/>
      <c r="AB50" s="5" t="s">
        <v>6</v>
      </c>
      <c r="AC50" s="5" t="s">
        <v>419</v>
      </c>
      <c r="AD50" s="5" t="s">
        <v>196</v>
      </c>
      <c r="AE50" s="16" t="s">
        <v>6</v>
      </c>
      <c r="AF50" s="24" t="s">
        <v>197</v>
      </c>
    </row>
    <row r="51" spans="2:32" x14ac:dyDescent="0.3">
      <c r="B51" s="14" t="s">
        <v>126</v>
      </c>
      <c r="C51" s="36" t="s">
        <v>777</v>
      </c>
      <c r="D51" s="15" t="s">
        <v>583</v>
      </c>
      <c r="E51" s="52" t="s">
        <v>6</v>
      </c>
      <c r="F51" s="32">
        <v>44832</v>
      </c>
      <c r="G51" s="5" t="s">
        <v>640</v>
      </c>
      <c r="H51" s="2"/>
      <c r="I51" s="4">
        <v>103218</v>
      </c>
      <c r="J51" s="4">
        <v>103218</v>
      </c>
      <c r="K51" s="4">
        <v>103193</v>
      </c>
      <c r="L51" s="4">
        <v>0</v>
      </c>
      <c r="M51" s="4">
        <v>0</v>
      </c>
      <c r="N51" s="4">
        <v>25</v>
      </c>
      <c r="O51" s="4">
        <v>0</v>
      </c>
      <c r="P51" s="19">
        <v>25</v>
      </c>
      <c r="Q51" s="4">
        <v>0</v>
      </c>
      <c r="R51" s="4">
        <v>103218</v>
      </c>
      <c r="S51" s="4">
        <v>0</v>
      </c>
      <c r="T51" s="4">
        <v>0</v>
      </c>
      <c r="U51" s="19">
        <v>0</v>
      </c>
      <c r="V51" s="4">
        <v>1953</v>
      </c>
      <c r="W51" s="32">
        <v>50311</v>
      </c>
      <c r="X51" s="53" t="s">
        <v>673</v>
      </c>
      <c r="Y51" s="54" t="s">
        <v>343</v>
      </c>
      <c r="Z51" s="51" t="s">
        <v>57</v>
      </c>
      <c r="AA51" s="2"/>
      <c r="AB51" s="5" t="s">
        <v>6</v>
      </c>
      <c r="AC51" s="5" t="s">
        <v>419</v>
      </c>
      <c r="AD51" s="5" t="s">
        <v>196</v>
      </c>
      <c r="AE51" s="16" t="s">
        <v>6</v>
      </c>
      <c r="AF51" s="24" t="s">
        <v>128</v>
      </c>
    </row>
    <row r="52" spans="2:32" x14ac:dyDescent="0.3">
      <c r="B52" s="14" t="s">
        <v>400</v>
      </c>
      <c r="C52" s="36" t="s">
        <v>958</v>
      </c>
      <c r="D52" s="15" t="s">
        <v>584</v>
      </c>
      <c r="E52" s="52" t="s">
        <v>6</v>
      </c>
      <c r="F52" s="32">
        <v>44818</v>
      </c>
      <c r="G52" s="5" t="s">
        <v>640</v>
      </c>
      <c r="H52" s="2"/>
      <c r="I52" s="4">
        <v>1516420</v>
      </c>
      <c r="J52" s="4">
        <v>1516420</v>
      </c>
      <c r="K52" s="4">
        <v>1516064</v>
      </c>
      <c r="L52" s="4">
        <v>1516274</v>
      </c>
      <c r="M52" s="4">
        <v>0</v>
      </c>
      <c r="N52" s="4">
        <v>146</v>
      </c>
      <c r="O52" s="4">
        <v>0</v>
      </c>
      <c r="P52" s="19">
        <v>146</v>
      </c>
      <c r="Q52" s="4">
        <v>0</v>
      </c>
      <c r="R52" s="4">
        <v>1516420</v>
      </c>
      <c r="S52" s="4">
        <v>0</v>
      </c>
      <c r="T52" s="4">
        <v>0</v>
      </c>
      <c r="U52" s="19">
        <v>0</v>
      </c>
      <c r="V52" s="4">
        <v>32332</v>
      </c>
      <c r="W52" s="32">
        <v>46279</v>
      </c>
      <c r="X52" s="53" t="s">
        <v>673</v>
      </c>
      <c r="Y52" s="54" t="s">
        <v>830</v>
      </c>
      <c r="Z52" s="51" t="s">
        <v>57</v>
      </c>
      <c r="AA52" s="2"/>
      <c r="AB52" s="5" t="s">
        <v>6</v>
      </c>
      <c r="AC52" s="5" t="s">
        <v>92</v>
      </c>
      <c r="AD52" s="5" t="s">
        <v>196</v>
      </c>
      <c r="AE52" s="16" t="s">
        <v>6</v>
      </c>
      <c r="AF52" s="24" t="s">
        <v>561</v>
      </c>
    </row>
    <row r="53" spans="2:32" x14ac:dyDescent="0.3">
      <c r="B53" s="14" t="s">
        <v>683</v>
      </c>
      <c r="C53" s="36" t="s">
        <v>778</v>
      </c>
      <c r="D53" s="15" t="s">
        <v>155</v>
      </c>
      <c r="E53" s="52" t="s">
        <v>6</v>
      </c>
      <c r="F53" s="32">
        <v>44822</v>
      </c>
      <c r="G53" s="5" t="s">
        <v>640</v>
      </c>
      <c r="H53" s="2"/>
      <c r="I53" s="4">
        <v>247500</v>
      </c>
      <c r="J53" s="4">
        <v>247500</v>
      </c>
      <c r="K53" s="4">
        <v>247386</v>
      </c>
      <c r="L53" s="4">
        <v>247398</v>
      </c>
      <c r="M53" s="4">
        <v>0</v>
      </c>
      <c r="N53" s="4">
        <v>102</v>
      </c>
      <c r="O53" s="4">
        <v>0</v>
      </c>
      <c r="P53" s="19">
        <v>102</v>
      </c>
      <c r="Q53" s="4">
        <v>0</v>
      </c>
      <c r="R53" s="4">
        <v>247500</v>
      </c>
      <c r="S53" s="4">
        <v>0</v>
      </c>
      <c r="T53" s="4">
        <v>0</v>
      </c>
      <c r="U53" s="19">
        <v>0</v>
      </c>
      <c r="V53" s="4">
        <v>3432</v>
      </c>
      <c r="W53" s="32">
        <v>53223</v>
      </c>
      <c r="X53" s="53" t="s">
        <v>673</v>
      </c>
      <c r="Y53" s="54" t="s">
        <v>58</v>
      </c>
      <c r="Z53" s="51" t="s">
        <v>57</v>
      </c>
      <c r="AA53" s="2"/>
      <c r="AB53" s="5" t="s">
        <v>6</v>
      </c>
      <c r="AC53" s="5" t="s">
        <v>156</v>
      </c>
      <c r="AD53" s="5" t="s">
        <v>196</v>
      </c>
      <c r="AE53" s="16" t="s">
        <v>6</v>
      </c>
      <c r="AF53" s="24" t="s">
        <v>197</v>
      </c>
    </row>
    <row r="54" spans="2:32" x14ac:dyDescent="0.3">
      <c r="B54" s="14" t="s">
        <v>938</v>
      </c>
      <c r="C54" s="36" t="s">
        <v>1026</v>
      </c>
      <c r="D54" s="15" t="s">
        <v>779</v>
      </c>
      <c r="E54" s="52" t="s">
        <v>6</v>
      </c>
      <c r="F54" s="32">
        <v>44822</v>
      </c>
      <c r="G54" s="5" t="s">
        <v>640</v>
      </c>
      <c r="H54" s="2"/>
      <c r="I54" s="4">
        <v>291667</v>
      </c>
      <c r="J54" s="4">
        <v>291667</v>
      </c>
      <c r="K54" s="4">
        <v>291607</v>
      </c>
      <c r="L54" s="4">
        <v>291614</v>
      </c>
      <c r="M54" s="4">
        <v>0</v>
      </c>
      <c r="N54" s="4">
        <v>53</v>
      </c>
      <c r="O54" s="4">
        <v>0</v>
      </c>
      <c r="P54" s="19">
        <v>53</v>
      </c>
      <c r="Q54" s="4">
        <v>0</v>
      </c>
      <c r="R54" s="4">
        <v>291667</v>
      </c>
      <c r="S54" s="4">
        <v>0</v>
      </c>
      <c r="T54" s="4">
        <v>0</v>
      </c>
      <c r="U54" s="19">
        <v>0</v>
      </c>
      <c r="V54" s="4">
        <v>4097</v>
      </c>
      <c r="W54" s="32">
        <v>53253</v>
      </c>
      <c r="X54" s="53" t="s">
        <v>673</v>
      </c>
      <c r="Y54" s="54" t="s">
        <v>58</v>
      </c>
      <c r="Z54" s="51" t="s">
        <v>57</v>
      </c>
      <c r="AA54" s="2"/>
      <c r="AB54" s="5" t="s">
        <v>6</v>
      </c>
      <c r="AC54" s="5" t="s">
        <v>353</v>
      </c>
      <c r="AD54" s="5" t="s">
        <v>6</v>
      </c>
      <c r="AE54" s="16" t="s">
        <v>6</v>
      </c>
      <c r="AF54" s="24" t="s">
        <v>197</v>
      </c>
    </row>
    <row r="55" spans="2:32" x14ac:dyDescent="0.3">
      <c r="B55" s="14" t="s">
        <v>207</v>
      </c>
      <c r="C55" s="36" t="s">
        <v>503</v>
      </c>
      <c r="D55" s="15" t="s">
        <v>93</v>
      </c>
      <c r="E55" s="52" t="s">
        <v>6</v>
      </c>
      <c r="F55" s="32">
        <v>44781</v>
      </c>
      <c r="G55" s="5" t="s">
        <v>425</v>
      </c>
      <c r="H55" s="2"/>
      <c r="I55" s="4">
        <v>5044600</v>
      </c>
      <c r="J55" s="4">
        <v>5000000</v>
      </c>
      <c r="K55" s="4">
        <v>4951050</v>
      </c>
      <c r="L55" s="4">
        <v>4975783</v>
      </c>
      <c r="M55" s="4">
        <v>0</v>
      </c>
      <c r="N55" s="4">
        <v>4307</v>
      </c>
      <c r="O55" s="4">
        <v>0</v>
      </c>
      <c r="P55" s="19">
        <v>4307</v>
      </c>
      <c r="Q55" s="4">
        <v>0</v>
      </c>
      <c r="R55" s="4">
        <v>4980090</v>
      </c>
      <c r="S55" s="4">
        <v>0</v>
      </c>
      <c r="T55" s="4">
        <v>64510</v>
      </c>
      <c r="U55" s="19">
        <v>64510</v>
      </c>
      <c r="V55" s="4">
        <v>179375</v>
      </c>
      <c r="W55" s="32">
        <v>45741</v>
      </c>
      <c r="X55" s="53" t="s">
        <v>928</v>
      </c>
      <c r="Y55" s="54" t="s">
        <v>8</v>
      </c>
      <c r="Z55" s="51" t="s">
        <v>57</v>
      </c>
      <c r="AA55" s="2"/>
      <c r="AB55" s="5" t="s">
        <v>236</v>
      </c>
      <c r="AC55" s="5" t="s">
        <v>848</v>
      </c>
      <c r="AD55" s="5" t="s">
        <v>6</v>
      </c>
      <c r="AE55" s="16" t="s">
        <v>6</v>
      </c>
      <c r="AF55" s="24" t="s">
        <v>286</v>
      </c>
    </row>
    <row r="56" spans="2:32" x14ac:dyDescent="0.3">
      <c r="B56" s="14" t="s">
        <v>474</v>
      </c>
      <c r="C56" s="36" t="s">
        <v>31</v>
      </c>
      <c r="D56" s="15" t="s">
        <v>959</v>
      </c>
      <c r="E56" s="52" t="s">
        <v>6</v>
      </c>
      <c r="F56" s="32">
        <v>44775</v>
      </c>
      <c r="G56" s="5" t="s">
        <v>567</v>
      </c>
      <c r="H56" s="2"/>
      <c r="I56" s="4">
        <v>3006120</v>
      </c>
      <c r="J56" s="4">
        <v>3000000</v>
      </c>
      <c r="K56" s="4">
        <v>2992380</v>
      </c>
      <c r="L56" s="4">
        <v>2996247</v>
      </c>
      <c r="M56" s="4">
        <v>0</v>
      </c>
      <c r="N56" s="4">
        <v>657</v>
      </c>
      <c r="O56" s="4">
        <v>0</v>
      </c>
      <c r="P56" s="19">
        <v>657</v>
      </c>
      <c r="Q56" s="4">
        <v>0</v>
      </c>
      <c r="R56" s="4">
        <v>2996904</v>
      </c>
      <c r="S56" s="4">
        <v>0</v>
      </c>
      <c r="T56" s="4">
        <v>9216</v>
      </c>
      <c r="U56" s="19">
        <v>9216</v>
      </c>
      <c r="V56" s="4">
        <v>105004</v>
      </c>
      <c r="W56" s="32">
        <v>45731</v>
      </c>
      <c r="X56" s="53" t="s">
        <v>928</v>
      </c>
      <c r="Y56" s="54" t="s">
        <v>8</v>
      </c>
      <c r="Z56" s="51" t="s">
        <v>57</v>
      </c>
      <c r="AA56" s="2"/>
      <c r="AB56" s="5" t="s">
        <v>94</v>
      </c>
      <c r="AC56" s="5" t="s">
        <v>157</v>
      </c>
      <c r="AD56" s="5" t="s">
        <v>6</v>
      </c>
      <c r="AE56" s="16" t="s">
        <v>6</v>
      </c>
      <c r="AF56" s="24" t="s">
        <v>286</v>
      </c>
    </row>
    <row r="57" spans="2:32" x14ac:dyDescent="0.3">
      <c r="B57" s="14" t="s">
        <v>755</v>
      </c>
      <c r="C57" s="36" t="s">
        <v>504</v>
      </c>
      <c r="D57" s="15" t="s">
        <v>307</v>
      </c>
      <c r="E57" s="52" t="s">
        <v>6</v>
      </c>
      <c r="F57" s="32">
        <v>44767</v>
      </c>
      <c r="G57" s="5" t="s">
        <v>567</v>
      </c>
      <c r="H57" s="2"/>
      <c r="I57" s="4">
        <v>3009330</v>
      </c>
      <c r="J57" s="4">
        <v>3000000</v>
      </c>
      <c r="K57" s="4">
        <v>2999820</v>
      </c>
      <c r="L57" s="4">
        <v>2999908</v>
      </c>
      <c r="M57" s="4">
        <v>0</v>
      </c>
      <c r="N57" s="4">
        <v>15</v>
      </c>
      <c r="O57" s="4">
        <v>0</v>
      </c>
      <c r="P57" s="19">
        <v>15</v>
      </c>
      <c r="Q57" s="4">
        <v>0</v>
      </c>
      <c r="R57" s="4">
        <v>2999923</v>
      </c>
      <c r="S57" s="4">
        <v>0</v>
      </c>
      <c r="T57" s="4">
        <v>9407</v>
      </c>
      <c r="U57" s="19">
        <v>9407</v>
      </c>
      <c r="V57" s="4">
        <v>94563</v>
      </c>
      <c r="W57" s="32">
        <v>45777</v>
      </c>
      <c r="X57" s="53" t="s">
        <v>928</v>
      </c>
      <c r="Y57" s="54" t="s">
        <v>830</v>
      </c>
      <c r="Z57" s="51" t="s">
        <v>57</v>
      </c>
      <c r="AA57" s="2"/>
      <c r="AB57" s="5" t="s">
        <v>995</v>
      </c>
      <c r="AC57" s="5" t="s">
        <v>468</v>
      </c>
      <c r="AD57" s="5" t="s">
        <v>878</v>
      </c>
      <c r="AE57" s="16" t="s">
        <v>6</v>
      </c>
      <c r="AF57" s="24" t="s">
        <v>395</v>
      </c>
    </row>
    <row r="58" spans="2:32" x14ac:dyDescent="0.3">
      <c r="B58" s="14" t="s">
        <v>1003</v>
      </c>
      <c r="C58" s="36" t="s">
        <v>237</v>
      </c>
      <c r="D58" s="15" t="s">
        <v>95</v>
      </c>
      <c r="E58" s="52" t="s">
        <v>6</v>
      </c>
      <c r="F58" s="32">
        <v>44811</v>
      </c>
      <c r="G58" s="5" t="s">
        <v>425</v>
      </c>
      <c r="H58" s="2"/>
      <c r="I58" s="4">
        <v>2447950</v>
      </c>
      <c r="J58" s="4">
        <v>2500000</v>
      </c>
      <c r="K58" s="4">
        <v>2362725</v>
      </c>
      <c r="L58" s="4">
        <v>2435554</v>
      </c>
      <c r="M58" s="4">
        <v>0</v>
      </c>
      <c r="N58" s="4">
        <v>17447</v>
      </c>
      <c r="O58" s="4">
        <v>0</v>
      </c>
      <c r="P58" s="19">
        <v>17447</v>
      </c>
      <c r="Q58" s="4">
        <v>0</v>
      </c>
      <c r="R58" s="4">
        <v>2453001</v>
      </c>
      <c r="S58" s="4">
        <v>0</v>
      </c>
      <c r="T58" s="4">
        <v>-5051</v>
      </c>
      <c r="U58" s="19">
        <v>-5051</v>
      </c>
      <c r="V58" s="4">
        <v>56448</v>
      </c>
      <c r="W58" s="32">
        <v>45458</v>
      </c>
      <c r="X58" s="53" t="s">
        <v>928</v>
      </c>
      <c r="Y58" s="54" t="s">
        <v>8</v>
      </c>
      <c r="Z58" s="51" t="s">
        <v>57</v>
      </c>
      <c r="AA58" s="2"/>
      <c r="AB58" s="5" t="s">
        <v>1027</v>
      </c>
      <c r="AC58" s="5" t="s">
        <v>505</v>
      </c>
      <c r="AD58" s="5" t="s">
        <v>6</v>
      </c>
      <c r="AE58" s="16" t="s">
        <v>6</v>
      </c>
      <c r="AF58" s="24" t="s">
        <v>286</v>
      </c>
    </row>
    <row r="59" spans="2:32" x14ac:dyDescent="0.3">
      <c r="B59" s="14" t="s">
        <v>208</v>
      </c>
      <c r="C59" s="36" t="s">
        <v>158</v>
      </c>
      <c r="D59" s="15" t="s">
        <v>506</v>
      </c>
      <c r="E59" s="52" t="s">
        <v>6</v>
      </c>
      <c r="F59" s="32">
        <v>44819</v>
      </c>
      <c r="G59" s="5" t="s">
        <v>640</v>
      </c>
      <c r="H59" s="2"/>
      <c r="I59" s="4">
        <v>4000000</v>
      </c>
      <c r="J59" s="4">
        <v>4000000</v>
      </c>
      <c r="K59" s="4">
        <v>3999673</v>
      </c>
      <c r="L59" s="4">
        <v>3999799</v>
      </c>
      <c r="M59" s="4">
        <v>0</v>
      </c>
      <c r="N59" s="4">
        <v>201</v>
      </c>
      <c r="O59" s="4">
        <v>0</v>
      </c>
      <c r="P59" s="19">
        <v>201</v>
      </c>
      <c r="Q59" s="4">
        <v>0</v>
      </c>
      <c r="R59" s="4">
        <v>4000000</v>
      </c>
      <c r="S59" s="4">
        <v>0</v>
      </c>
      <c r="T59" s="4">
        <v>0</v>
      </c>
      <c r="U59" s="19">
        <v>0</v>
      </c>
      <c r="V59" s="4">
        <v>103200</v>
      </c>
      <c r="W59" s="32">
        <v>45366</v>
      </c>
      <c r="X59" s="53" t="s">
        <v>673</v>
      </c>
      <c r="Y59" s="54" t="s">
        <v>830</v>
      </c>
      <c r="Z59" s="51" t="s">
        <v>57</v>
      </c>
      <c r="AA59" s="2"/>
      <c r="AB59" s="5" t="s">
        <v>6</v>
      </c>
      <c r="AC59" s="5" t="s">
        <v>585</v>
      </c>
      <c r="AD59" s="5" t="s">
        <v>6</v>
      </c>
      <c r="AE59" s="16" t="s">
        <v>6</v>
      </c>
      <c r="AF59" s="24" t="s">
        <v>561</v>
      </c>
    </row>
    <row r="60" spans="2:32" x14ac:dyDescent="0.3">
      <c r="B60" s="14" t="s">
        <v>685</v>
      </c>
      <c r="C60" s="36" t="s">
        <v>308</v>
      </c>
      <c r="D60" s="15" t="s">
        <v>1028</v>
      </c>
      <c r="E60" s="52" t="s">
        <v>6</v>
      </c>
      <c r="F60" s="32">
        <v>44799</v>
      </c>
      <c r="G60" s="5" t="s">
        <v>150</v>
      </c>
      <c r="H60" s="2"/>
      <c r="I60" s="4">
        <v>950483</v>
      </c>
      <c r="J60" s="4">
        <v>950483</v>
      </c>
      <c r="K60" s="4">
        <v>950483</v>
      </c>
      <c r="L60" s="4">
        <v>950483</v>
      </c>
      <c r="M60" s="4">
        <v>0</v>
      </c>
      <c r="N60" s="4">
        <v>0</v>
      </c>
      <c r="O60" s="4">
        <v>0</v>
      </c>
      <c r="P60" s="19">
        <v>0</v>
      </c>
      <c r="Q60" s="4">
        <v>0</v>
      </c>
      <c r="R60" s="4">
        <v>950483</v>
      </c>
      <c r="S60" s="4">
        <v>0</v>
      </c>
      <c r="T60" s="4">
        <v>0</v>
      </c>
      <c r="U60" s="19">
        <v>0</v>
      </c>
      <c r="V60" s="4">
        <v>31651</v>
      </c>
      <c r="W60" s="32">
        <v>44799</v>
      </c>
      <c r="X60" s="53" t="s">
        <v>673</v>
      </c>
      <c r="Y60" s="54" t="s">
        <v>830</v>
      </c>
      <c r="Z60" s="51" t="s">
        <v>57</v>
      </c>
      <c r="AA60" s="2"/>
      <c r="AB60" s="5" t="s">
        <v>6</v>
      </c>
      <c r="AC60" s="5" t="s">
        <v>426</v>
      </c>
      <c r="AD60" s="5" t="s">
        <v>426</v>
      </c>
      <c r="AE60" s="16" t="s">
        <v>6</v>
      </c>
      <c r="AF60" s="24" t="s">
        <v>561</v>
      </c>
    </row>
    <row r="61" spans="2:32" x14ac:dyDescent="0.3">
      <c r="B61" s="14" t="s">
        <v>942</v>
      </c>
      <c r="C61" s="36" t="s">
        <v>960</v>
      </c>
      <c r="D61" s="15" t="s">
        <v>427</v>
      </c>
      <c r="E61" s="52" t="s">
        <v>6</v>
      </c>
      <c r="F61" s="32">
        <v>44781</v>
      </c>
      <c r="G61" s="5" t="s">
        <v>195</v>
      </c>
      <c r="H61" s="2"/>
      <c r="I61" s="4">
        <v>3937600</v>
      </c>
      <c r="J61" s="4">
        <v>4000000</v>
      </c>
      <c r="K61" s="4">
        <v>3797080</v>
      </c>
      <c r="L61" s="4">
        <v>3900616</v>
      </c>
      <c r="M61" s="4">
        <v>0</v>
      </c>
      <c r="N61" s="4">
        <v>21701</v>
      </c>
      <c r="O61" s="4">
        <v>0</v>
      </c>
      <c r="P61" s="19">
        <v>21701</v>
      </c>
      <c r="Q61" s="4">
        <v>0</v>
      </c>
      <c r="R61" s="4">
        <v>3922317</v>
      </c>
      <c r="S61" s="4">
        <v>0</v>
      </c>
      <c r="T61" s="4">
        <v>15283</v>
      </c>
      <c r="U61" s="19">
        <v>15283</v>
      </c>
      <c r="V61" s="4">
        <v>120533</v>
      </c>
      <c r="W61" s="32">
        <v>45536</v>
      </c>
      <c r="X61" s="53" t="s">
        <v>928</v>
      </c>
      <c r="Y61" s="54" t="s">
        <v>284</v>
      </c>
      <c r="Z61" s="51" t="s">
        <v>57</v>
      </c>
      <c r="AA61" s="2"/>
      <c r="AB61" s="5" t="s">
        <v>159</v>
      </c>
      <c r="AC61" s="5" t="s">
        <v>849</v>
      </c>
      <c r="AD61" s="5" t="s">
        <v>6</v>
      </c>
      <c r="AE61" s="16" t="s">
        <v>6</v>
      </c>
      <c r="AF61" s="24" t="s">
        <v>200</v>
      </c>
    </row>
    <row r="62" spans="2:32" x14ac:dyDescent="0.3">
      <c r="B62" s="14" t="s">
        <v>131</v>
      </c>
      <c r="C62" s="36" t="s">
        <v>160</v>
      </c>
      <c r="D62" s="15" t="s">
        <v>707</v>
      </c>
      <c r="E62" s="52" t="s">
        <v>6</v>
      </c>
      <c r="F62" s="32">
        <v>44795</v>
      </c>
      <c r="G62" s="5" t="s">
        <v>640</v>
      </c>
      <c r="H62" s="2"/>
      <c r="I62" s="4">
        <v>30000</v>
      </c>
      <c r="J62" s="4">
        <v>30000</v>
      </c>
      <c r="K62" s="4">
        <v>30000</v>
      </c>
      <c r="L62" s="4">
        <v>30000</v>
      </c>
      <c r="M62" s="4">
        <v>0</v>
      </c>
      <c r="N62" s="4">
        <v>0</v>
      </c>
      <c r="O62" s="4">
        <v>0</v>
      </c>
      <c r="P62" s="19">
        <v>0</v>
      </c>
      <c r="Q62" s="4">
        <v>0</v>
      </c>
      <c r="R62" s="4">
        <v>30000</v>
      </c>
      <c r="S62" s="4">
        <v>0</v>
      </c>
      <c r="T62" s="4">
        <v>0</v>
      </c>
      <c r="U62" s="19">
        <v>0</v>
      </c>
      <c r="V62" s="4">
        <v>621</v>
      </c>
      <c r="W62" s="32">
        <v>55477</v>
      </c>
      <c r="X62" s="53" t="s">
        <v>928</v>
      </c>
      <c r="Y62" s="54" t="s">
        <v>8</v>
      </c>
      <c r="Z62" s="51" t="s">
        <v>57</v>
      </c>
      <c r="AA62" s="2"/>
      <c r="AB62" s="5" t="s">
        <v>6</v>
      </c>
      <c r="AC62" s="5" t="s">
        <v>428</v>
      </c>
      <c r="AD62" s="5" t="s">
        <v>196</v>
      </c>
      <c r="AE62" s="16" t="s">
        <v>6</v>
      </c>
      <c r="AF62" s="24" t="s">
        <v>286</v>
      </c>
    </row>
    <row r="63" spans="2:32" x14ac:dyDescent="0.3">
      <c r="B63" s="14" t="s">
        <v>406</v>
      </c>
      <c r="C63" s="36" t="s">
        <v>586</v>
      </c>
      <c r="D63" s="15" t="s">
        <v>96</v>
      </c>
      <c r="E63" s="52" t="s">
        <v>6</v>
      </c>
      <c r="F63" s="32">
        <v>44767</v>
      </c>
      <c r="G63" s="5" t="s">
        <v>640</v>
      </c>
      <c r="H63" s="2"/>
      <c r="I63" s="4">
        <v>10000</v>
      </c>
      <c r="J63" s="4">
        <v>10000</v>
      </c>
      <c r="K63" s="4">
        <v>10000</v>
      </c>
      <c r="L63" s="4">
        <v>10000</v>
      </c>
      <c r="M63" s="4">
        <v>0</v>
      </c>
      <c r="N63" s="4">
        <v>0</v>
      </c>
      <c r="O63" s="4">
        <v>0</v>
      </c>
      <c r="P63" s="19">
        <v>0</v>
      </c>
      <c r="Q63" s="4">
        <v>0</v>
      </c>
      <c r="R63" s="4">
        <v>10000</v>
      </c>
      <c r="S63" s="4">
        <v>0</v>
      </c>
      <c r="T63" s="4">
        <v>0</v>
      </c>
      <c r="U63" s="19">
        <v>0</v>
      </c>
      <c r="V63" s="4">
        <v>309</v>
      </c>
      <c r="W63" s="32">
        <v>54264</v>
      </c>
      <c r="X63" s="53" t="s">
        <v>928</v>
      </c>
      <c r="Y63" s="54" t="s">
        <v>830</v>
      </c>
      <c r="Z63" s="51" t="s">
        <v>57</v>
      </c>
      <c r="AA63" s="2"/>
      <c r="AB63" s="5" t="s">
        <v>6</v>
      </c>
      <c r="AC63" s="5" t="s">
        <v>708</v>
      </c>
      <c r="AD63" s="5" t="s">
        <v>196</v>
      </c>
      <c r="AE63" s="16" t="s">
        <v>6</v>
      </c>
      <c r="AF63" s="24" t="s">
        <v>395</v>
      </c>
    </row>
    <row r="64" spans="2:32" x14ac:dyDescent="0.3">
      <c r="B64" s="14" t="s">
        <v>762</v>
      </c>
      <c r="C64" s="36" t="s">
        <v>238</v>
      </c>
      <c r="D64" s="15" t="s">
        <v>161</v>
      </c>
      <c r="E64" s="52" t="s">
        <v>6</v>
      </c>
      <c r="F64" s="32">
        <v>44767</v>
      </c>
      <c r="G64" s="5" t="s">
        <v>640</v>
      </c>
      <c r="H64" s="2"/>
      <c r="I64" s="4">
        <v>25000</v>
      </c>
      <c r="J64" s="4">
        <v>25000</v>
      </c>
      <c r="K64" s="4">
        <v>25000</v>
      </c>
      <c r="L64" s="4">
        <v>25000</v>
      </c>
      <c r="M64" s="4">
        <v>0</v>
      </c>
      <c r="N64" s="4">
        <v>0</v>
      </c>
      <c r="O64" s="4">
        <v>0</v>
      </c>
      <c r="P64" s="19">
        <v>0</v>
      </c>
      <c r="Q64" s="4">
        <v>0</v>
      </c>
      <c r="R64" s="4">
        <v>25000</v>
      </c>
      <c r="S64" s="4">
        <v>0</v>
      </c>
      <c r="T64" s="4">
        <v>0</v>
      </c>
      <c r="U64" s="19">
        <v>0</v>
      </c>
      <c r="V64" s="4">
        <v>499</v>
      </c>
      <c r="W64" s="32">
        <v>55268</v>
      </c>
      <c r="X64" s="53" t="s">
        <v>928</v>
      </c>
      <c r="Y64" s="54" t="s">
        <v>830</v>
      </c>
      <c r="Z64" s="51" t="s">
        <v>57</v>
      </c>
      <c r="AA64" s="2"/>
      <c r="AB64" s="5" t="s">
        <v>6</v>
      </c>
      <c r="AC64" s="5" t="s">
        <v>708</v>
      </c>
      <c r="AD64" s="5" t="s">
        <v>196</v>
      </c>
      <c r="AE64" s="16" t="s">
        <v>6</v>
      </c>
      <c r="AF64" s="24" t="s">
        <v>395</v>
      </c>
    </row>
    <row r="65" spans="2:32" x14ac:dyDescent="0.3">
      <c r="B65" s="14" t="s">
        <v>1007</v>
      </c>
      <c r="C65" s="36" t="s">
        <v>354</v>
      </c>
      <c r="D65" s="15" t="s">
        <v>32</v>
      </c>
      <c r="E65" s="52" t="s">
        <v>6</v>
      </c>
      <c r="F65" s="32">
        <v>44762</v>
      </c>
      <c r="G65" s="5" t="s">
        <v>640</v>
      </c>
      <c r="H65" s="2"/>
      <c r="I65" s="4">
        <v>7125</v>
      </c>
      <c r="J65" s="4">
        <v>7125</v>
      </c>
      <c r="K65" s="4">
        <v>7170</v>
      </c>
      <c r="L65" s="4">
        <v>7159</v>
      </c>
      <c r="M65" s="4">
        <v>0</v>
      </c>
      <c r="N65" s="4">
        <v>-34</v>
      </c>
      <c r="O65" s="4">
        <v>0</v>
      </c>
      <c r="P65" s="19">
        <v>-34</v>
      </c>
      <c r="Q65" s="4">
        <v>0</v>
      </c>
      <c r="R65" s="4">
        <v>7125</v>
      </c>
      <c r="S65" s="4">
        <v>0</v>
      </c>
      <c r="T65" s="4">
        <v>0</v>
      </c>
      <c r="U65" s="19">
        <v>0</v>
      </c>
      <c r="V65" s="4">
        <v>202</v>
      </c>
      <c r="W65" s="32">
        <v>54989</v>
      </c>
      <c r="X65" s="53" t="s">
        <v>928</v>
      </c>
      <c r="Y65" s="54" t="s">
        <v>284</v>
      </c>
      <c r="Z65" s="51" t="s">
        <v>57</v>
      </c>
      <c r="AA65" s="2"/>
      <c r="AB65" s="5" t="s">
        <v>6</v>
      </c>
      <c r="AC65" s="5" t="s">
        <v>621</v>
      </c>
      <c r="AD65" s="5" t="s">
        <v>196</v>
      </c>
      <c r="AE65" s="16" t="s">
        <v>6</v>
      </c>
      <c r="AF65" s="24" t="s">
        <v>200</v>
      </c>
    </row>
    <row r="66" spans="2:32" x14ac:dyDescent="0.3">
      <c r="B66" s="14" t="s">
        <v>214</v>
      </c>
      <c r="C66" s="36" t="s">
        <v>309</v>
      </c>
      <c r="D66" s="15" t="s">
        <v>355</v>
      </c>
      <c r="E66" s="52" t="s">
        <v>6</v>
      </c>
      <c r="F66" s="32">
        <v>44762</v>
      </c>
      <c r="G66" s="5" t="s">
        <v>640</v>
      </c>
      <c r="H66" s="2"/>
      <c r="I66" s="4">
        <v>6250</v>
      </c>
      <c r="J66" s="4">
        <v>6250</v>
      </c>
      <c r="K66" s="4">
        <v>6250</v>
      </c>
      <c r="L66" s="4">
        <v>6250</v>
      </c>
      <c r="M66" s="4">
        <v>0</v>
      </c>
      <c r="N66" s="4">
        <v>0</v>
      </c>
      <c r="O66" s="4">
        <v>0</v>
      </c>
      <c r="P66" s="19">
        <v>0</v>
      </c>
      <c r="Q66" s="4">
        <v>0</v>
      </c>
      <c r="R66" s="4">
        <v>6250</v>
      </c>
      <c r="S66" s="4">
        <v>0</v>
      </c>
      <c r="T66" s="4">
        <v>0</v>
      </c>
      <c r="U66" s="19">
        <v>0</v>
      </c>
      <c r="V66" s="4">
        <v>152</v>
      </c>
      <c r="W66" s="32">
        <v>55173</v>
      </c>
      <c r="X66" s="53" t="s">
        <v>928</v>
      </c>
      <c r="Y66" s="54" t="s">
        <v>284</v>
      </c>
      <c r="Z66" s="51" t="s">
        <v>57</v>
      </c>
      <c r="AA66" s="2"/>
      <c r="AB66" s="5" t="s">
        <v>6</v>
      </c>
      <c r="AC66" s="5" t="s">
        <v>621</v>
      </c>
      <c r="AD66" s="5" t="s">
        <v>196</v>
      </c>
      <c r="AE66" s="16" t="s">
        <v>6</v>
      </c>
      <c r="AF66" s="24" t="s">
        <v>200</v>
      </c>
    </row>
    <row r="67" spans="2:32" x14ac:dyDescent="0.3">
      <c r="B67" s="14" t="s">
        <v>477</v>
      </c>
      <c r="C67" s="36" t="s">
        <v>1029</v>
      </c>
      <c r="D67" s="15" t="s">
        <v>239</v>
      </c>
      <c r="E67" s="52" t="s">
        <v>6</v>
      </c>
      <c r="F67" s="32">
        <v>44776</v>
      </c>
      <c r="G67" s="5" t="s">
        <v>494</v>
      </c>
      <c r="H67" s="2"/>
      <c r="I67" s="4">
        <v>5004850</v>
      </c>
      <c r="J67" s="4">
        <v>5000000</v>
      </c>
      <c r="K67" s="4">
        <v>4997700</v>
      </c>
      <c r="L67" s="4">
        <v>4999121</v>
      </c>
      <c r="M67" s="4">
        <v>0</v>
      </c>
      <c r="N67" s="4">
        <v>221</v>
      </c>
      <c r="O67" s="4">
        <v>0</v>
      </c>
      <c r="P67" s="19">
        <v>221</v>
      </c>
      <c r="Q67" s="4">
        <v>0</v>
      </c>
      <c r="R67" s="4">
        <v>4999342</v>
      </c>
      <c r="S67" s="4">
        <v>0</v>
      </c>
      <c r="T67" s="4">
        <v>5508</v>
      </c>
      <c r="U67" s="19">
        <v>5508</v>
      </c>
      <c r="V67" s="4">
        <v>151042</v>
      </c>
      <c r="W67" s="32">
        <v>45397</v>
      </c>
      <c r="X67" s="53" t="s">
        <v>928</v>
      </c>
      <c r="Y67" s="54" t="s">
        <v>8</v>
      </c>
      <c r="Z67" s="51" t="s">
        <v>57</v>
      </c>
      <c r="AA67" s="2"/>
      <c r="AB67" s="5" t="s">
        <v>6</v>
      </c>
      <c r="AC67" s="5" t="s">
        <v>831</v>
      </c>
      <c r="AD67" s="5" t="s">
        <v>6</v>
      </c>
      <c r="AE67" s="16" t="s">
        <v>6</v>
      </c>
      <c r="AF67" s="24" t="s">
        <v>286</v>
      </c>
    </row>
    <row r="68" spans="2:32" x14ac:dyDescent="0.3">
      <c r="B68" s="14" t="s">
        <v>764</v>
      </c>
      <c r="C68" s="36" t="s">
        <v>240</v>
      </c>
      <c r="D68" s="15" t="s">
        <v>356</v>
      </c>
      <c r="E68" s="52" t="s">
        <v>6</v>
      </c>
      <c r="F68" s="32">
        <v>44788</v>
      </c>
      <c r="G68" s="5" t="s">
        <v>567</v>
      </c>
      <c r="H68" s="2"/>
      <c r="I68" s="4">
        <v>4958000</v>
      </c>
      <c r="J68" s="4">
        <v>5000000</v>
      </c>
      <c r="K68" s="4">
        <v>4876450</v>
      </c>
      <c r="L68" s="4">
        <v>4933847</v>
      </c>
      <c r="M68" s="4">
        <v>0</v>
      </c>
      <c r="N68" s="4">
        <v>12257</v>
      </c>
      <c r="O68" s="4">
        <v>0</v>
      </c>
      <c r="P68" s="19">
        <v>12257</v>
      </c>
      <c r="Q68" s="4">
        <v>0</v>
      </c>
      <c r="R68" s="4">
        <v>4946104</v>
      </c>
      <c r="S68" s="4">
        <v>0</v>
      </c>
      <c r="T68" s="4">
        <v>11896</v>
      </c>
      <c r="U68" s="19">
        <v>11896</v>
      </c>
      <c r="V68" s="4">
        <v>175222</v>
      </c>
      <c r="W68" s="32">
        <v>45731</v>
      </c>
      <c r="X68" s="53" t="s">
        <v>928</v>
      </c>
      <c r="Y68" s="54" t="s">
        <v>284</v>
      </c>
      <c r="Z68" s="51" t="s">
        <v>57</v>
      </c>
      <c r="AA68" s="2"/>
      <c r="AB68" s="5" t="s">
        <v>709</v>
      </c>
      <c r="AC68" s="5" t="s">
        <v>643</v>
      </c>
      <c r="AD68" s="5" t="s">
        <v>587</v>
      </c>
      <c r="AE68" s="16" t="s">
        <v>6</v>
      </c>
      <c r="AF68" s="24" t="s">
        <v>200</v>
      </c>
    </row>
    <row r="69" spans="2:32" x14ac:dyDescent="0.3">
      <c r="B69" s="14" t="s">
        <v>1008</v>
      </c>
      <c r="C69" s="36" t="s">
        <v>97</v>
      </c>
      <c r="D69" s="15" t="s">
        <v>961</v>
      </c>
      <c r="E69" s="52" t="s">
        <v>6</v>
      </c>
      <c r="F69" s="32">
        <v>44789</v>
      </c>
      <c r="G69" s="5" t="s">
        <v>1001</v>
      </c>
      <c r="H69" s="2"/>
      <c r="I69" s="4">
        <v>4121576</v>
      </c>
      <c r="J69" s="4">
        <v>4125000</v>
      </c>
      <c r="K69" s="4">
        <v>4096083</v>
      </c>
      <c r="L69" s="4">
        <v>4120638</v>
      </c>
      <c r="M69" s="4">
        <v>0</v>
      </c>
      <c r="N69" s="4">
        <v>3283</v>
      </c>
      <c r="O69" s="4">
        <v>0</v>
      </c>
      <c r="P69" s="19">
        <v>3283</v>
      </c>
      <c r="Q69" s="4">
        <v>0</v>
      </c>
      <c r="R69" s="4">
        <v>4123922</v>
      </c>
      <c r="S69" s="4">
        <v>0</v>
      </c>
      <c r="T69" s="4">
        <v>-2345</v>
      </c>
      <c r="U69" s="19">
        <v>-2345</v>
      </c>
      <c r="V69" s="4">
        <v>90120</v>
      </c>
      <c r="W69" s="32">
        <v>44867</v>
      </c>
      <c r="X69" s="53" t="s">
        <v>928</v>
      </c>
      <c r="Y69" s="54" t="s">
        <v>830</v>
      </c>
      <c r="Z69" s="51" t="s">
        <v>57</v>
      </c>
      <c r="AA69" s="2"/>
      <c r="AB69" s="5" t="s">
        <v>622</v>
      </c>
      <c r="AC69" s="5" t="s">
        <v>287</v>
      </c>
      <c r="AD69" s="5" t="s">
        <v>6</v>
      </c>
      <c r="AE69" s="16" t="s">
        <v>6</v>
      </c>
      <c r="AF69" s="24" t="s">
        <v>395</v>
      </c>
    </row>
    <row r="70" spans="2:32" x14ac:dyDescent="0.3">
      <c r="B70" s="14" t="s">
        <v>410</v>
      </c>
      <c r="C70" s="36" t="s">
        <v>1030</v>
      </c>
      <c r="D70" s="15" t="s">
        <v>1031</v>
      </c>
      <c r="E70" s="52" t="s">
        <v>6</v>
      </c>
      <c r="F70" s="32">
        <v>44757</v>
      </c>
      <c r="G70" s="5" t="s">
        <v>150</v>
      </c>
      <c r="H70" s="2"/>
      <c r="I70" s="4">
        <v>1000000</v>
      </c>
      <c r="J70" s="4">
        <v>1000000</v>
      </c>
      <c r="K70" s="4">
        <v>997730</v>
      </c>
      <c r="L70" s="4">
        <v>999646</v>
      </c>
      <c r="M70" s="4">
        <v>0</v>
      </c>
      <c r="N70" s="4">
        <v>354</v>
      </c>
      <c r="O70" s="4">
        <v>0</v>
      </c>
      <c r="P70" s="19">
        <v>354</v>
      </c>
      <c r="Q70" s="4">
        <v>0</v>
      </c>
      <c r="R70" s="4">
        <v>1000000</v>
      </c>
      <c r="S70" s="4">
        <v>0</v>
      </c>
      <c r="T70" s="4">
        <v>0</v>
      </c>
      <c r="U70" s="19">
        <v>0</v>
      </c>
      <c r="V70" s="4">
        <v>38750</v>
      </c>
      <c r="W70" s="32">
        <v>44757</v>
      </c>
      <c r="X70" s="53" t="s">
        <v>928</v>
      </c>
      <c r="Y70" s="54" t="s">
        <v>8</v>
      </c>
      <c r="Z70" s="51" t="s">
        <v>57</v>
      </c>
      <c r="AA70" s="2"/>
      <c r="AB70" s="5" t="s">
        <v>780</v>
      </c>
      <c r="AC70" s="5" t="s">
        <v>710</v>
      </c>
      <c r="AD70" s="5" t="s">
        <v>196</v>
      </c>
      <c r="AE70" s="16" t="s">
        <v>6</v>
      </c>
      <c r="AF70" s="24" t="s">
        <v>286</v>
      </c>
    </row>
    <row r="71" spans="2:32" x14ac:dyDescent="0.3">
      <c r="B71" s="14" t="s">
        <v>690</v>
      </c>
      <c r="C71" s="36" t="s">
        <v>162</v>
      </c>
      <c r="D71" s="15" t="s">
        <v>1032</v>
      </c>
      <c r="E71" s="52" t="s">
        <v>6</v>
      </c>
      <c r="F71" s="32">
        <v>44788</v>
      </c>
      <c r="G71" s="5" t="s">
        <v>507</v>
      </c>
      <c r="H71" s="2"/>
      <c r="I71" s="4">
        <v>167581</v>
      </c>
      <c r="J71" s="4">
        <v>167581</v>
      </c>
      <c r="K71" s="4">
        <v>167581</v>
      </c>
      <c r="L71" s="4">
        <v>167581</v>
      </c>
      <c r="M71" s="4">
        <v>0</v>
      </c>
      <c r="N71" s="4">
        <v>0</v>
      </c>
      <c r="O71" s="4">
        <v>0</v>
      </c>
      <c r="P71" s="19">
        <v>0</v>
      </c>
      <c r="Q71" s="4">
        <v>0</v>
      </c>
      <c r="R71" s="4">
        <v>167581</v>
      </c>
      <c r="S71" s="4">
        <v>0</v>
      </c>
      <c r="T71" s="4">
        <v>0</v>
      </c>
      <c r="U71" s="19">
        <v>0</v>
      </c>
      <c r="V71" s="4">
        <v>5301</v>
      </c>
      <c r="W71" s="32">
        <v>50632</v>
      </c>
      <c r="X71" s="53" t="s">
        <v>928</v>
      </c>
      <c r="Y71" s="54" t="s">
        <v>8</v>
      </c>
      <c r="Z71" s="51" t="s">
        <v>588</v>
      </c>
      <c r="AA71" s="2"/>
      <c r="AB71" s="5" t="s">
        <v>6</v>
      </c>
      <c r="AC71" s="5" t="s">
        <v>903</v>
      </c>
      <c r="AD71" s="5" t="s">
        <v>6</v>
      </c>
      <c r="AE71" s="16" t="s">
        <v>6</v>
      </c>
      <c r="AF71" s="24" t="s">
        <v>781</v>
      </c>
    </row>
    <row r="72" spans="2:32" x14ac:dyDescent="0.3">
      <c r="B72" s="14" t="s">
        <v>1009</v>
      </c>
      <c r="C72" s="36" t="s">
        <v>711</v>
      </c>
      <c r="D72" s="15" t="s">
        <v>429</v>
      </c>
      <c r="E72" s="52" t="s">
        <v>6</v>
      </c>
      <c r="F72" s="32">
        <v>44824</v>
      </c>
      <c r="G72" s="5" t="s">
        <v>640</v>
      </c>
      <c r="H72" s="2"/>
      <c r="I72" s="4">
        <v>85839</v>
      </c>
      <c r="J72" s="4">
        <v>85839</v>
      </c>
      <c r="K72" s="4">
        <v>85798</v>
      </c>
      <c r="L72" s="4">
        <v>0</v>
      </c>
      <c r="M72" s="4">
        <v>0</v>
      </c>
      <c r="N72" s="4">
        <v>41</v>
      </c>
      <c r="O72" s="4">
        <v>0</v>
      </c>
      <c r="P72" s="19">
        <v>41</v>
      </c>
      <c r="Q72" s="4">
        <v>0</v>
      </c>
      <c r="R72" s="4">
        <v>85839</v>
      </c>
      <c r="S72" s="4">
        <v>0</v>
      </c>
      <c r="T72" s="4">
        <v>0</v>
      </c>
      <c r="U72" s="19">
        <v>0</v>
      </c>
      <c r="V72" s="4">
        <v>1311</v>
      </c>
      <c r="W72" s="32">
        <v>55569</v>
      </c>
      <c r="X72" s="53" t="s">
        <v>673</v>
      </c>
      <c r="Y72" s="54" t="s">
        <v>58</v>
      </c>
      <c r="Z72" s="51" t="s">
        <v>57</v>
      </c>
      <c r="AA72" s="2"/>
      <c r="AB72" s="5" t="s">
        <v>6</v>
      </c>
      <c r="AC72" s="5" t="s">
        <v>850</v>
      </c>
      <c r="AD72" s="5" t="s">
        <v>196</v>
      </c>
      <c r="AE72" s="16" t="s">
        <v>6</v>
      </c>
      <c r="AF72" s="24" t="s">
        <v>197</v>
      </c>
    </row>
    <row r="73" spans="2:32" x14ac:dyDescent="0.3">
      <c r="B73" s="14" t="s">
        <v>217</v>
      </c>
      <c r="C73" s="36" t="s">
        <v>851</v>
      </c>
      <c r="D73" s="15" t="s">
        <v>310</v>
      </c>
      <c r="E73" s="52" t="s">
        <v>6</v>
      </c>
      <c r="F73" s="32">
        <v>44811</v>
      </c>
      <c r="G73" s="5" t="s">
        <v>311</v>
      </c>
      <c r="H73" s="2"/>
      <c r="I73" s="4">
        <v>6942040</v>
      </c>
      <c r="J73" s="4">
        <v>7000000</v>
      </c>
      <c r="K73" s="4">
        <v>6914180</v>
      </c>
      <c r="L73" s="4">
        <v>6955992</v>
      </c>
      <c r="M73" s="4">
        <v>0</v>
      </c>
      <c r="N73" s="4">
        <v>8558</v>
      </c>
      <c r="O73" s="4">
        <v>0</v>
      </c>
      <c r="P73" s="19">
        <v>8558</v>
      </c>
      <c r="Q73" s="4">
        <v>0</v>
      </c>
      <c r="R73" s="4">
        <v>6964550</v>
      </c>
      <c r="S73" s="4">
        <v>0</v>
      </c>
      <c r="T73" s="4">
        <v>-22510</v>
      </c>
      <c r="U73" s="19">
        <v>-22510</v>
      </c>
      <c r="V73" s="4">
        <v>200083</v>
      </c>
      <c r="W73" s="32">
        <v>45792</v>
      </c>
      <c r="X73" s="53" t="s">
        <v>673</v>
      </c>
      <c r="Y73" s="54" t="s">
        <v>343</v>
      </c>
      <c r="Z73" s="51" t="s">
        <v>57</v>
      </c>
      <c r="AA73" s="2"/>
      <c r="AB73" s="5" t="s">
        <v>33</v>
      </c>
      <c r="AC73" s="5" t="s">
        <v>430</v>
      </c>
      <c r="AD73" s="5" t="s">
        <v>644</v>
      </c>
      <c r="AE73" s="16" t="s">
        <v>6</v>
      </c>
      <c r="AF73" s="24" t="s">
        <v>128</v>
      </c>
    </row>
    <row r="74" spans="2:32" x14ac:dyDescent="0.3">
      <c r="B74" s="14" t="s">
        <v>483</v>
      </c>
      <c r="C74" s="36" t="s">
        <v>34</v>
      </c>
      <c r="D74" s="15" t="s">
        <v>589</v>
      </c>
      <c r="E74" s="52" t="s">
        <v>6</v>
      </c>
      <c r="F74" s="32">
        <v>44790</v>
      </c>
      <c r="G74" s="5" t="s">
        <v>494</v>
      </c>
      <c r="H74" s="2"/>
      <c r="I74" s="4">
        <v>1492755</v>
      </c>
      <c r="J74" s="4">
        <v>1500000</v>
      </c>
      <c r="K74" s="4">
        <v>1487280</v>
      </c>
      <c r="L74" s="4">
        <v>1490194</v>
      </c>
      <c r="M74" s="4">
        <v>0</v>
      </c>
      <c r="N74" s="4">
        <v>1087</v>
      </c>
      <c r="O74" s="4">
        <v>0</v>
      </c>
      <c r="P74" s="19">
        <v>1087</v>
      </c>
      <c r="Q74" s="4">
        <v>0</v>
      </c>
      <c r="R74" s="4">
        <v>1491281</v>
      </c>
      <c r="S74" s="4">
        <v>0</v>
      </c>
      <c r="T74" s="4">
        <v>1474</v>
      </c>
      <c r="U74" s="19">
        <v>1474</v>
      </c>
      <c r="V74" s="4">
        <v>46375</v>
      </c>
      <c r="W74" s="32">
        <v>46478</v>
      </c>
      <c r="X74" s="53" t="s">
        <v>673</v>
      </c>
      <c r="Y74" s="54" t="s">
        <v>343</v>
      </c>
      <c r="Z74" s="51" t="s">
        <v>57</v>
      </c>
      <c r="AA74" s="2"/>
      <c r="AB74" s="5" t="s">
        <v>33</v>
      </c>
      <c r="AC74" s="5" t="s">
        <v>430</v>
      </c>
      <c r="AD74" s="5" t="s">
        <v>644</v>
      </c>
      <c r="AE74" s="16" t="s">
        <v>6</v>
      </c>
      <c r="AF74" s="24" t="s">
        <v>128</v>
      </c>
    </row>
    <row r="75" spans="2:32" x14ac:dyDescent="0.3">
      <c r="B75" s="14" t="s">
        <v>765</v>
      </c>
      <c r="C75" s="36" t="s">
        <v>904</v>
      </c>
      <c r="D75" s="15" t="s">
        <v>645</v>
      </c>
      <c r="E75" s="52" t="s">
        <v>6</v>
      </c>
      <c r="F75" s="32">
        <v>44791</v>
      </c>
      <c r="G75" s="5" t="s">
        <v>494</v>
      </c>
      <c r="H75" s="2"/>
      <c r="I75" s="4">
        <v>5014550</v>
      </c>
      <c r="J75" s="4">
        <v>5000000</v>
      </c>
      <c r="K75" s="4">
        <v>4995150</v>
      </c>
      <c r="L75" s="4">
        <v>4997550</v>
      </c>
      <c r="M75" s="4">
        <v>0</v>
      </c>
      <c r="N75" s="4">
        <v>452</v>
      </c>
      <c r="O75" s="4">
        <v>0</v>
      </c>
      <c r="P75" s="19">
        <v>452</v>
      </c>
      <c r="Q75" s="4">
        <v>0</v>
      </c>
      <c r="R75" s="4">
        <v>4998002</v>
      </c>
      <c r="S75" s="4">
        <v>0</v>
      </c>
      <c r="T75" s="4">
        <v>16548</v>
      </c>
      <c r="U75" s="19">
        <v>16548</v>
      </c>
      <c r="V75" s="4">
        <v>169444</v>
      </c>
      <c r="W75" s="32">
        <v>45764</v>
      </c>
      <c r="X75" s="53" t="s">
        <v>928</v>
      </c>
      <c r="Y75" s="54" t="s">
        <v>8</v>
      </c>
      <c r="Z75" s="51" t="s">
        <v>57</v>
      </c>
      <c r="AA75" s="2"/>
      <c r="AB75" s="5" t="s">
        <v>241</v>
      </c>
      <c r="AC75" s="5" t="s">
        <v>357</v>
      </c>
      <c r="AD75" s="5" t="s">
        <v>6</v>
      </c>
      <c r="AE75" s="16" t="s">
        <v>6</v>
      </c>
      <c r="AF75" s="24" t="s">
        <v>286</v>
      </c>
    </row>
    <row r="76" spans="2:32" x14ac:dyDescent="0.3">
      <c r="B76" s="14" t="s">
        <v>1012</v>
      </c>
      <c r="C76" s="36" t="s">
        <v>98</v>
      </c>
      <c r="D76" s="15" t="s">
        <v>35</v>
      </c>
      <c r="E76" s="52" t="s">
        <v>6</v>
      </c>
      <c r="F76" s="32">
        <v>44743</v>
      </c>
      <c r="G76" s="5" t="s">
        <v>83</v>
      </c>
      <c r="H76" s="2"/>
      <c r="I76" s="4">
        <v>5000000</v>
      </c>
      <c r="J76" s="4">
        <v>5000000</v>
      </c>
      <c r="K76" s="4">
        <v>4992950</v>
      </c>
      <c r="L76" s="4">
        <v>4999250</v>
      </c>
      <c r="M76" s="4">
        <v>0</v>
      </c>
      <c r="N76" s="4">
        <v>561</v>
      </c>
      <c r="O76" s="4">
        <v>0</v>
      </c>
      <c r="P76" s="19">
        <v>561</v>
      </c>
      <c r="Q76" s="4">
        <v>0</v>
      </c>
      <c r="R76" s="4">
        <v>4999812</v>
      </c>
      <c r="S76" s="4">
        <v>0</v>
      </c>
      <c r="T76" s="4">
        <v>188</v>
      </c>
      <c r="U76" s="19">
        <v>188</v>
      </c>
      <c r="V76" s="4">
        <v>135417</v>
      </c>
      <c r="W76" s="32">
        <v>44805</v>
      </c>
      <c r="X76" s="53" t="s">
        <v>928</v>
      </c>
      <c r="Y76" s="54" t="s">
        <v>830</v>
      </c>
      <c r="Z76" s="51" t="s">
        <v>57</v>
      </c>
      <c r="AA76" s="2"/>
      <c r="AB76" s="5" t="s">
        <v>242</v>
      </c>
      <c r="AC76" s="5" t="s">
        <v>243</v>
      </c>
      <c r="AD76" s="5" t="s">
        <v>6</v>
      </c>
      <c r="AE76" s="16" t="s">
        <v>6</v>
      </c>
      <c r="AF76" s="24" t="s">
        <v>395</v>
      </c>
    </row>
    <row r="77" spans="2:32" x14ac:dyDescent="0.3">
      <c r="B77" s="14" t="s">
        <v>218</v>
      </c>
      <c r="C77" s="36" t="s">
        <v>962</v>
      </c>
      <c r="D77" s="15" t="s">
        <v>508</v>
      </c>
      <c r="E77" s="52" t="s">
        <v>6</v>
      </c>
      <c r="F77" s="32">
        <v>44820</v>
      </c>
      <c r="G77" s="5" t="s">
        <v>640</v>
      </c>
      <c r="H77" s="2"/>
      <c r="I77" s="4">
        <v>5000000</v>
      </c>
      <c r="J77" s="4">
        <v>5000000</v>
      </c>
      <c r="K77" s="4">
        <v>4998626</v>
      </c>
      <c r="L77" s="4">
        <v>4999382</v>
      </c>
      <c r="M77" s="4">
        <v>0</v>
      </c>
      <c r="N77" s="4">
        <v>618</v>
      </c>
      <c r="O77" s="4">
        <v>0</v>
      </c>
      <c r="P77" s="19">
        <v>618</v>
      </c>
      <c r="Q77" s="4">
        <v>0</v>
      </c>
      <c r="R77" s="4">
        <v>5000000</v>
      </c>
      <c r="S77" s="4">
        <v>0</v>
      </c>
      <c r="T77" s="4">
        <v>0</v>
      </c>
      <c r="U77" s="19">
        <v>0</v>
      </c>
      <c r="V77" s="4">
        <v>135750</v>
      </c>
      <c r="W77" s="32">
        <v>45460</v>
      </c>
      <c r="X77" s="53" t="s">
        <v>673</v>
      </c>
      <c r="Y77" s="54" t="s">
        <v>830</v>
      </c>
      <c r="Z77" s="51" t="s">
        <v>57</v>
      </c>
      <c r="AA77" s="2"/>
      <c r="AB77" s="5" t="s">
        <v>6</v>
      </c>
      <c r="AC77" s="5" t="s">
        <v>64</v>
      </c>
      <c r="AD77" s="5" t="s">
        <v>590</v>
      </c>
      <c r="AE77" s="16" t="s">
        <v>6</v>
      </c>
      <c r="AF77" s="24" t="s">
        <v>561</v>
      </c>
    </row>
    <row r="78" spans="2:32" x14ac:dyDescent="0.3">
      <c r="B78" s="14" t="s">
        <v>486</v>
      </c>
      <c r="C78" s="36" t="s">
        <v>905</v>
      </c>
      <c r="D78" s="15" t="s">
        <v>906</v>
      </c>
      <c r="E78" s="52" t="s">
        <v>6</v>
      </c>
      <c r="F78" s="32">
        <v>44793</v>
      </c>
      <c r="G78" s="5" t="s">
        <v>640</v>
      </c>
      <c r="H78" s="2"/>
      <c r="I78" s="4">
        <v>254291</v>
      </c>
      <c r="J78" s="4">
        <v>254291</v>
      </c>
      <c r="K78" s="4">
        <v>254251</v>
      </c>
      <c r="L78" s="4">
        <v>254278</v>
      </c>
      <c r="M78" s="4">
        <v>0</v>
      </c>
      <c r="N78" s="4">
        <v>13</v>
      </c>
      <c r="O78" s="4">
        <v>0</v>
      </c>
      <c r="P78" s="19">
        <v>13</v>
      </c>
      <c r="Q78" s="4">
        <v>0</v>
      </c>
      <c r="R78" s="4">
        <v>254291</v>
      </c>
      <c r="S78" s="4">
        <v>0</v>
      </c>
      <c r="T78" s="4">
        <v>0</v>
      </c>
      <c r="U78" s="19">
        <v>0</v>
      </c>
      <c r="V78" s="4">
        <v>3908</v>
      </c>
      <c r="W78" s="32">
        <v>47381</v>
      </c>
      <c r="X78" s="53" t="s">
        <v>673</v>
      </c>
      <c r="Y78" s="54" t="s">
        <v>830</v>
      </c>
      <c r="Z78" s="51" t="s">
        <v>57</v>
      </c>
      <c r="AA78" s="2"/>
      <c r="AB78" s="5" t="s">
        <v>6</v>
      </c>
      <c r="AC78" s="5" t="s">
        <v>712</v>
      </c>
      <c r="AD78" s="5" t="s">
        <v>196</v>
      </c>
      <c r="AE78" s="16" t="s">
        <v>6</v>
      </c>
      <c r="AF78" s="24" t="s">
        <v>561</v>
      </c>
    </row>
    <row r="79" spans="2:32" x14ac:dyDescent="0.3">
      <c r="B79" s="14" t="s">
        <v>766</v>
      </c>
      <c r="C79" s="36" t="s">
        <v>244</v>
      </c>
      <c r="D79" s="15" t="s">
        <v>963</v>
      </c>
      <c r="E79" s="52" t="s">
        <v>6</v>
      </c>
      <c r="F79" s="32">
        <v>44813</v>
      </c>
      <c r="G79" s="5" t="s">
        <v>640</v>
      </c>
      <c r="H79" s="2"/>
      <c r="I79" s="4">
        <v>380882</v>
      </c>
      <c r="J79" s="4">
        <v>380883</v>
      </c>
      <c r="K79" s="4">
        <v>380825</v>
      </c>
      <c r="L79" s="4">
        <v>380833</v>
      </c>
      <c r="M79" s="4">
        <v>0</v>
      </c>
      <c r="N79" s="4">
        <v>49</v>
      </c>
      <c r="O79" s="4">
        <v>0</v>
      </c>
      <c r="P79" s="19">
        <v>49</v>
      </c>
      <c r="Q79" s="4">
        <v>0</v>
      </c>
      <c r="R79" s="4">
        <v>380882</v>
      </c>
      <c r="S79" s="4">
        <v>0</v>
      </c>
      <c r="T79" s="4">
        <v>0</v>
      </c>
      <c r="U79" s="19">
        <v>0</v>
      </c>
      <c r="V79" s="4">
        <v>3591</v>
      </c>
      <c r="W79" s="32">
        <v>51052</v>
      </c>
      <c r="X79" s="53" t="s">
        <v>673</v>
      </c>
      <c r="Y79" s="54" t="s">
        <v>830</v>
      </c>
      <c r="Z79" s="51" t="s">
        <v>57</v>
      </c>
      <c r="AA79" s="2"/>
      <c r="AB79" s="5" t="s">
        <v>6</v>
      </c>
      <c r="AC79" s="5" t="s">
        <v>99</v>
      </c>
      <c r="AD79" s="5" t="s">
        <v>196</v>
      </c>
      <c r="AE79" s="16" t="s">
        <v>6</v>
      </c>
      <c r="AF79" s="24" t="s">
        <v>561</v>
      </c>
    </row>
    <row r="80" spans="2:32" x14ac:dyDescent="0.3">
      <c r="B80" s="14" t="s">
        <v>163</v>
      </c>
      <c r="C80" s="36" t="s">
        <v>245</v>
      </c>
      <c r="D80" s="15" t="s">
        <v>907</v>
      </c>
      <c r="E80" s="52" t="s">
        <v>6</v>
      </c>
      <c r="F80" s="32">
        <v>44813</v>
      </c>
      <c r="G80" s="5" t="s">
        <v>640</v>
      </c>
      <c r="H80" s="2"/>
      <c r="I80" s="4">
        <v>225708</v>
      </c>
      <c r="J80" s="4">
        <v>225708</v>
      </c>
      <c r="K80" s="4">
        <v>225650</v>
      </c>
      <c r="L80" s="4">
        <v>225658</v>
      </c>
      <c r="M80" s="4">
        <v>0</v>
      </c>
      <c r="N80" s="4">
        <v>50</v>
      </c>
      <c r="O80" s="4">
        <v>0</v>
      </c>
      <c r="P80" s="19">
        <v>50</v>
      </c>
      <c r="Q80" s="4">
        <v>0</v>
      </c>
      <c r="R80" s="4">
        <v>225708</v>
      </c>
      <c r="S80" s="4">
        <v>0</v>
      </c>
      <c r="T80" s="4">
        <v>0</v>
      </c>
      <c r="U80" s="19">
        <v>0</v>
      </c>
      <c r="V80" s="4">
        <v>3414</v>
      </c>
      <c r="W80" s="32">
        <v>51052</v>
      </c>
      <c r="X80" s="53" t="s">
        <v>673</v>
      </c>
      <c r="Y80" s="54" t="s">
        <v>58</v>
      </c>
      <c r="Z80" s="51" t="s">
        <v>57</v>
      </c>
      <c r="AA80" s="2"/>
      <c r="AB80" s="5" t="s">
        <v>6</v>
      </c>
      <c r="AC80" s="5" t="s">
        <v>99</v>
      </c>
      <c r="AD80" s="5" t="s">
        <v>196</v>
      </c>
      <c r="AE80" s="16" t="s">
        <v>6</v>
      </c>
      <c r="AF80" s="24" t="s">
        <v>197</v>
      </c>
    </row>
    <row r="81" spans="2:32" x14ac:dyDescent="0.3">
      <c r="B81" s="14" t="s">
        <v>509</v>
      </c>
      <c r="C81" s="36" t="s">
        <v>753</v>
      </c>
      <c r="D81" s="15" t="s">
        <v>882</v>
      </c>
      <c r="E81" s="52" t="s">
        <v>6</v>
      </c>
      <c r="F81" s="32">
        <v>44829</v>
      </c>
      <c r="G81" s="5" t="s">
        <v>640</v>
      </c>
      <c r="H81" s="2"/>
      <c r="I81" s="4">
        <v>266337</v>
      </c>
      <c r="J81" s="4">
        <v>266337</v>
      </c>
      <c r="K81" s="4">
        <v>266289</v>
      </c>
      <c r="L81" s="4">
        <v>0</v>
      </c>
      <c r="M81" s="4">
        <v>0</v>
      </c>
      <c r="N81" s="4">
        <v>48</v>
      </c>
      <c r="O81" s="4">
        <v>0</v>
      </c>
      <c r="P81" s="19">
        <v>48</v>
      </c>
      <c r="Q81" s="4">
        <v>0</v>
      </c>
      <c r="R81" s="4">
        <v>266337</v>
      </c>
      <c r="S81" s="4">
        <v>0</v>
      </c>
      <c r="T81" s="4">
        <v>0</v>
      </c>
      <c r="U81" s="19">
        <v>0</v>
      </c>
      <c r="V81" s="4">
        <v>1400</v>
      </c>
      <c r="W81" s="32">
        <v>50065</v>
      </c>
      <c r="X81" s="53" t="s">
        <v>673</v>
      </c>
      <c r="Y81" s="54" t="s">
        <v>830</v>
      </c>
      <c r="Z81" s="51" t="s">
        <v>57</v>
      </c>
      <c r="AA81" s="2"/>
      <c r="AB81" s="5" t="s">
        <v>6</v>
      </c>
      <c r="AC81" s="5" t="s">
        <v>937</v>
      </c>
      <c r="AD81" s="5" t="s">
        <v>196</v>
      </c>
      <c r="AE81" s="16" t="s">
        <v>6</v>
      </c>
      <c r="AF81" s="24" t="s">
        <v>561</v>
      </c>
    </row>
    <row r="82" spans="2:32" x14ac:dyDescent="0.3">
      <c r="B82" s="14" t="s">
        <v>782</v>
      </c>
      <c r="C82" s="36" t="s">
        <v>289</v>
      </c>
      <c r="D82" s="15" t="s">
        <v>205</v>
      </c>
      <c r="E82" s="52" t="s">
        <v>6</v>
      </c>
      <c r="F82" s="32">
        <v>44829</v>
      </c>
      <c r="G82" s="5" t="s">
        <v>640</v>
      </c>
      <c r="H82" s="2"/>
      <c r="I82" s="4">
        <v>166461</v>
      </c>
      <c r="J82" s="4">
        <v>166461</v>
      </c>
      <c r="K82" s="4">
        <v>166423</v>
      </c>
      <c r="L82" s="4">
        <v>0</v>
      </c>
      <c r="M82" s="4">
        <v>0</v>
      </c>
      <c r="N82" s="4">
        <v>38</v>
      </c>
      <c r="O82" s="4">
        <v>0</v>
      </c>
      <c r="P82" s="19">
        <v>38</v>
      </c>
      <c r="Q82" s="4">
        <v>0</v>
      </c>
      <c r="R82" s="4">
        <v>166461</v>
      </c>
      <c r="S82" s="4">
        <v>0</v>
      </c>
      <c r="T82" s="4">
        <v>0</v>
      </c>
      <c r="U82" s="19">
        <v>0</v>
      </c>
      <c r="V82" s="4">
        <v>964</v>
      </c>
      <c r="W82" s="32">
        <v>50065</v>
      </c>
      <c r="X82" s="53" t="s">
        <v>673</v>
      </c>
      <c r="Y82" s="54" t="s">
        <v>58</v>
      </c>
      <c r="Z82" s="51" t="s">
        <v>57</v>
      </c>
      <c r="AA82" s="2"/>
      <c r="AB82" s="5" t="s">
        <v>6</v>
      </c>
      <c r="AC82" s="5" t="s">
        <v>937</v>
      </c>
      <c r="AD82" s="5" t="s">
        <v>196</v>
      </c>
      <c r="AE82" s="16" t="s">
        <v>6</v>
      </c>
      <c r="AF82" s="24" t="s">
        <v>197</v>
      </c>
    </row>
    <row r="83" spans="2:32" x14ac:dyDescent="0.3">
      <c r="B83" s="14" t="s">
        <v>1033</v>
      </c>
      <c r="C83" s="36" t="s">
        <v>164</v>
      </c>
      <c r="D83" s="15" t="s">
        <v>246</v>
      </c>
      <c r="E83" s="52" t="s">
        <v>6</v>
      </c>
      <c r="F83" s="32">
        <v>44829</v>
      </c>
      <c r="G83" s="5" t="s">
        <v>640</v>
      </c>
      <c r="H83" s="2"/>
      <c r="I83" s="4">
        <v>156502</v>
      </c>
      <c r="J83" s="4">
        <v>156502</v>
      </c>
      <c r="K83" s="4">
        <v>156499</v>
      </c>
      <c r="L83" s="4">
        <v>156497</v>
      </c>
      <c r="M83" s="4">
        <v>0</v>
      </c>
      <c r="N83" s="4">
        <v>5</v>
      </c>
      <c r="O83" s="4">
        <v>0</v>
      </c>
      <c r="P83" s="19">
        <v>5</v>
      </c>
      <c r="Q83" s="4">
        <v>0</v>
      </c>
      <c r="R83" s="4">
        <v>156502</v>
      </c>
      <c r="S83" s="4">
        <v>0</v>
      </c>
      <c r="T83" s="4">
        <v>0</v>
      </c>
      <c r="U83" s="19">
        <v>0</v>
      </c>
      <c r="V83" s="4">
        <v>3680</v>
      </c>
      <c r="W83" s="32">
        <v>48269</v>
      </c>
      <c r="X83" s="53" t="s">
        <v>673</v>
      </c>
      <c r="Y83" s="54" t="s">
        <v>830</v>
      </c>
      <c r="Z83" s="51" t="s">
        <v>57</v>
      </c>
      <c r="AA83" s="2"/>
      <c r="AB83" s="5" t="s">
        <v>6</v>
      </c>
      <c r="AC83" s="5" t="s">
        <v>937</v>
      </c>
      <c r="AD83" s="5" t="s">
        <v>196</v>
      </c>
      <c r="AE83" s="16" t="s">
        <v>6</v>
      </c>
      <c r="AF83" s="24" t="s">
        <v>561</v>
      </c>
    </row>
    <row r="84" spans="2:32" x14ac:dyDescent="0.3">
      <c r="B84" s="14" t="s">
        <v>247</v>
      </c>
      <c r="C84" s="36" t="s">
        <v>783</v>
      </c>
      <c r="D84" s="15" t="s">
        <v>248</v>
      </c>
      <c r="E84" s="52" t="s">
        <v>6</v>
      </c>
      <c r="F84" s="32">
        <v>44829</v>
      </c>
      <c r="G84" s="5" t="s">
        <v>640</v>
      </c>
      <c r="H84" s="2"/>
      <c r="I84" s="4">
        <v>187802</v>
      </c>
      <c r="J84" s="4">
        <v>187803</v>
      </c>
      <c r="K84" s="4">
        <v>189380</v>
      </c>
      <c r="L84" s="4">
        <v>188866</v>
      </c>
      <c r="M84" s="4">
        <v>0</v>
      </c>
      <c r="N84" s="4">
        <v>-1063</v>
      </c>
      <c r="O84" s="4">
        <v>0</v>
      </c>
      <c r="P84" s="19">
        <v>-1063</v>
      </c>
      <c r="Q84" s="4">
        <v>0</v>
      </c>
      <c r="R84" s="4">
        <v>187803</v>
      </c>
      <c r="S84" s="4">
        <v>0</v>
      </c>
      <c r="T84" s="4">
        <v>0</v>
      </c>
      <c r="U84" s="19">
        <v>0</v>
      </c>
      <c r="V84" s="4">
        <v>4615</v>
      </c>
      <c r="W84" s="32">
        <v>48269</v>
      </c>
      <c r="X84" s="53" t="s">
        <v>673</v>
      </c>
      <c r="Y84" s="54" t="s">
        <v>58</v>
      </c>
      <c r="Z84" s="51" t="s">
        <v>57</v>
      </c>
      <c r="AA84" s="2"/>
      <c r="AB84" s="5" t="s">
        <v>6</v>
      </c>
      <c r="AC84" s="5" t="s">
        <v>937</v>
      </c>
      <c r="AD84" s="5" t="s">
        <v>196</v>
      </c>
      <c r="AE84" s="16" t="s">
        <v>6</v>
      </c>
      <c r="AF84" s="24" t="s">
        <v>197</v>
      </c>
    </row>
    <row r="85" spans="2:32" x14ac:dyDescent="0.3">
      <c r="B85" s="14" t="s">
        <v>510</v>
      </c>
      <c r="C85" s="36" t="s">
        <v>784</v>
      </c>
      <c r="D85" s="15" t="s">
        <v>591</v>
      </c>
      <c r="E85" s="52" t="s">
        <v>6</v>
      </c>
      <c r="F85" s="32">
        <v>44829</v>
      </c>
      <c r="G85" s="5" t="s">
        <v>640</v>
      </c>
      <c r="H85" s="2"/>
      <c r="I85" s="4">
        <v>259793</v>
      </c>
      <c r="J85" s="4">
        <v>259794</v>
      </c>
      <c r="K85" s="4">
        <v>265124</v>
      </c>
      <c r="L85" s="4">
        <v>264207</v>
      </c>
      <c r="M85" s="4">
        <v>0</v>
      </c>
      <c r="N85" s="4">
        <v>-4413</v>
      </c>
      <c r="O85" s="4">
        <v>0</v>
      </c>
      <c r="P85" s="19">
        <v>-4413</v>
      </c>
      <c r="Q85" s="4">
        <v>0</v>
      </c>
      <c r="R85" s="4">
        <v>259793</v>
      </c>
      <c r="S85" s="4">
        <v>0</v>
      </c>
      <c r="T85" s="4">
        <v>0</v>
      </c>
      <c r="U85" s="19">
        <v>0</v>
      </c>
      <c r="V85" s="4">
        <v>6902</v>
      </c>
      <c r="W85" s="32">
        <v>48269</v>
      </c>
      <c r="X85" s="53" t="s">
        <v>928</v>
      </c>
      <c r="Y85" s="54" t="s">
        <v>8</v>
      </c>
      <c r="Z85" s="51" t="s">
        <v>57</v>
      </c>
      <c r="AA85" s="2"/>
      <c r="AB85" s="5" t="s">
        <v>6</v>
      </c>
      <c r="AC85" s="5" t="s">
        <v>937</v>
      </c>
      <c r="AD85" s="5" t="s">
        <v>196</v>
      </c>
      <c r="AE85" s="16" t="s">
        <v>6</v>
      </c>
      <c r="AF85" s="24" t="s">
        <v>286</v>
      </c>
    </row>
    <row r="86" spans="2:32" x14ac:dyDescent="0.3">
      <c r="B86" s="14" t="s">
        <v>785</v>
      </c>
      <c r="C86" s="36" t="s">
        <v>964</v>
      </c>
      <c r="D86" s="15" t="s">
        <v>592</v>
      </c>
      <c r="E86" s="52" t="s">
        <v>6</v>
      </c>
      <c r="F86" s="32">
        <v>44829</v>
      </c>
      <c r="G86" s="5" t="s">
        <v>640</v>
      </c>
      <c r="H86" s="2"/>
      <c r="I86" s="4">
        <v>290989</v>
      </c>
      <c r="J86" s="4">
        <v>290989</v>
      </c>
      <c r="K86" s="4">
        <v>292967</v>
      </c>
      <c r="L86" s="4">
        <v>292606</v>
      </c>
      <c r="M86" s="4">
        <v>0</v>
      </c>
      <c r="N86" s="4">
        <v>-1616</v>
      </c>
      <c r="O86" s="4">
        <v>0</v>
      </c>
      <c r="P86" s="19">
        <v>-1616</v>
      </c>
      <c r="Q86" s="4">
        <v>0</v>
      </c>
      <c r="R86" s="4">
        <v>290989</v>
      </c>
      <c r="S86" s="4">
        <v>0</v>
      </c>
      <c r="T86" s="4">
        <v>0</v>
      </c>
      <c r="U86" s="19">
        <v>0</v>
      </c>
      <c r="V86" s="4">
        <v>4506</v>
      </c>
      <c r="W86" s="32">
        <v>48785</v>
      </c>
      <c r="X86" s="53" t="s">
        <v>673</v>
      </c>
      <c r="Y86" s="54" t="s">
        <v>830</v>
      </c>
      <c r="Z86" s="51" t="s">
        <v>57</v>
      </c>
      <c r="AA86" s="2"/>
      <c r="AB86" s="5" t="s">
        <v>6</v>
      </c>
      <c r="AC86" s="5" t="s">
        <v>965</v>
      </c>
      <c r="AD86" s="5" t="s">
        <v>196</v>
      </c>
      <c r="AE86" s="16" t="s">
        <v>6</v>
      </c>
      <c r="AF86" s="24" t="s">
        <v>561</v>
      </c>
    </row>
    <row r="87" spans="2:32" x14ac:dyDescent="0.3">
      <c r="B87" s="14" t="s">
        <v>1034</v>
      </c>
      <c r="C87" s="36" t="s">
        <v>966</v>
      </c>
      <c r="D87" s="15" t="s">
        <v>713</v>
      </c>
      <c r="E87" s="52" t="s">
        <v>6</v>
      </c>
      <c r="F87" s="32">
        <v>44829</v>
      </c>
      <c r="G87" s="5" t="s">
        <v>640</v>
      </c>
      <c r="H87" s="2"/>
      <c r="I87" s="4">
        <v>145495</v>
      </c>
      <c r="J87" s="4">
        <v>145495</v>
      </c>
      <c r="K87" s="4">
        <v>145480</v>
      </c>
      <c r="L87" s="4">
        <v>145483</v>
      </c>
      <c r="M87" s="4">
        <v>0</v>
      </c>
      <c r="N87" s="4">
        <v>12</v>
      </c>
      <c r="O87" s="4">
        <v>0</v>
      </c>
      <c r="P87" s="19">
        <v>12</v>
      </c>
      <c r="Q87" s="4">
        <v>0</v>
      </c>
      <c r="R87" s="4">
        <v>145495</v>
      </c>
      <c r="S87" s="4">
        <v>0</v>
      </c>
      <c r="T87" s="4">
        <v>0</v>
      </c>
      <c r="U87" s="19">
        <v>0</v>
      </c>
      <c r="V87" s="4">
        <v>2446</v>
      </c>
      <c r="W87" s="32">
        <v>48785</v>
      </c>
      <c r="X87" s="53" t="s">
        <v>673</v>
      </c>
      <c r="Y87" s="54" t="s">
        <v>58</v>
      </c>
      <c r="Z87" s="51" t="s">
        <v>57</v>
      </c>
      <c r="AA87" s="2"/>
      <c r="AB87" s="5" t="s">
        <v>6</v>
      </c>
      <c r="AC87" s="5" t="s">
        <v>965</v>
      </c>
      <c r="AD87" s="5" t="s">
        <v>196</v>
      </c>
      <c r="AE87" s="16" t="s">
        <v>6</v>
      </c>
      <c r="AF87" s="24" t="s">
        <v>197</v>
      </c>
    </row>
    <row r="88" spans="2:32" x14ac:dyDescent="0.3">
      <c r="B88" s="14" t="s">
        <v>249</v>
      </c>
      <c r="C88" s="36" t="s">
        <v>967</v>
      </c>
      <c r="D88" s="15" t="s">
        <v>312</v>
      </c>
      <c r="E88" s="52" t="s">
        <v>6</v>
      </c>
      <c r="F88" s="32">
        <v>44829</v>
      </c>
      <c r="G88" s="5" t="s">
        <v>640</v>
      </c>
      <c r="H88" s="2"/>
      <c r="I88" s="4">
        <v>109121</v>
      </c>
      <c r="J88" s="4">
        <v>109121</v>
      </c>
      <c r="K88" s="4">
        <v>109120</v>
      </c>
      <c r="L88" s="4">
        <v>109119</v>
      </c>
      <c r="M88" s="4">
        <v>0</v>
      </c>
      <c r="N88" s="4">
        <v>2</v>
      </c>
      <c r="O88" s="4">
        <v>0</v>
      </c>
      <c r="P88" s="19">
        <v>2</v>
      </c>
      <c r="Q88" s="4">
        <v>0</v>
      </c>
      <c r="R88" s="4">
        <v>109121</v>
      </c>
      <c r="S88" s="4">
        <v>0</v>
      </c>
      <c r="T88" s="4">
        <v>0</v>
      </c>
      <c r="U88" s="19">
        <v>0</v>
      </c>
      <c r="V88" s="4">
        <v>2051</v>
      </c>
      <c r="W88" s="32">
        <v>48785</v>
      </c>
      <c r="X88" s="53" t="s">
        <v>928</v>
      </c>
      <c r="Y88" s="54" t="s">
        <v>8</v>
      </c>
      <c r="Z88" s="51" t="s">
        <v>57</v>
      </c>
      <c r="AA88" s="2"/>
      <c r="AB88" s="5" t="s">
        <v>6</v>
      </c>
      <c r="AC88" s="5" t="s">
        <v>965</v>
      </c>
      <c r="AD88" s="5" t="s">
        <v>196</v>
      </c>
      <c r="AE88" s="16" t="s">
        <v>6</v>
      </c>
      <c r="AF88" s="24" t="s">
        <v>286</v>
      </c>
    </row>
    <row r="89" spans="2:32" x14ac:dyDescent="0.3">
      <c r="B89" s="14" t="s">
        <v>511</v>
      </c>
      <c r="C89" s="36" t="s">
        <v>313</v>
      </c>
      <c r="D89" s="15" t="s">
        <v>1035</v>
      </c>
      <c r="E89" s="52" t="s">
        <v>6</v>
      </c>
      <c r="F89" s="32">
        <v>44829</v>
      </c>
      <c r="G89" s="5" t="s">
        <v>640</v>
      </c>
      <c r="H89" s="2"/>
      <c r="I89" s="4">
        <v>158546</v>
      </c>
      <c r="J89" s="4">
        <v>158546</v>
      </c>
      <c r="K89" s="4">
        <v>163501</v>
      </c>
      <c r="L89" s="4">
        <v>162752</v>
      </c>
      <c r="M89" s="4">
        <v>0</v>
      </c>
      <c r="N89" s="4">
        <v>-4205</v>
      </c>
      <c r="O89" s="4">
        <v>0</v>
      </c>
      <c r="P89" s="19">
        <v>-4205</v>
      </c>
      <c r="Q89" s="4">
        <v>0</v>
      </c>
      <c r="R89" s="4">
        <v>158546</v>
      </c>
      <c r="S89" s="4">
        <v>0</v>
      </c>
      <c r="T89" s="4">
        <v>0</v>
      </c>
      <c r="U89" s="19">
        <v>0</v>
      </c>
      <c r="V89" s="4">
        <v>2913</v>
      </c>
      <c r="W89" s="32">
        <v>50826</v>
      </c>
      <c r="X89" s="53" t="s">
        <v>673</v>
      </c>
      <c r="Y89" s="54" t="s">
        <v>830</v>
      </c>
      <c r="Z89" s="51" t="s">
        <v>57</v>
      </c>
      <c r="AA89" s="2"/>
      <c r="AB89" s="5" t="s">
        <v>6</v>
      </c>
      <c r="AC89" s="5" t="s">
        <v>937</v>
      </c>
      <c r="AD89" s="5" t="s">
        <v>196</v>
      </c>
      <c r="AE89" s="16" t="s">
        <v>6</v>
      </c>
      <c r="AF89" s="24" t="s">
        <v>561</v>
      </c>
    </row>
    <row r="90" spans="2:32" x14ac:dyDescent="0.3">
      <c r="B90" s="14" t="s">
        <v>1036</v>
      </c>
      <c r="C90" s="36" t="s">
        <v>646</v>
      </c>
      <c r="D90" s="15" t="s">
        <v>786</v>
      </c>
      <c r="E90" s="52" t="s">
        <v>6</v>
      </c>
      <c r="F90" s="32">
        <v>44771</v>
      </c>
      <c r="G90" s="5" t="s">
        <v>150</v>
      </c>
      <c r="H90" s="2"/>
      <c r="I90" s="4">
        <v>7000000</v>
      </c>
      <c r="J90" s="4">
        <v>7000000</v>
      </c>
      <c r="K90" s="4">
        <v>6996920</v>
      </c>
      <c r="L90" s="4">
        <v>6999720</v>
      </c>
      <c r="M90" s="4">
        <v>0</v>
      </c>
      <c r="N90" s="4">
        <v>280</v>
      </c>
      <c r="O90" s="4">
        <v>0</v>
      </c>
      <c r="P90" s="19">
        <v>280</v>
      </c>
      <c r="Q90" s="4">
        <v>0</v>
      </c>
      <c r="R90" s="4">
        <v>7000000</v>
      </c>
      <c r="S90" s="4">
        <v>0</v>
      </c>
      <c r="T90" s="4">
        <v>0</v>
      </c>
      <c r="U90" s="19">
        <v>0</v>
      </c>
      <c r="V90" s="4">
        <v>217000</v>
      </c>
      <c r="W90" s="32">
        <v>44771</v>
      </c>
      <c r="X90" s="53" t="s">
        <v>673</v>
      </c>
      <c r="Y90" s="54" t="s">
        <v>876</v>
      </c>
      <c r="Z90" s="51" t="s">
        <v>57</v>
      </c>
      <c r="AA90" s="2"/>
      <c r="AB90" s="5" t="s">
        <v>36</v>
      </c>
      <c r="AC90" s="5" t="s">
        <v>358</v>
      </c>
      <c r="AD90" s="5" t="s">
        <v>6</v>
      </c>
      <c r="AE90" s="16" t="s">
        <v>6</v>
      </c>
      <c r="AF90" s="24" t="s">
        <v>282</v>
      </c>
    </row>
    <row r="91" spans="2:32" x14ac:dyDescent="0.3">
      <c r="B91" s="14" t="s">
        <v>250</v>
      </c>
      <c r="C91" s="36" t="s">
        <v>431</v>
      </c>
      <c r="D91" s="15" t="s">
        <v>593</v>
      </c>
      <c r="E91" s="52" t="s">
        <v>6</v>
      </c>
      <c r="F91" s="32">
        <v>44798</v>
      </c>
      <c r="G91" s="5" t="s">
        <v>640</v>
      </c>
      <c r="H91" s="2"/>
      <c r="I91" s="4">
        <v>15000</v>
      </c>
      <c r="J91" s="4">
        <v>15000</v>
      </c>
      <c r="K91" s="4">
        <v>15000</v>
      </c>
      <c r="L91" s="4">
        <v>0</v>
      </c>
      <c r="M91" s="4">
        <v>0</v>
      </c>
      <c r="N91" s="4">
        <v>0</v>
      </c>
      <c r="O91" s="4">
        <v>0</v>
      </c>
      <c r="P91" s="19">
        <v>0</v>
      </c>
      <c r="Q91" s="4">
        <v>0</v>
      </c>
      <c r="R91" s="4">
        <v>15000</v>
      </c>
      <c r="S91" s="4">
        <v>0</v>
      </c>
      <c r="T91" s="4">
        <v>0</v>
      </c>
      <c r="U91" s="19">
        <v>0</v>
      </c>
      <c r="V91" s="4">
        <v>334</v>
      </c>
      <c r="W91" s="32">
        <v>55575</v>
      </c>
      <c r="X91" s="53" t="s">
        <v>928</v>
      </c>
      <c r="Y91" s="54" t="s">
        <v>8</v>
      </c>
      <c r="Z91" s="51" t="s">
        <v>57</v>
      </c>
      <c r="AA91" s="2"/>
      <c r="AB91" s="5" t="s">
        <v>6</v>
      </c>
      <c r="AC91" s="5" t="s">
        <v>314</v>
      </c>
      <c r="AD91" s="5" t="s">
        <v>196</v>
      </c>
      <c r="AE91" s="16" t="s">
        <v>6</v>
      </c>
      <c r="AF91" s="24" t="s">
        <v>286</v>
      </c>
    </row>
    <row r="92" spans="2:32" x14ac:dyDescent="0.3">
      <c r="B92" s="14" t="s">
        <v>512</v>
      </c>
      <c r="C92" s="36" t="s">
        <v>432</v>
      </c>
      <c r="D92" s="15" t="s">
        <v>852</v>
      </c>
      <c r="E92" s="52" t="s">
        <v>6</v>
      </c>
      <c r="F92" s="32">
        <v>44760</v>
      </c>
      <c r="G92" s="5" t="s">
        <v>198</v>
      </c>
      <c r="H92" s="2"/>
      <c r="I92" s="4">
        <v>4978550</v>
      </c>
      <c r="J92" s="4">
        <v>5000000</v>
      </c>
      <c r="K92" s="4">
        <v>5109400</v>
      </c>
      <c r="L92" s="4">
        <v>5041028</v>
      </c>
      <c r="M92" s="4">
        <v>0</v>
      </c>
      <c r="N92" s="4">
        <v>-14410</v>
      </c>
      <c r="O92" s="4">
        <v>0</v>
      </c>
      <c r="P92" s="19">
        <v>-14410</v>
      </c>
      <c r="Q92" s="4">
        <v>0</v>
      </c>
      <c r="R92" s="4">
        <v>5026618</v>
      </c>
      <c r="S92" s="4">
        <v>0</v>
      </c>
      <c r="T92" s="4">
        <v>-48068</v>
      </c>
      <c r="U92" s="19">
        <v>-48068</v>
      </c>
      <c r="V92" s="4">
        <v>188268</v>
      </c>
      <c r="W92" s="32">
        <v>45496</v>
      </c>
      <c r="X92" s="53" t="s">
        <v>673</v>
      </c>
      <c r="Y92" s="54" t="s">
        <v>58</v>
      </c>
      <c r="Z92" s="51" t="s">
        <v>57</v>
      </c>
      <c r="AA92" s="2"/>
      <c r="AB92" s="5" t="s">
        <v>939</v>
      </c>
      <c r="AC92" s="5" t="s">
        <v>129</v>
      </c>
      <c r="AD92" s="5" t="s">
        <v>6</v>
      </c>
      <c r="AE92" s="16" t="s">
        <v>6</v>
      </c>
      <c r="AF92" s="24" t="s">
        <v>197</v>
      </c>
    </row>
    <row r="93" spans="2:32" x14ac:dyDescent="0.3">
      <c r="B93" s="14" t="s">
        <v>787</v>
      </c>
      <c r="C93" s="36" t="s">
        <v>1037</v>
      </c>
      <c r="D93" s="15" t="s">
        <v>788</v>
      </c>
      <c r="E93" s="52" t="s">
        <v>6</v>
      </c>
      <c r="F93" s="32">
        <v>44818</v>
      </c>
      <c r="G93" s="5" t="s">
        <v>281</v>
      </c>
      <c r="H93" s="2"/>
      <c r="I93" s="4">
        <v>5001600</v>
      </c>
      <c r="J93" s="4">
        <v>5000000</v>
      </c>
      <c r="K93" s="4">
        <v>5000000</v>
      </c>
      <c r="L93" s="4">
        <v>5000000</v>
      </c>
      <c r="M93" s="4">
        <v>0</v>
      </c>
      <c r="N93" s="4">
        <v>0</v>
      </c>
      <c r="O93" s="4">
        <v>0</v>
      </c>
      <c r="P93" s="19">
        <v>0</v>
      </c>
      <c r="Q93" s="4">
        <v>0</v>
      </c>
      <c r="R93" s="4">
        <v>5000000</v>
      </c>
      <c r="S93" s="4">
        <v>0</v>
      </c>
      <c r="T93" s="4">
        <v>1600</v>
      </c>
      <c r="U93" s="19">
        <v>1600</v>
      </c>
      <c r="V93" s="4">
        <v>178520</v>
      </c>
      <c r="W93" s="32">
        <v>45802</v>
      </c>
      <c r="X93" s="53" t="s">
        <v>928</v>
      </c>
      <c r="Y93" s="54" t="s">
        <v>8</v>
      </c>
      <c r="Z93" s="51" t="s">
        <v>57</v>
      </c>
      <c r="AA93" s="2"/>
      <c r="AB93" s="5" t="s">
        <v>6</v>
      </c>
      <c r="AC93" s="5" t="s">
        <v>1038</v>
      </c>
      <c r="AD93" s="5" t="s">
        <v>6</v>
      </c>
      <c r="AE93" s="16" t="s">
        <v>6</v>
      </c>
      <c r="AF93" s="24" t="s">
        <v>286</v>
      </c>
    </row>
    <row r="94" spans="2:32" x14ac:dyDescent="0.3">
      <c r="B94" s="14" t="s">
        <v>1039</v>
      </c>
      <c r="C94" s="36" t="s">
        <v>359</v>
      </c>
      <c r="D94" s="15" t="s">
        <v>789</v>
      </c>
      <c r="E94" s="52" t="s">
        <v>6</v>
      </c>
      <c r="F94" s="32">
        <v>44777</v>
      </c>
      <c r="G94" s="5" t="s">
        <v>567</v>
      </c>
      <c r="H94" s="2"/>
      <c r="I94" s="4">
        <v>3462410</v>
      </c>
      <c r="J94" s="4">
        <v>3500000</v>
      </c>
      <c r="K94" s="4">
        <v>3492125</v>
      </c>
      <c r="L94" s="4">
        <v>3496807</v>
      </c>
      <c r="M94" s="4">
        <v>0</v>
      </c>
      <c r="N94" s="4">
        <v>697</v>
      </c>
      <c r="O94" s="4">
        <v>0</v>
      </c>
      <c r="P94" s="19">
        <v>697</v>
      </c>
      <c r="Q94" s="4">
        <v>0</v>
      </c>
      <c r="R94" s="4">
        <v>3497505</v>
      </c>
      <c r="S94" s="4">
        <v>0</v>
      </c>
      <c r="T94" s="4">
        <v>-35095</v>
      </c>
      <c r="U94" s="19">
        <v>-35095</v>
      </c>
      <c r="V94" s="4">
        <v>106483</v>
      </c>
      <c r="W94" s="32">
        <v>45536</v>
      </c>
      <c r="X94" s="53" t="s">
        <v>928</v>
      </c>
      <c r="Y94" s="54" t="s">
        <v>8</v>
      </c>
      <c r="Z94" s="51" t="s">
        <v>57</v>
      </c>
      <c r="AA94" s="2"/>
      <c r="AB94" s="5" t="s">
        <v>513</v>
      </c>
      <c r="AC94" s="5" t="s">
        <v>165</v>
      </c>
      <c r="AD94" s="5" t="s">
        <v>853</v>
      </c>
      <c r="AE94" s="16" t="s">
        <v>6</v>
      </c>
      <c r="AF94" s="24" t="s">
        <v>286</v>
      </c>
    </row>
    <row r="95" spans="2:32" x14ac:dyDescent="0.3">
      <c r="B95" s="14" t="s">
        <v>251</v>
      </c>
      <c r="C95" s="36" t="s">
        <v>37</v>
      </c>
      <c r="D95" s="15" t="s">
        <v>100</v>
      </c>
      <c r="E95" s="52" t="s">
        <v>6</v>
      </c>
      <c r="F95" s="32">
        <v>44756</v>
      </c>
      <c r="G95" s="5" t="s">
        <v>567</v>
      </c>
      <c r="H95" s="2"/>
      <c r="I95" s="4">
        <v>978430</v>
      </c>
      <c r="J95" s="4">
        <v>1000000</v>
      </c>
      <c r="K95" s="4">
        <v>997161</v>
      </c>
      <c r="L95" s="4">
        <v>997545</v>
      </c>
      <c r="M95" s="4">
        <v>0</v>
      </c>
      <c r="N95" s="4">
        <v>378</v>
      </c>
      <c r="O95" s="4">
        <v>0</v>
      </c>
      <c r="P95" s="19">
        <v>378</v>
      </c>
      <c r="Q95" s="4">
        <v>0</v>
      </c>
      <c r="R95" s="4">
        <v>997923</v>
      </c>
      <c r="S95" s="4">
        <v>0</v>
      </c>
      <c r="T95" s="4">
        <v>-19493</v>
      </c>
      <c r="U95" s="19">
        <v>-19493</v>
      </c>
      <c r="V95" s="4">
        <v>24469</v>
      </c>
      <c r="W95" s="32">
        <v>45792</v>
      </c>
      <c r="X95" s="53" t="s">
        <v>928</v>
      </c>
      <c r="Y95" s="54" t="s">
        <v>284</v>
      </c>
      <c r="Z95" s="51" t="s">
        <v>57</v>
      </c>
      <c r="AA95" s="2"/>
      <c r="AB95" s="5" t="s">
        <v>884</v>
      </c>
      <c r="AC95" s="5" t="s">
        <v>568</v>
      </c>
      <c r="AD95" s="5" t="s">
        <v>6</v>
      </c>
      <c r="AE95" s="16" t="s">
        <v>6</v>
      </c>
      <c r="AF95" s="24" t="s">
        <v>200</v>
      </c>
    </row>
    <row r="96" spans="2:32" x14ac:dyDescent="0.3">
      <c r="B96" s="14" t="s">
        <v>514</v>
      </c>
      <c r="C96" s="36" t="s">
        <v>854</v>
      </c>
      <c r="D96" s="15" t="s">
        <v>315</v>
      </c>
      <c r="E96" s="52" t="s">
        <v>6</v>
      </c>
      <c r="F96" s="32">
        <v>44775</v>
      </c>
      <c r="G96" s="5" t="s">
        <v>11</v>
      </c>
      <c r="H96" s="2"/>
      <c r="I96" s="4">
        <v>1825000</v>
      </c>
      <c r="J96" s="4">
        <v>2000000</v>
      </c>
      <c r="K96" s="4">
        <v>2000000</v>
      </c>
      <c r="L96" s="4">
        <v>2000000</v>
      </c>
      <c r="M96" s="4">
        <v>0</v>
      </c>
      <c r="N96" s="4">
        <v>0</v>
      </c>
      <c r="O96" s="4">
        <v>0</v>
      </c>
      <c r="P96" s="19">
        <v>0</v>
      </c>
      <c r="Q96" s="4">
        <v>0</v>
      </c>
      <c r="R96" s="4">
        <v>2000000</v>
      </c>
      <c r="S96" s="4">
        <v>0</v>
      </c>
      <c r="T96" s="4">
        <v>-175000</v>
      </c>
      <c r="U96" s="19">
        <v>-175000</v>
      </c>
      <c r="V96" s="4">
        <v>81965</v>
      </c>
      <c r="W96" s="32">
        <v>46645</v>
      </c>
      <c r="X96" s="53" t="s">
        <v>252</v>
      </c>
      <c r="Y96" s="54" t="s">
        <v>8</v>
      </c>
      <c r="Z96" s="51" t="s">
        <v>57</v>
      </c>
      <c r="AA96" s="2"/>
      <c r="AB96" s="5" t="s">
        <v>38</v>
      </c>
      <c r="AC96" s="5" t="s">
        <v>515</v>
      </c>
      <c r="AD96" s="5" t="s">
        <v>196</v>
      </c>
      <c r="AE96" s="16" t="s">
        <v>6</v>
      </c>
      <c r="AF96" s="24" t="s">
        <v>166</v>
      </c>
    </row>
    <row r="97" spans="2:32" x14ac:dyDescent="0.3">
      <c r="B97" s="14" t="s">
        <v>790</v>
      </c>
      <c r="C97" s="36" t="s">
        <v>167</v>
      </c>
      <c r="D97" s="15" t="s">
        <v>1040</v>
      </c>
      <c r="E97" s="52" t="s">
        <v>6</v>
      </c>
      <c r="F97" s="32">
        <v>44767</v>
      </c>
      <c r="G97" s="5" t="s">
        <v>62</v>
      </c>
      <c r="H97" s="2"/>
      <c r="I97" s="4">
        <v>2519850</v>
      </c>
      <c r="J97" s="4">
        <v>2500000</v>
      </c>
      <c r="K97" s="4">
        <v>2469150</v>
      </c>
      <c r="L97" s="4">
        <v>2482418</v>
      </c>
      <c r="M97" s="4">
        <v>0</v>
      </c>
      <c r="N97" s="4">
        <v>2334</v>
      </c>
      <c r="O97" s="4">
        <v>0</v>
      </c>
      <c r="P97" s="19">
        <v>2334</v>
      </c>
      <c r="Q97" s="4">
        <v>0</v>
      </c>
      <c r="R97" s="4">
        <v>2484752</v>
      </c>
      <c r="S97" s="4">
        <v>0</v>
      </c>
      <c r="T97" s="4">
        <v>35098</v>
      </c>
      <c r="U97" s="19">
        <v>35098</v>
      </c>
      <c r="V97" s="4">
        <v>91708</v>
      </c>
      <c r="W97" s="32">
        <v>46037</v>
      </c>
      <c r="X97" s="53" t="s">
        <v>673</v>
      </c>
      <c r="Y97" s="54" t="s">
        <v>343</v>
      </c>
      <c r="Z97" s="51" t="s">
        <v>57</v>
      </c>
      <c r="AA97" s="2"/>
      <c r="AB97" s="5" t="s">
        <v>647</v>
      </c>
      <c r="AC97" s="5" t="s">
        <v>855</v>
      </c>
      <c r="AD97" s="5" t="s">
        <v>6</v>
      </c>
      <c r="AE97" s="16" t="s">
        <v>6</v>
      </c>
      <c r="AF97" s="24" t="s">
        <v>128</v>
      </c>
    </row>
    <row r="98" spans="2:32" x14ac:dyDescent="0.3">
      <c r="B98" s="14" t="s">
        <v>1041</v>
      </c>
      <c r="C98" s="36" t="s">
        <v>1042</v>
      </c>
      <c r="D98" s="15" t="s">
        <v>360</v>
      </c>
      <c r="E98" s="52" t="s">
        <v>6</v>
      </c>
      <c r="F98" s="32">
        <v>44819</v>
      </c>
      <c r="G98" s="5" t="s">
        <v>640</v>
      </c>
      <c r="H98" s="2"/>
      <c r="I98" s="4">
        <v>7200</v>
      </c>
      <c r="J98" s="4">
        <v>7200</v>
      </c>
      <c r="K98" s="4">
        <v>7200</v>
      </c>
      <c r="L98" s="4">
        <v>7200</v>
      </c>
      <c r="M98" s="4">
        <v>0</v>
      </c>
      <c r="N98" s="4">
        <v>0</v>
      </c>
      <c r="O98" s="4">
        <v>0</v>
      </c>
      <c r="P98" s="19">
        <v>0</v>
      </c>
      <c r="Q98" s="4">
        <v>0</v>
      </c>
      <c r="R98" s="4">
        <v>7200</v>
      </c>
      <c r="S98" s="4">
        <v>0</v>
      </c>
      <c r="T98" s="4">
        <v>0</v>
      </c>
      <c r="U98" s="19">
        <v>0</v>
      </c>
      <c r="V98" s="4">
        <v>143</v>
      </c>
      <c r="W98" s="32">
        <v>52977</v>
      </c>
      <c r="X98" s="53" t="s">
        <v>673</v>
      </c>
      <c r="Y98" s="54" t="s">
        <v>58</v>
      </c>
      <c r="Z98" s="51" t="s">
        <v>57</v>
      </c>
      <c r="AA98" s="2"/>
      <c r="AB98" s="5" t="s">
        <v>6</v>
      </c>
      <c r="AC98" s="5" t="s">
        <v>516</v>
      </c>
      <c r="AD98" s="5" t="s">
        <v>6</v>
      </c>
      <c r="AE98" s="16" t="s">
        <v>6</v>
      </c>
      <c r="AF98" s="24" t="s">
        <v>197</v>
      </c>
    </row>
    <row r="99" spans="2:32" x14ac:dyDescent="0.3">
      <c r="B99" s="14" t="s">
        <v>316</v>
      </c>
      <c r="C99" s="36" t="s">
        <v>1043</v>
      </c>
      <c r="D99" s="15" t="s">
        <v>101</v>
      </c>
      <c r="E99" s="52" t="s">
        <v>6</v>
      </c>
      <c r="F99" s="32">
        <v>44819</v>
      </c>
      <c r="G99" s="5" t="s">
        <v>83</v>
      </c>
      <c r="H99" s="2"/>
      <c r="I99" s="4">
        <v>3000000</v>
      </c>
      <c r="J99" s="4">
        <v>3000000</v>
      </c>
      <c r="K99" s="4">
        <v>2997930</v>
      </c>
      <c r="L99" s="4">
        <v>2999505</v>
      </c>
      <c r="M99" s="4">
        <v>0</v>
      </c>
      <c r="N99" s="4">
        <v>287</v>
      </c>
      <c r="O99" s="4">
        <v>0</v>
      </c>
      <c r="P99" s="19">
        <v>287</v>
      </c>
      <c r="Q99" s="4">
        <v>0</v>
      </c>
      <c r="R99" s="4">
        <v>2999792</v>
      </c>
      <c r="S99" s="4">
        <v>0</v>
      </c>
      <c r="T99" s="4">
        <v>208</v>
      </c>
      <c r="U99" s="19">
        <v>208</v>
      </c>
      <c r="V99" s="4">
        <v>101250</v>
      </c>
      <c r="W99" s="32">
        <v>45000</v>
      </c>
      <c r="X99" s="53" t="s">
        <v>928</v>
      </c>
      <c r="Y99" s="54" t="s">
        <v>8</v>
      </c>
      <c r="Z99" s="51" t="s">
        <v>57</v>
      </c>
      <c r="AA99" s="2"/>
      <c r="AB99" s="5" t="s">
        <v>404</v>
      </c>
      <c r="AC99" s="5" t="s">
        <v>65</v>
      </c>
      <c r="AD99" s="5" t="s">
        <v>6</v>
      </c>
      <c r="AE99" s="16" t="s">
        <v>6</v>
      </c>
      <c r="AF99" s="24" t="s">
        <v>286</v>
      </c>
    </row>
    <row r="100" spans="2:32" x14ac:dyDescent="0.3">
      <c r="B100" s="14" t="s">
        <v>791</v>
      </c>
      <c r="C100" s="36" t="s">
        <v>433</v>
      </c>
      <c r="D100" s="15" t="s">
        <v>317</v>
      </c>
      <c r="E100" s="52" t="s">
        <v>6</v>
      </c>
      <c r="F100" s="32">
        <v>44798</v>
      </c>
      <c r="G100" s="5" t="s">
        <v>856</v>
      </c>
      <c r="H100" s="2"/>
      <c r="I100" s="4">
        <v>3003029</v>
      </c>
      <c r="J100" s="4">
        <v>3000000</v>
      </c>
      <c r="K100" s="4">
        <v>2995199</v>
      </c>
      <c r="L100" s="4">
        <v>2998217</v>
      </c>
      <c r="M100" s="4">
        <v>0</v>
      </c>
      <c r="N100" s="4">
        <v>1260</v>
      </c>
      <c r="O100" s="4">
        <v>0</v>
      </c>
      <c r="P100" s="19">
        <v>1260</v>
      </c>
      <c r="Q100" s="4">
        <v>0</v>
      </c>
      <c r="R100" s="4">
        <v>2999477</v>
      </c>
      <c r="S100" s="4">
        <v>0</v>
      </c>
      <c r="T100" s="4">
        <v>523</v>
      </c>
      <c r="U100" s="19">
        <v>523</v>
      </c>
      <c r="V100" s="4">
        <v>80029</v>
      </c>
      <c r="W100" s="32">
        <v>44896</v>
      </c>
      <c r="X100" s="53" t="s">
        <v>928</v>
      </c>
      <c r="Y100" s="54" t="s">
        <v>8</v>
      </c>
      <c r="Z100" s="51" t="s">
        <v>57</v>
      </c>
      <c r="AA100" s="2"/>
      <c r="AB100" s="5" t="s">
        <v>404</v>
      </c>
      <c r="AC100" s="5" t="s">
        <v>65</v>
      </c>
      <c r="AD100" s="5" t="s">
        <v>6</v>
      </c>
      <c r="AE100" s="16" t="s">
        <v>6</v>
      </c>
      <c r="AF100" s="24" t="s">
        <v>286</v>
      </c>
    </row>
    <row r="101" spans="2:32" x14ac:dyDescent="0.3">
      <c r="B101" s="14" t="s">
        <v>1044</v>
      </c>
      <c r="C101" s="36" t="s">
        <v>968</v>
      </c>
      <c r="D101" s="15" t="s">
        <v>434</v>
      </c>
      <c r="E101" s="52" t="s">
        <v>6</v>
      </c>
      <c r="F101" s="32">
        <v>44824</v>
      </c>
      <c r="G101" s="5" t="s">
        <v>640</v>
      </c>
      <c r="H101" s="2"/>
      <c r="I101" s="4">
        <v>44706</v>
      </c>
      <c r="J101" s="4">
        <v>44706</v>
      </c>
      <c r="K101" s="4">
        <v>44693</v>
      </c>
      <c r="L101" s="4">
        <v>44700</v>
      </c>
      <c r="M101" s="4">
        <v>0</v>
      </c>
      <c r="N101" s="4">
        <v>6</v>
      </c>
      <c r="O101" s="4">
        <v>0</v>
      </c>
      <c r="P101" s="19">
        <v>6</v>
      </c>
      <c r="Q101" s="4">
        <v>0</v>
      </c>
      <c r="R101" s="4">
        <v>44706</v>
      </c>
      <c r="S101" s="4">
        <v>0</v>
      </c>
      <c r="T101" s="4">
        <v>0</v>
      </c>
      <c r="U101" s="19">
        <v>0</v>
      </c>
      <c r="V101" s="4">
        <v>784</v>
      </c>
      <c r="W101" s="32">
        <v>48933</v>
      </c>
      <c r="X101" s="53" t="s">
        <v>928</v>
      </c>
      <c r="Y101" s="54" t="s">
        <v>8</v>
      </c>
      <c r="Z101" s="51" t="s">
        <v>57</v>
      </c>
      <c r="AA101" s="2"/>
      <c r="AB101" s="5" t="s">
        <v>6</v>
      </c>
      <c r="AC101" s="5" t="s">
        <v>361</v>
      </c>
      <c r="AD101" s="5" t="s">
        <v>6</v>
      </c>
      <c r="AE101" s="16" t="s">
        <v>6</v>
      </c>
      <c r="AF101" s="24" t="s">
        <v>286</v>
      </c>
    </row>
    <row r="102" spans="2:32" x14ac:dyDescent="0.3">
      <c r="B102" s="14" t="s">
        <v>253</v>
      </c>
      <c r="C102" s="36" t="s">
        <v>908</v>
      </c>
      <c r="D102" s="15" t="s">
        <v>362</v>
      </c>
      <c r="E102" s="52" t="s">
        <v>6</v>
      </c>
      <c r="F102" s="32">
        <v>44824</v>
      </c>
      <c r="G102" s="5" t="s">
        <v>640</v>
      </c>
      <c r="H102" s="2"/>
      <c r="I102" s="4">
        <v>31312</v>
      </c>
      <c r="J102" s="4">
        <v>31312</v>
      </c>
      <c r="K102" s="4">
        <v>31987</v>
      </c>
      <c r="L102" s="4">
        <v>31868</v>
      </c>
      <c r="M102" s="4">
        <v>0</v>
      </c>
      <c r="N102" s="4">
        <v>-556</v>
      </c>
      <c r="O102" s="4">
        <v>0</v>
      </c>
      <c r="P102" s="19">
        <v>-556</v>
      </c>
      <c r="Q102" s="4">
        <v>0</v>
      </c>
      <c r="R102" s="4">
        <v>31312</v>
      </c>
      <c r="S102" s="4">
        <v>0</v>
      </c>
      <c r="T102" s="4">
        <v>0</v>
      </c>
      <c r="U102" s="19">
        <v>0</v>
      </c>
      <c r="V102" s="4">
        <v>504</v>
      </c>
      <c r="W102" s="32">
        <v>49298</v>
      </c>
      <c r="X102" s="53" t="s">
        <v>673</v>
      </c>
      <c r="Y102" s="54" t="s">
        <v>830</v>
      </c>
      <c r="Z102" s="51" t="s">
        <v>57</v>
      </c>
      <c r="AA102" s="2"/>
      <c r="AB102" s="5" t="s">
        <v>6</v>
      </c>
      <c r="AC102" s="5" t="s">
        <v>318</v>
      </c>
      <c r="AD102" s="5" t="s">
        <v>196</v>
      </c>
      <c r="AE102" s="16" t="s">
        <v>6</v>
      </c>
      <c r="AF102" s="24" t="s">
        <v>561</v>
      </c>
    </row>
    <row r="103" spans="2:32" x14ac:dyDescent="0.3">
      <c r="B103" s="14" t="s">
        <v>517</v>
      </c>
      <c r="C103" s="36" t="s">
        <v>909</v>
      </c>
      <c r="D103" s="15" t="s">
        <v>363</v>
      </c>
      <c r="E103" s="52" t="s">
        <v>6</v>
      </c>
      <c r="F103" s="32">
        <v>44824</v>
      </c>
      <c r="G103" s="5" t="s">
        <v>640</v>
      </c>
      <c r="H103" s="2"/>
      <c r="I103" s="4">
        <v>123846</v>
      </c>
      <c r="J103" s="4">
        <v>123846</v>
      </c>
      <c r="K103" s="4">
        <v>125162</v>
      </c>
      <c r="L103" s="4">
        <v>124873</v>
      </c>
      <c r="M103" s="4">
        <v>0</v>
      </c>
      <c r="N103" s="4">
        <v>-1027</v>
      </c>
      <c r="O103" s="4">
        <v>0</v>
      </c>
      <c r="P103" s="19">
        <v>-1027</v>
      </c>
      <c r="Q103" s="4">
        <v>0</v>
      </c>
      <c r="R103" s="4">
        <v>123846</v>
      </c>
      <c r="S103" s="4">
        <v>0</v>
      </c>
      <c r="T103" s="4">
        <v>0</v>
      </c>
      <c r="U103" s="19">
        <v>0</v>
      </c>
      <c r="V103" s="4">
        <v>2265</v>
      </c>
      <c r="W103" s="32">
        <v>49298</v>
      </c>
      <c r="X103" s="53" t="s">
        <v>673</v>
      </c>
      <c r="Y103" s="54" t="s">
        <v>58</v>
      </c>
      <c r="Z103" s="51" t="s">
        <v>57</v>
      </c>
      <c r="AA103" s="2"/>
      <c r="AB103" s="5" t="s">
        <v>6</v>
      </c>
      <c r="AC103" s="5" t="s">
        <v>318</v>
      </c>
      <c r="AD103" s="5" t="s">
        <v>196</v>
      </c>
      <c r="AE103" s="16" t="s">
        <v>6</v>
      </c>
      <c r="AF103" s="24" t="s">
        <v>197</v>
      </c>
    </row>
    <row r="104" spans="2:32" x14ac:dyDescent="0.3">
      <c r="B104" s="14" t="s">
        <v>792</v>
      </c>
      <c r="C104" s="36" t="s">
        <v>910</v>
      </c>
      <c r="D104" s="15" t="s">
        <v>793</v>
      </c>
      <c r="E104" s="52" t="s">
        <v>6</v>
      </c>
      <c r="F104" s="32">
        <v>44824</v>
      </c>
      <c r="G104" s="5" t="s">
        <v>640</v>
      </c>
      <c r="H104" s="2"/>
      <c r="I104" s="4">
        <v>167583</v>
      </c>
      <c r="J104" s="4">
        <v>167583</v>
      </c>
      <c r="K104" s="4">
        <v>167538</v>
      </c>
      <c r="L104" s="4">
        <v>167549</v>
      </c>
      <c r="M104" s="4">
        <v>0</v>
      </c>
      <c r="N104" s="4">
        <v>34</v>
      </c>
      <c r="O104" s="4">
        <v>0</v>
      </c>
      <c r="P104" s="19">
        <v>34</v>
      </c>
      <c r="Q104" s="4">
        <v>0</v>
      </c>
      <c r="R104" s="4">
        <v>167583</v>
      </c>
      <c r="S104" s="4">
        <v>0</v>
      </c>
      <c r="T104" s="4">
        <v>0</v>
      </c>
      <c r="U104" s="19">
        <v>0</v>
      </c>
      <c r="V104" s="4">
        <v>3327</v>
      </c>
      <c r="W104" s="32">
        <v>49999</v>
      </c>
      <c r="X104" s="53" t="s">
        <v>673</v>
      </c>
      <c r="Y104" s="54" t="s">
        <v>58</v>
      </c>
      <c r="Z104" s="51" t="s">
        <v>57</v>
      </c>
      <c r="AA104" s="2"/>
      <c r="AB104" s="5" t="s">
        <v>6</v>
      </c>
      <c r="AC104" s="5" t="s">
        <v>102</v>
      </c>
      <c r="AD104" s="5" t="s">
        <v>196</v>
      </c>
      <c r="AE104" s="16" t="s">
        <v>6</v>
      </c>
      <c r="AF104" s="24" t="s">
        <v>197</v>
      </c>
    </row>
    <row r="105" spans="2:32" x14ac:dyDescent="0.3">
      <c r="B105" s="14" t="s">
        <v>1045</v>
      </c>
      <c r="C105" s="36" t="s">
        <v>911</v>
      </c>
      <c r="D105" s="15" t="s">
        <v>794</v>
      </c>
      <c r="E105" s="52" t="s">
        <v>6</v>
      </c>
      <c r="F105" s="32">
        <v>44824</v>
      </c>
      <c r="G105" s="5" t="s">
        <v>640</v>
      </c>
      <c r="H105" s="2"/>
      <c r="I105" s="4">
        <v>83792</v>
      </c>
      <c r="J105" s="4">
        <v>83792</v>
      </c>
      <c r="K105" s="4">
        <v>83781</v>
      </c>
      <c r="L105" s="4">
        <v>83783</v>
      </c>
      <c r="M105" s="4">
        <v>0</v>
      </c>
      <c r="N105" s="4">
        <v>8</v>
      </c>
      <c r="O105" s="4">
        <v>0</v>
      </c>
      <c r="P105" s="19">
        <v>8</v>
      </c>
      <c r="Q105" s="4">
        <v>0</v>
      </c>
      <c r="R105" s="4">
        <v>83792</v>
      </c>
      <c r="S105" s="4">
        <v>0</v>
      </c>
      <c r="T105" s="4">
        <v>0</v>
      </c>
      <c r="U105" s="19">
        <v>0</v>
      </c>
      <c r="V105" s="4">
        <v>1846</v>
      </c>
      <c r="W105" s="32">
        <v>49999</v>
      </c>
      <c r="X105" s="53" t="s">
        <v>928</v>
      </c>
      <c r="Y105" s="54" t="s">
        <v>8</v>
      </c>
      <c r="Z105" s="51" t="s">
        <v>57</v>
      </c>
      <c r="AA105" s="2"/>
      <c r="AB105" s="5" t="s">
        <v>6</v>
      </c>
      <c r="AC105" s="5" t="s">
        <v>102</v>
      </c>
      <c r="AD105" s="5" t="s">
        <v>196</v>
      </c>
      <c r="AE105" s="16" t="s">
        <v>6</v>
      </c>
      <c r="AF105" s="24" t="s">
        <v>286</v>
      </c>
    </row>
    <row r="106" spans="2:32" x14ac:dyDescent="0.3">
      <c r="B106" s="14" t="s">
        <v>254</v>
      </c>
      <c r="C106" s="36" t="s">
        <v>714</v>
      </c>
      <c r="D106" s="15" t="s">
        <v>518</v>
      </c>
      <c r="E106" s="52" t="s">
        <v>6</v>
      </c>
      <c r="F106" s="32">
        <v>44824</v>
      </c>
      <c r="G106" s="5" t="s">
        <v>640</v>
      </c>
      <c r="H106" s="2"/>
      <c r="I106" s="4">
        <v>311919</v>
      </c>
      <c r="J106" s="4">
        <v>311919</v>
      </c>
      <c r="K106" s="4">
        <v>311852</v>
      </c>
      <c r="L106" s="4">
        <v>311858</v>
      </c>
      <c r="M106" s="4">
        <v>0</v>
      </c>
      <c r="N106" s="4">
        <v>61</v>
      </c>
      <c r="O106" s="4">
        <v>0</v>
      </c>
      <c r="P106" s="19">
        <v>61</v>
      </c>
      <c r="Q106" s="4">
        <v>0</v>
      </c>
      <c r="R106" s="4">
        <v>311919</v>
      </c>
      <c r="S106" s="4">
        <v>0</v>
      </c>
      <c r="T106" s="4">
        <v>0</v>
      </c>
      <c r="U106" s="19">
        <v>0</v>
      </c>
      <c r="V106" s="4">
        <v>2988</v>
      </c>
      <c r="W106" s="32">
        <v>51523</v>
      </c>
      <c r="X106" s="53" t="s">
        <v>673</v>
      </c>
      <c r="Y106" s="54" t="s">
        <v>58</v>
      </c>
      <c r="Z106" s="51" t="s">
        <v>57</v>
      </c>
      <c r="AA106" s="2"/>
      <c r="AB106" s="5" t="s">
        <v>6</v>
      </c>
      <c r="AC106" s="5" t="s">
        <v>168</v>
      </c>
      <c r="AD106" s="5" t="s">
        <v>196</v>
      </c>
      <c r="AE106" s="16" t="s">
        <v>6</v>
      </c>
      <c r="AF106" s="24" t="s">
        <v>197</v>
      </c>
    </row>
    <row r="107" spans="2:32" x14ac:dyDescent="0.3">
      <c r="B107" s="14" t="s">
        <v>594</v>
      </c>
      <c r="C107" s="36" t="s">
        <v>715</v>
      </c>
      <c r="D107" s="15" t="s">
        <v>255</v>
      </c>
      <c r="E107" s="52" t="s">
        <v>6</v>
      </c>
      <c r="F107" s="32">
        <v>44824</v>
      </c>
      <c r="G107" s="5" t="s">
        <v>640</v>
      </c>
      <c r="H107" s="2"/>
      <c r="I107" s="4">
        <v>311919</v>
      </c>
      <c r="J107" s="4">
        <v>311919</v>
      </c>
      <c r="K107" s="4">
        <v>311888</v>
      </c>
      <c r="L107" s="4">
        <v>311891</v>
      </c>
      <c r="M107" s="4">
        <v>0</v>
      </c>
      <c r="N107" s="4">
        <v>28</v>
      </c>
      <c r="O107" s="4">
        <v>0</v>
      </c>
      <c r="P107" s="19">
        <v>28</v>
      </c>
      <c r="Q107" s="4">
        <v>0</v>
      </c>
      <c r="R107" s="4">
        <v>311919</v>
      </c>
      <c r="S107" s="4">
        <v>0</v>
      </c>
      <c r="T107" s="4">
        <v>0</v>
      </c>
      <c r="U107" s="19">
        <v>0</v>
      </c>
      <c r="V107" s="4">
        <v>4026</v>
      </c>
      <c r="W107" s="32">
        <v>51523</v>
      </c>
      <c r="X107" s="53" t="s">
        <v>928</v>
      </c>
      <c r="Y107" s="54" t="s">
        <v>8</v>
      </c>
      <c r="Z107" s="51" t="s">
        <v>57</v>
      </c>
      <c r="AA107" s="2"/>
      <c r="AB107" s="5" t="s">
        <v>6</v>
      </c>
      <c r="AC107" s="5" t="s">
        <v>168</v>
      </c>
      <c r="AD107" s="5" t="s">
        <v>196</v>
      </c>
      <c r="AE107" s="16" t="s">
        <v>6</v>
      </c>
      <c r="AF107" s="24" t="s">
        <v>286</v>
      </c>
    </row>
    <row r="108" spans="2:32" x14ac:dyDescent="0.3">
      <c r="B108" s="14" t="s">
        <v>857</v>
      </c>
      <c r="C108" s="36" t="s">
        <v>648</v>
      </c>
      <c r="D108" s="15" t="s">
        <v>716</v>
      </c>
      <c r="E108" s="52" t="s">
        <v>6</v>
      </c>
      <c r="F108" s="32">
        <v>44824</v>
      </c>
      <c r="G108" s="5" t="s">
        <v>640</v>
      </c>
      <c r="H108" s="2"/>
      <c r="I108" s="4">
        <v>769089</v>
      </c>
      <c r="J108" s="4">
        <v>769089</v>
      </c>
      <c r="K108" s="4">
        <v>776656</v>
      </c>
      <c r="L108" s="4">
        <v>775396</v>
      </c>
      <c r="M108" s="4">
        <v>0</v>
      </c>
      <c r="N108" s="4">
        <v>-6306</v>
      </c>
      <c r="O108" s="4">
        <v>0</v>
      </c>
      <c r="P108" s="19">
        <v>-6306</v>
      </c>
      <c r="Q108" s="4">
        <v>0</v>
      </c>
      <c r="R108" s="4">
        <v>769089</v>
      </c>
      <c r="S108" s="4">
        <v>0</v>
      </c>
      <c r="T108" s="4">
        <v>0</v>
      </c>
      <c r="U108" s="19">
        <v>0</v>
      </c>
      <c r="V108" s="4">
        <v>11415</v>
      </c>
      <c r="W108" s="32">
        <v>50698</v>
      </c>
      <c r="X108" s="53" t="s">
        <v>673</v>
      </c>
      <c r="Y108" s="54" t="s">
        <v>830</v>
      </c>
      <c r="Z108" s="51" t="s">
        <v>57</v>
      </c>
      <c r="AA108" s="2"/>
      <c r="AB108" s="5" t="s">
        <v>6</v>
      </c>
      <c r="AC108" s="5" t="s">
        <v>969</v>
      </c>
      <c r="AD108" s="5" t="s">
        <v>196</v>
      </c>
      <c r="AE108" s="16" t="s">
        <v>6</v>
      </c>
      <c r="AF108" s="24" t="s">
        <v>561</v>
      </c>
    </row>
    <row r="109" spans="2:32" x14ac:dyDescent="0.3">
      <c r="B109" s="14" t="s">
        <v>39</v>
      </c>
      <c r="C109" s="36" t="s">
        <v>595</v>
      </c>
      <c r="D109" s="15" t="s">
        <v>364</v>
      </c>
      <c r="E109" s="52" t="s">
        <v>6</v>
      </c>
      <c r="F109" s="32">
        <v>44824</v>
      </c>
      <c r="G109" s="5" t="s">
        <v>640</v>
      </c>
      <c r="H109" s="2"/>
      <c r="I109" s="4">
        <v>94635</v>
      </c>
      <c r="J109" s="4">
        <v>94635</v>
      </c>
      <c r="K109" s="4">
        <v>94620</v>
      </c>
      <c r="L109" s="4">
        <v>94622</v>
      </c>
      <c r="M109" s="4">
        <v>0</v>
      </c>
      <c r="N109" s="4">
        <v>13</v>
      </c>
      <c r="O109" s="4">
        <v>0</v>
      </c>
      <c r="P109" s="19">
        <v>13</v>
      </c>
      <c r="Q109" s="4">
        <v>0</v>
      </c>
      <c r="R109" s="4">
        <v>94635</v>
      </c>
      <c r="S109" s="4">
        <v>0</v>
      </c>
      <c r="T109" s="4">
        <v>0</v>
      </c>
      <c r="U109" s="19">
        <v>0</v>
      </c>
      <c r="V109" s="4">
        <v>1544</v>
      </c>
      <c r="W109" s="32">
        <v>50698</v>
      </c>
      <c r="X109" s="53" t="s">
        <v>673</v>
      </c>
      <c r="Y109" s="54" t="s">
        <v>58</v>
      </c>
      <c r="Z109" s="51" t="s">
        <v>57</v>
      </c>
      <c r="AA109" s="2"/>
      <c r="AB109" s="5" t="s">
        <v>6</v>
      </c>
      <c r="AC109" s="5" t="s">
        <v>969</v>
      </c>
      <c r="AD109" s="5" t="s">
        <v>196</v>
      </c>
      <c r="AE109" s="16" t="s">
        <v>6</v>
      </c>
      <c r="AF109" s="24" t="s">
        <v>197</v>
      </c>
    </row>
    <row r="110" spans="2:32" x14ac:dyDescent="0.3">
      <c r="B110" s="14" t="s">
        <v>519</v>
      </c>
      <c r="C110" s="36" t="s">
        <v>970</v>
      </c>
      <c r="D110" s="15" t="s">
        <v>1046</v>
      </c>
      <c r="E110" s="52" t="s">
        <v>6</v>
      </c>
      <c r="F110" s="32">
        <v>44824</v>
      </c>
      <c r="G110" s="5" t="s">
        <v>640</v>
      </c>
      <c r="H110" s="2"/>
      <c r="I110" s="4">
        <v>343555</v>
      </c>
      <c r="J110" s="4">
        <v>343555</v>
      </c>
      <c r="K110" s="4">
        <v>343514</v>
      </c>
      <c r="L110" s="4">
        <v>343522</v>
      </c>
      <c r="M110" s="4">
        <v>0</v>
      </c>
      <c r="N110" s="4">
        <v>33</v>
      </c>
      <c r="O110" s="4">
        <v>0</v>
      </c>
      <c r="P110" s="19">
        <v>33</v>
      </c>
      <c r="Q110" s="4">
        <v>0</v>
      </c>
      <c r="R110" s="4">
        <v>343555</v>
      </c>
      <c r="S110" s="4">
        <v>0</v>
      </c>
      <c r="T110" s="4">
        <v>0</v>
      </c>
      <c r="U110" s="19">
        <v>0</v>
      </c>
      <c r="V110" s="4">
        <v>3967</v>
      </c>
      <c r="W110" s="32">
        <v>50333</v>
      </c>
      <c r="X110" s="53" t="s">
        <v>673</v>
      </c>
      <c r="Y110" s="54" t="s">
        <v>830</v>
      </c>
      <c r="Z110" s="51" t="s">
        <v>57</v>
      </c>
      <c r="AA110" s="2"/>
      <c r="AB110" s="5" t="s">
        <v>6</v>
      </c>
      <c r="AC110" s="5" t="s">
        <v>717</v>
      </c>
      <c r="AD110" s="5" t="s">
        <v>196</v>
      </c>
      <c r="AE110" s="16" t="s">
        <v>6</v>
      </c>
      <c r="AF110" s="24" t="s">
        <v>561</v>
      </c>
    </row>
    <row r="111" spans="2:32" x14ac:dyDescent="0.3">
      <c r="B111" s="14" t="s">
        <v>795</v>
      </c>
      <c r="C111" s="36" t="s">
        <v>912</v>
      </c>
      <c r="D111" s="15" t="s">
        <v>365</v>
      </c>
      <c r="E111" s="52" t="s">
        <v>6</v>
      </c>
      <c r="F111" s="32">
        <v>44824</v>
      </c>
      <c r="G111" s="5" t="s">
        <v>640</v>
      </c>
      <c r="H111" s="2"/>
      <c r="I111" s="4">
        <v>85889</v>
      </c>
      <c r="J111" s="4">
        <v>85889</v>
      </c>
      <c r="K111" s="4">
        <v>85877</v>
      </c>
      <c r="L111" s="4">
        <v>85879</v>
      </c>
      <c r="M111" s="4">
        <v>0</v>
      </c>
      <c r="N111" s="4">
        <v>10</v>
      </c>
      <c r="O111" s="4">
        <v>0</v>
      </c>
      <c r="P111" s="19">
        <v>10</v>
      </c>
      <c r="Q111" s="4">
        <v>0</v>
      </c>
      <c r="R111" s="4">
        <v>85889</v>
      </c>
      <c r="S111" s="4">
        <v>0</v>
      </c>
      <c r="T111" s="4">
        <v>0</v>
      </c>
      <c r="U111" s="19">
        <v>0</v>
      </c>
      <c r="V111" s="4">
        <v>1556</v>
      </c>
      <c r="W111" s="32">
        <v>50333</v>
      </c>
      <c r="X111" s="53" t="s">
        <v>673</v>
      </c>
      <c r="Y111" s="54" t="s">
        <v>58</v>
      </c>
      <c r="Z111" s="51" t="s">
        <v>57</v>
      </c>
      <c r="AA111" s="2"/>
      <c r="AB111" s="5" t="s">
        <v>6</v>
      </c>
      <c r="AC111" s="5" t="s">
        <v>717</v>
      </c>
      <c r="AD111" s="5" t="s">
        <v>196</v>
      </c>
      <c r="AE111" s="16" t="s">
        <v>6</v>
      </c>
      <c r="AF111" s="24" t="s">
        <v>197</v>
      </c>
    </row>
    <row r="112" spans="2:32" x14ac:dyDescent="0.3">
      <c r="B112" s="14" t="s">
        <v>1047</v>
      </c>
      <c r="C112" s="36" t="s">
        <v>858</v>
      </c>
      <c r="D112" s="15" t="s">
        <v>596</v>
      </c>
      <c r="E112" s="52" t="s">
        <v>6</v>
      </c>
      <c r="F112" s="32">
        <v>44824</v>
      </c>
      <c r="G112" s="5" t="s">
        <v>640</v>
      </c>
      <c r="H112" s="2"/>
      <c r="I112" s="4">
        <v>797879</v>
      </c>
      <c r="J112" s="4">
        <v>797879</v>
      </c>
      <c r="K112" s="4">
        <v>797739</v>
      </c>
      <c r="L112" s="4">
        <v>797741</v>
      </c>
      <c r="M112" s="4">
        <v>0</v>
      </c>
      <c r="N112" s="4">
        <v>138</v>
      </c>
      <c r="O112" s="4">
        <v>0</v>
      </c>
      <c r="P112" s="19">
        <v>138</v>
      </c>
      <c r="Q112" s="4">
        <v>0</v>
      </c>
      <c r="R112" s="4">
        <v>797879</v>
      </c>
      <c r="S112" s="4">
        <v>0</v>
      </c>
      <c r="T112" s="4">
        <v>0</v>
      </c>
      <c r="U112" s="19">
        <v>0</v>
      </c>
      <c r="V112" s="4">
        <v>11015</v>
      </c>
      <c r="W112" s="32">
        <v>50910</v>
      </c>
      <c r="X112" s="53" t="s">
        <v>673</v>
      </c>
      <c r="Y112" s="54" t="s">
        <v>58</v>
      </c>
      <c r="Z112" s="51" t="s">
        <v>57</v>
      </c>
      <c r="AA112" s="2"/>
      <c r="AB112" s="5" t="s">
        <v>6</v>
      </c>
      <c r="AC112" s="5" t="s">
        <v>366</v>
      </c>
      <c r="AD112" s="5" t="s">
        <v>196</v>
      </c>
      <c r="AE112" s="16" t="s">
        <v>6</v>
      </c>
      <c r="AF112" s="24" t="s">
        <v>197</v>
      </c>
    </row>
    <row r="113" spans="2:32" x14ac:dyDescent="0.3">
      <c r="B113" s="14" t="s">
        <v>256</v>
      </c>
      <c r="C113" s="36" t="s">
        <v>367</v>
      </c>
      <c r="D113" s="15" t="s">
        <v>435</v>
      </c>
      <c r="E113" s="52" t="s">
        <v>6</v>
      </c>
      <c r="F113" s="32">
        <v>44824</v>
      </c>
      <c r="G113" s="5" t="s">
        <v>640</v>
      </c>
      <c r="H113" s="2"/>
      <c r="I113" s="4">
        <v>187736</v>
      </c>
      <c r="J113" s="4">
        <v>187736</v>
      </c>
      <c r="K113" s="4">
        <v>184854</v>
      </c>
      <c r="L113" s="4">
        <v>0</v>
      </c>
      <c r="M113" s="4">
        <v>0</v>
      </c>
      <c r="N113" s="4">
        <v>2882</v>
      </c>
      <c r="O113" s="4">
        <v>0</v>
      </c>
      <c r="P113" s="19">
        <v>2882</v>
      </c>
      <c r="Q113" s="4">
        <v>0</v>
      </c>
      <c r="R113" s="4">
        <v>187736</v>
      </c>
      <c r="S113" s="4">
        <v>0</v>
      </c>
      <c r="T113" s="4">
        <v>0</v>
      </c>
      <c r="U113" s="19">
        <v>0</v>
      </c>
      <c r="V113" s="4">
        <v>2426</v>
      </c>
      <c r="W113" s="32">
        <v>50910</v>
      </c>
      <c r="X113" s="53" t="s">
        <v>928</v>
      </c>
      <c r="Y113" s="54" t="s">
        <v>8</v>
      </c>
      <c r="Z113" s="51" t="s">
        <v>57</v>
      </c>
      <c r="AA113" s="2"/>
      <c r="AB113" s="5" t="s">
        <v>6</v>
      </c>
      <c r="AC113" s="5" t="s">
        <v>366</v>
      </c>
      <c r="AD113" s="5" t="s">
        <v>196</v>
      </c>
      <c r="AE113" s="16" t="s">
        <v>6</v>
      </c>
      <c r="AF113" s="24" t="s">
        <v>286</v>
      </c>
    </row>
    <row r="114" spans="2:32" x14ac:dyDescent="0.3">
      <c r="B114" s="14" t="s">
        <v>520</v>
      </c>
      <c r="C114" s="36" t="s">
        <v>649</v>
      </c>
      <c r="D114" s="15" t="s">
        <v>718</v>
      </c>
      <c r="E114" s="52" t="s">
        <v>6</v>
      </c>
      <c r="F114" s="32">
        <v>44824</v>
      </c>
      <c r="G114" s="5" t="s">
        <v>640</v>
      </c>
      <c r="H114" s="2"/>
      <c r="I114" s="4">
        <v>359608</v>
      </c>
      <c r="J114" s="4">
        <v>359608</v>
      </c>
      <c r="K114" s="4">
        <v>359515</v>
      </c>
      <c r="L114" s="4">
        <v>0</v>
      </c>
      <c r="M114" s="4">
        <v>0</v>
      </c>
      <c r="N114" s="4">
        <v>92</v>
      </c>
      <c r="O114" s="4">
        <v>0</v>
      </c>
      <c r="P114" s="19">
        <v>92</v>
      </c>
      <c r="Q114" s="4">
        <v>0</v>
      </c>
      <c r="R114" s="4">
        <v>359608</v>
      </c>
      <c r="S114" s="4">
        <v>0</v>
      </c>
      <c r="T114" s="4">
        <v>0</v>
      </c>
      <c r="U114" s="19">
        <v>0</v>
      </c>
      <c r="V114" s="4">
        <v>3929</v>
      </c>
      <c r="W114" s="32">
        <v>51095</v>
      </c>
      <c r="X114" s="53" t="s">
        <v>673</v>
      </c>
      <c r="Y114" s="54" t="s">
        <v>830</v>
      </c>
      <c r="Z114" s="51" t="s">
        <v>57</v>
      </c>
      <c r="AA114" s="2"/>
      <c r="AB114" s="5" t="s">
        <v>6</v>
      </c>
      <c r="AC114" s="5" t="s">
        <v>103</v>
      </c>
      <c r="AD114" s="5" t="s">
        <v>196</v>
      </c>
      <c r="AE114" s="16" t="s">
        <v>6</v>
      </c>
      <c r="AF114" s="24" t="s">
        <v>561</v>
      </c>
    </row>
    <row r="115" spans="2:32" x14ac:dyDescent="0.3">
      <c r="B115" s="14" t="s">
        <v>796</v>
      </c>
      <c r="C115" s="36" t="s">
        <v>169</v>
      </c>
      <c r="D115" s="15" t="s">
        <v>436</v>
      </c>
      <c r="E115" s="52" t="s">
        <v>6</v>
      </c>
      <c r="F115" s="32">
        <v>44824</v>
      </c>
      <c r="G115" s="5" t="s">
        <v>640</v>
      </c>
      <c r="H115" s="2"/>
      <c r="I115" s="4">
        <v>359608</v>
      </c>
      <c r="J115" s="4">
        <v>359608</v>
      </c>
      <c r="K115" s="4">
        <v>359568</v>
      </c>
      <c r="L115" s="4">
        <v>0</v>
      </c>
      <c r="M115" s="4">
        <v>0</v>
      </c>
      <c r="N115" s="4">
        <v>40</v>
      </c>
      <c r="O115" s="4">
        <v>0</v>
      </c>
      <c r="P115" s="19">
        <v>40</v>
      </c>
      <c r="Q115" s="4">
        <v>0</v>
      </c>
      <c r="R115" s="4">
        <v>359608</v>
      </c>
      <c r="S115" s="4">
        <v>0</v>
      </c>
      <c r="T115" s="4">
        <v>0</v>
      </c>
      <c r="U115" s="19">
        <v>0</v>
      </c>
      <c r="V115" s="4">
        <v>4166</v>
      </c>
      <c r="W115" s="32">
        <v>51095</v>
      </c>
      <c r="X115" s="53" t="s">
        <v>673</v>
      </c>
      <c r="Y115" s="54" t="s">
        <v>58</v>
      </c>
      <c r="Z115" s="51" t="s">
        <v>57</v>
      </c>
      <c r="AA115" s="2"/>
      <c r="AB115" s="5" t="s">
        <v>6</v>
      </c>
      <c r="AC115" s="5" t="s">
        <v>103</v>
      </c>
      <c r="AD115" s="5" t="s">
        <v>196</v>
      </c>
      <c r="AE115" s="16" t="s">
        <v>6</v>
      </c>
      <c r="AF115" s="24" t="s">
        <v>197</v>
      </c>
    </row>
    <row r="116" spans="2:32" x14ac:dyDescent="0.3">
      <c r="B116" s="14" t="s">
        <v>40</v>
      </c>
      <c r="C116" s="36" t="s">
        <v>1048</v>
      </c>
      <c r="D116" s="15" t="s">
        <v>368</v>
      </c>
      <c r="E116" s="52" t="s">
        <v>6</v>
      </c>
      <c r="F116" s="32">
        <v>44747</v>
      </c>
      <c r="G116" s="5" t="s">
        <v>507</v>
      </c>
      <c r="H116" s="2"/>
      <c r="I116" s="4">
        <v>187753</v>
      </c>
      <c r="J116" s="4">
        <v>187753</v>
      </c>
      <c r="K116" s="4">
        <v>187753</v>
      </c>
      <c r="L116" s="4">
        <v>183022</v>
      </c>
      <c r="M116" s="4">
        <v>4731</v>
      </c>
      <c r="N116" s="4">
        <v>0</v>
      </c>
      <c r="O116" s="4">
        <v>0</v>
      </c>
      <c r="P116" s="19">
        <v>4731</v>
      </c>
      <c r="Q116" s="4">
        <v>0</v>
      </c>
      <c r="R116" s="4">
        <v>187753</v>
      </c>
      <c r="S116" s="4">
        <v>0</v>
      </c>
      <c r="T116" s="4">
        <v>0</v>
      </c>
      <c r="U116" s="19">
        <v>0</v>
      </c>
      <c r="V116" s="4">
        <v>8562</v>
      </c>
      <c r="W116" s="32">
        <v>45930</v>
      </c>
      <c r="X116" s="53" t="s">
        <v>252</v>
      </c>
      <c r="Y116" s="54" t="s">
        <v>830</v>
      </c>
      <c r="Z116" s="51" t="s">
        <v>588</v>
      </c>
      <c r="AA116" s="2"/>
      <c r="AB116" s="5" t="s">
        <v>6</v>
      </c>
      <c r="AC116" s="5" t="s">
        <v>437</v>
      </c>
      <c r="AD116" s="5" t="s">
        <v>437</v>
      </c>
      <c r="AE116" s="16" t="s">
        <v>6</v>
      </c>
      <c r="AF116" s="24" t="s">
        <v>650</v>
      </c>
    </row>
    <row r="117" spans="2:32" x14ac:dyDescent="0.3">
      <c r="B117" s="14" t="s">
        <v>319</v>
      </c>
      <c r="C117" s="36" t="s">
        <v>369</v>
      </c>
      <c r="D117" s="15" t="s">
        <v>170</v>
      </c>
      <c r="E117" s="52" t="s">
        <v>6</v>
      </c>
      <c r="F117" s="32">
        <v>44743</v>
      </c>
      <c r="G117" s="5" t="s">
        <v>150</v>
      </c>
      <c r="H117" s="2"/>
      <c r="I117" s="4">
        <v>2000000</v>
      </c>
      <c r="J117" s="4">
        <v>2000000</v>
      </c>
      <c r="K117" s="4">
        <v>2103620</v>
      </c>
      <c r="L117" s="4">
        <v>2016636</v>
      </c>
      <c r="M117" s="4">
        <v>0</v>
      </c>
      <c r="N117" s="4">
        <v>-16636</v>
      </c>
      <c r="O117" s="4">
        <v>0</v>
      </c>
      <c r="P117" s="19">
        <v>-16636</v>
      </c>
      <c r="Q117" s="4">
        <v>0</v>
      </c>
      <c r="R117" s="4">
        <v>2000000</v>
      </c>
      <c r="S117" s="4">
        <v>0</v>
      </c>
      <c r="T117" s="4">
        <v>0</v>
      </c>
      <c r="U117" s="19">
        <v>0</v>
      </c>
      <c r="V117" s="4">
        <v>98000</v>
      </c>
      <c r="W117" s="32">
        <v>44743</v>
      </c>
      <c r="X117" s="53" t="s">
        <v>928</v>
      </c>
      <c r="Y117" s="54" t="s">
        <v>8</v>
      </c>
      <c r="Z117" s="51" t="s">
        <v>57</v>
      </c>
      <c r="AA117" s="2"/>
      <c r="AB117" s="5" t="s">
        <v>171</v>
      </c>
      <c r="AC117" s="5" t="s">
        <v>438</v>
      </c>
      <c r="AD117" s="5" t="s">
        <v>41</v>
      </c>
      <c r="AE117" s="16" t="s">
        <v>6</v>
      </c>
      <c r="AF117" s="24" t="s">
        <v>286</v>
      </c>
    </row>
    <row r="118" spans="2:32" x14ac:dyDescent="0.3">
      <c r="B118" s="14" t="s">
        <v>597</v>
      </c>
      <c r="C118" s="36" t="s">
        <v>370</v>
      </c>
      <c r="D118" s="15" t="s">
        <v>439</v>
      </c>
      <c r="E118" s="52" t="s">
        <v>6</v>
      </c>
      <c r="F118" s="32">
        <v>44790</v>
      </c>
      <c r="G118" s="5" t="s">
        <v>1001</v>
      </c>
      <c r="H118" s="2"/>
      <c r="I118" s="4">
        <v>1996400</v>
      </c>
      <c r="J118" s="4">
        <v>2000000</v>
      </c>
      <c r="K118" s="4">
        <v>2035100</v>
      </c>
      <c r="L118" s="4">
        <v>2006062</v>
      </c>
      <c r="M118" s="4">
        <v>0</v>
      </c>
      <c r="N118" s="4">
        <v>-3954</v>
      </c>
      <c r="O118" s="4">
        <v>0</v>
      </c>
      <c r="P118" s="19">
        <v>-3954</v>
      </c>
      <c r="Q118" s="4">
        <v>0</v>
      </c>
      <c r="R118" s="4">
        <v>2002108</v>
      </c>
      <c r="S118" s="4">
        <v>0</v>
      </c>
      <c r="T118" s="4">
        <v>-5708</v>
      </c>
      <c r="U118" s="19">
        <v>-5708</v>
      </c>
      <c r="V118" s="4">
        <v>61417</v>
      </c>
      <c r="W118" s="32">
        <v>44999</v>
      </c>
      <c r="X118" s="53" t="s">
        <v>928</v>
      </c>
      <c r="Y118" s="54" t="s">
        <v>830</v>
      </c>
      <c r="Z118" s="51" t="s">
        <v>57</v>
      </c>
      <c r="AA118" s="2"/>
      <c r="AB118" s="5" t="s">
        <v>440</v>
      </c>
      <c r="AC118" s="5" t="s">
        <v>320</v>
      </c>
      <c r="AD118" s="5" t="s">
        <v>6</v>
      </c>
      <c r="AE118" s="16" t="s">
        <v>6</v>
      </c>
      <c r="AF118" s="24" t="s">
        <v>395</v>
      </c>
    </row>
    <row r="119" spans="2:32" x14ac:dyDescent="0.3">
      <c r="B119" s="14" t="s">
        <v>859</v>
      </c>
      <c r="C119" s="36" t="s">
        <v>797</v>
      </c>
      <c r="D119" s="15" t="s">
        <v>971</v>
      </c>
      <c r="E119" s="52" t="s">
        <v>6</v>
      </c>
      <c r="F119" s="32">
        <v>44767</v>
      </c>
      <c r="G119" s="5" t="s">
        <v>996</v>
      </c>
      <c r="H119" s="2"/>
      <c r="I119" s="4">
        <v>2956650</v>
      </c>
      <c r="J119" s="4">
        <v>3000000</v>
      </c>
      <c r="K119" s="4">
        <v>2870340</v>
      </c>
      <c r="L119" s="4">
        <v>2937141</v>
      </c>
      <c r="M119" s="4">
        <v>0</v>
      </c>
      <c r="N119" s="4">
        <v>13160</v>
      </c>
      <c r="O119" s="4">
        <v>0</v>
      </c>
      <c r="P119" s="19">
        <v>13160</v>
      </c>
      <c r="Q119" s="4">
        <v>0</v>
      </c>
      <c r="R119" s="4">
        <v>2950301</v>
      </c>
      <c r="S119" s="4">
        <v>0</v>
      </c>
      <c r="T119" s="4">
        <v>6349</v>
      </c>
      <c r="U119" s="19">
        <v>6349</v>
      </c>
      <c r="V119" s="4">
        <v>89775</v>
      </c>
      <c r="W119" s="32">
        <v>45519</v>
      </c>
      <c r="X119" s="53" t="s">
        <v>928</v>
      </c>
      <c r="Y119" s="54" t="s">
        <v>8</v>
      </c>
      <c r="Z119" s="51" t="s">
        <v>57</v>
      </c>
      <c r="AA119" s="2"/>
      <c r="AB119" s="5" t="s">
        <v>719</v>
      </c>
      <c r="AC119" s="5" t="s">
        <v>1049</v>
      </c>
      <c r="AD119" s="5" t="s">
        <v>6</v>
      </c>
      <c r="AE119" s="16" t="s">
        <v>6</v>
      </c>
      <c r="AF119" s="24" t="s">
        <v>286</v>
      </c>
    </row>
    <row r="120" spans="2:32" x14ac:dyDescent="0.3">
      <c r="B120" s="14" t="s">
        <v>257</v>
      </c>
      <c r="C120" s="36" t="s">
        <v>172</v>
      </c>
      <c r="D120" s="15" t="s">
        <v>972</v>
      </c>
      <c r="E120" s="52" t="s">
        <v>6</v>
      </c>
      <c r="F120" s="32">
        <v>44816</v>
      </c>
      <c r="G120" s="5" t="s">
        <v>198</v>
      </c>
      <c r="H120" s="2"/>
      <c r="I120" s="4">
        <v>9974838</v>
      </c>
      <c r="J120" s="4">
        <v>10000000</v>
      </c>
      <c r="K120" s="4">
        <v>9893611</v>
      </c>
      <c r="L120" s="4">
        <v>9953330</v>
      </c>
      <c r="M120" s="4">
        <v>0</v>
      </c>
      <c r="N120" s="4">
        <v>12688</v>
      </c>
      <c r="O120" s="4">
        <v>0</v>
      </c>
      <c r="P120" s="19">
        <v>12688</v>
      </c>
      <c r="Q120" s="4">
        <v>0</v>
      </c>
      <c r="R120" s="4">
        <v>9966017</v>
      </c>
      <c r="S120" s="4">
        <v>0</v>
      </c>
      <c r="T120" s="4">
        <v>8821</v>
      </c>
      <c r="U120" s="19">
        <v>8821</v>
      </c>
      <c r="V120" s="4">
        <v>343810</v>
      </c>
      <c r="W120" s="32">
        <v>45366</v>
      </c>
      <c r="X120" s="53" t="s">
        <v>928</v>
      </c>
      <c r="Y120" s="54" t="s">
        <v>8</v>
      </c>
      <c r="Z120" s="51" t="s">
        <v>57</v>
      </c>
      <c r="AA120" s="2"/>
      <c r="AB120" s="5" t="s">
        <v>6</v>
      </c>
      <c r="AC120" s="5" t="s">
        <v>720</v>
      </c>
      <c r="AD120" s="5" t="s">
        <v>6</v>
      </c>
      <c r="AE120" s="16" t="s">
        <v>6</v>
      </c>
      <c r="AF120" s="24" t="s">
        <v>286</v>
      </c>
    </row>
    <row r="121" spans="2:32" x14ac:dyDescent="0.3">
      <c r="B121" s="14" t="s">
        <v>521</v>
      </c>
      <c r="C121" s="36" t="s">
        <v>798</v>
      </c>
      <c r="D121" s="15" t="s">
        <v>441</v>
      </c>
      <c r="E121" s="52" t="s">
        <v>6</v>
      </c>
      <c r="F121" s="32">
        <v>44760</v>
      </c>
      <c r="G121" s="5" t="s">
        <v>198</v>
      </c>
      <c r="H121" s="2"/>
      <c r="I121" s="4">
        <v>5003350</v>
      </c>
      <c r="J121" s="4">
        <v>5000000</v>
      </c>
      <c r="K121" s="4">
        <v>5003075</v>
      </c>
      <c r="L121" s="4">
        <v>5001266</v>
      </c>
      <c r="M121" s="4">
        <v>0</v>
      </c>
      <c r="N121" s="4">
        <v>-655</v>
      </c>
      <c r="O121" s="4">
        <v>0</v>
      </c>
      <c r="P121" s="19">
        <v>-655</v>
      </c>
      <c r="Q121" s="4">
        <v>0</v>
      </c>
      <c r="R121" s="4">
        <v>5000612</v>
      </c>
      <c r="S121" s="4">
        <v>0</v>
      </c>
      <c r="T121" s="4">
        <v>2738</v>
      </c>
      <c r="U121" s="19">
        <v>2738</v>
      </c>
      <c r="V121" s="4">
        <v>154948</v>
      </c>
      <c r="W121" s="32">
        <v>44949</v>
      </c>
      <c r="X121" s="53" t="s">
        <v>673</v>
      </c>
      <c r="Y121" s="54" t="s">
        <v>343</v>
      </c>
      <c r="Z121" s="51" t="s">
        <v>57</v>
      </c>
      <c r="AA121" s="2"/>
      <c r="AB121" s="5" t="s">
        <v>209</v>
      </c>
      <c r="AC121" s="5" t="s">
        <v>201</v>
      </c>
      <c r="AD121" s="5" t="s">
        <v>6</v>
      </c>
      <c r="AE121" s="16" t="s">
        <v>6</v>
      </c>
      <c r="AF121" s="24" t="s">
        <v>128</v>
      </c>
    </row>
    <row r="122" spans="2:32" x14ac:dyDescent="0.3">
      <c r="B122" s="14" t="s">
        <v>799</v>
      </c>
      <c r="C122" s="36" t="s">
        <v>651</v>
      </c>
      <c r="D122" s="15" t="s">
        <v>1050</v>
      </c>
      <c r="E122" s="52" t="s">
        <v>6</v>
      </c>
      <c r="F122" s="32">
        <v>44824</v>
      </c>
      <c r="G122" s="5" t="s">
        <v>640</v>
      </c>
      <c r="H122" s="2"/>
      <c r="I122" s="4">
        <v>70567</v>
      </c>
      <c r="J122" s="4">
        <v>70568</v>
      </c>
      <c r="K122" s="4">
        <v>70567</v>
      </c>
      <c r="L122" s="4">
        <v>70566</v>
      </c>
      <c r="M122" s="4">
        <v>0</v>
      </c>
      <c r="N122" s="4">
        <v>2</v>
      </c>
      <c r="O122" s="4">
        <v>0</v>
      </c>
      <c r="P122" s="19">
        <v>2</v>
      </c>
      <c r="Q122" s="4">
        <v>0</v>
      </c>
      <c r="R122" s="4">
        <v>70568</v>
      </c>
      <c r="S122" s="4">
        <v>0</v>
      </c>
      <c r="T122" s="4">
        <v>0</v>
      </c>
      <c r="U122" s="19">
        <v>0</v>
      </c>
      <c r="V122" s="4">
        <v>1444</v>
      </c>
      <c r="W122" s="32">
        <v>53986</v>
      </c>
      <c r="X122" s="53" t="s">
        <v>673</v>
      </c>
      <c r="Y122" s="54" t="s">
        <v>343</v>
      </c>
      <c r="Z122" s="51" t="s">
        <v>57</v>
      </c>
      <c r="AA122" s="2"/>
      <c r="AB122" s="5" t="s">
        <v>6</v>
      </c>
      <c r="AC122" s="5" t="s">
        <v>522</v>
      </c>
      <c r="AD122" s="5" t="s">
        <v>196</v>
      </c>
      <c r="AE122" s="16" t="s">
        <v>6</v>
      </c>
      <c r="AF122" s="24" t="s">
        <v>128</v>
      </c>
    </row>
    <row r="123" spans="2:32" x14ac:dyDescent="0.3">
      <c r="B123" s="14" t="s">
        <v>1051</v>
      </c>
      <c r="C123" s="36" t="s">
        <v>523</v>
      </c>
      <c r="D123" s="15" t="s">
        <v>524</v>
      </c>
      <c r="E123" s="52" t="s">
        <v>6</v>
      </c>
      <c r="F123" s="32">
        <v>44762</v>
      </c>
      <c r="G123" s="5" t="s">
        <v>652</v>
      </c>
      <c r="H123" s="2"/>
      <c r="I123" s="4">
        <v>2998980</v>
      </c>
      <c r="J123" s="4">
        <v>3000000</v>
      </c>
      <c r="K123" s="4">
        <v>2990760</v>
      </c>
      <c r="L123" s="4">
        <v>2997697</v>
      </c>
      <c r="M123" s="4">
        <v>0</v>
      </c>
      <c r="N123" s="4">
        <v>1090</v>
      </c>
      <c r="O123" s="4">
        <v>0</v>
      </c>
      <c r="P123" s="19">
        <v>1090</v>
      </c>
      <c r="Q123" s="4">
        <v>0</v>
      </c>
      <c r="R123" s="4">
        <v>2998787</v>
      </c>
      <c r="S123" s="4">
        <v>0</v>
      </c>
      <c r="T123" s="4">
        <v>193</v>
      </c>
      <c r="U123" s="19">
        <v>193</v>
      </c>
      <c r="V123" s="4">
        <v>100313</v>
      </c>
      <c r="W123" s="32">
        <v>44986</v>
      </c>
      <c r="X123" s="53" t="s">
        <v>928</v>
      </c>
      <c r="Y123" s="54" t="s">
        <v>284</v>
      </c>
      <c r="Z123" s="51" t="s">
        <v>57</v>
      </c>
      <c r="AA123" s="2"/>
      <c r="AB123" s="5" t="s">
        <v>42</v>
      </c>
      <c r="AC123" s="5" t="s">
        <v>442</v>
      </c>
      <c r="AD123" s="5" t="s">
        <v>653</v>
      </c>
      <c r="AE123" s="16" t="s">
        <v>6</v>
      </c>
      <c r="AF123" s="24" t="s">
        <v>200</v>
      </c>
    </row>
    <row r="124" spans="2:32" x14ac:dyDescent="0.3">
      <c r="B124" s="14" t="s">
        <v>321</v>
      </c>
      <c r="C124" s="36" t="s">
        <v>913</v>
      </c>
      <c r="D124" s="15" t="s">
        <v>598</v>
      </c>
      <c r="E124" s="52" t="s">
        <v>6</v>
      </c>
      <c r="F124" s="32">
        <v>44812</v>
      </c>
      <c r="G124" s="5" t="s">
        <v>640</v>
      </c>
      <c r="H124" s="2"/>
      <c r="I124" s="4">
        <v>236425</v>
      </c>
      <c r="J124" s="4">
        <v>236425</v>
      </c>
      <c r="K124" s="4">
        <v>230643</v>
      </c>
      <c r="L124" s="4">
        <v>233257</v>
      </c>
      <c r="M124" s="4">
        <v>0</v>
      </c>
      <c r="N124" s="4">
        <v>3168</v>
      </c>
      <c r="O124" s="4">
        <v>0</v>
      </c>
      <c r="P124" s="19">
        <v>3168</v>
      </c>
      <c r="Q124" s="4">
        <v>0</v>
      </c>
      <c r="R124" s="4">
        <v>236425</v>
      </c>
      <c r="S124" s="4">
        <v>0</v>
      </c>
      <c r="T124" s="4">
        <v>0</v>
      </c>
      <c r="U124" s="19">
        <v>0</v>
      </c>
      <c r="V124" s="4">
        <v>4103</v>
      </c>
      <c r="W124" s="32">
        <v>47185</v>
      </c>
      <c r="X124" s="53" t="s">
        <v>673</v>
      </c>
      <c r="Y124" s="54" t="s">
        <v>58</v>
      </c>
      <c r="Z124" s="51" t="s">
        <v>57</v>
      </c>
      <c r="AA124" s="2"/>
      <c r="AB124" s="5" t="s">
        <v>6</v>
      </c>
      <c r="AC124" s="5" t="s">
        <v>800</v>
      </c>
      <c r="AD124" s="5" t="s">
        <v>196</v>
      </c>
      <c r="AE124" s="16" t="s">
        <v>6</v>
      </c>
      <c r="AF124" s="24" t="s">
        <v>197</v>
      </c>
    </row>
    <row r="125" spans="2:32" x14ac:dyDescent="0.3">
      <c r="B125" s="14" t="s">
        <v>599</v>
      </c>
      <c r="C125" s="36" t="s">
        <v>914</v>
      </c>
      <c r="D125" s="15" t="s">
        <v>258</v>
      </c>
      <c r="E125" s="52" t="s">
        <v>6</v>
      </c>
      <c r="F125" s="32">
        <v>44812</v>
      </c>
      <c r="G125" s="5" t="s">
        <v>640</v>
      </c>
      <c r="H125" s="2"/>
      <c r="I125" s="4">
        <v>128178</v>
      </c>
      <c r="J125" s="4">
        <v>128178</v>
      </c>
      <c r="K125" s="4">
        <v>127297</v>
      </c>
      <c r="L125" s="4">
        <v>127507</v>
      </c>
      <c r="M125" s="4">
        <v>0</v>
      </c>
      <c r="N125" s="4">
        <v>671</v>
      </c>
      <c r="O125" s="4">
        <v>0</v>
      </c>
      <c r="P125" s="19">
        <v>671</v>
      </c>
      <c r="Q125" s="4">
        <v>0</v>
      </c>
      <c r="R125" s="4">
        <v>128178</v>
      </c>
      <c r="S125" s="4">
        <v>0</v>
      </c>
      <c r="T125" s="4">
        <v>0</v>
      </c>
      <c r="U125" s="19">
        <v>0</v>
      </c>
      <c r="V125" s="4">
        <v>2480</v>
      </c>
      <c r="W125" s="32">
        <v>47185</v>
      </c>
      <c r="X125" s="53" t="s">
        <v>928</v>
      </c>
      <c r="Y125" s="54" t="s">
        <v>8</v>
      </c>
      <c r="Z125" s="51" t="s">
        <v>57</v>
      </c>
      <c r="AA125" s="2"/>
      <c r="AB125" s="5" t="s">
        <v>6</v>
      </c>
      <c r="AC125" s="5" t="s">
        <v>800</v>
      </c>
      <c r="AD125" s="5" t="s">
        <v>196</v>
      </c>
      <c r="AE125" s="16" t="s">
        <v>6</v>
      </c>
      <c r="AF125" s="24" t="s">
        <v>286</v>
      </c>
    </row>
    <row r="126" spans="2:32" x14ac:dyDescent="0.3">
      <c r="B126" s="14" t="s">
        <v>860</v>
      </c>
      <c r="C126" s="36" t="s">
        <v>322</v>
      </c>
      <c r="D126" s="15" t="s">
        <v>1052</v>
      </c>
      <c r="E126" s="52" t="s">
        <v>6</v>
      </c>
      <c r="F126" s="32">
        <v>44813</v>
      </c>
      <c r="G126" s="5" t="s">
        <v>640</v>
      </c>
      <c r="H126" s="2"/>
      <c r="I126" s="4">
        <v>172417</v>
      </c>
      <c r="J126" s="4">
        <v>172418</v>
      </c>
      <c r="K126" s="4">
        <v>172394</v>
      </c>
      <c r="L126" s="4">
        <v>172398</v>
      </c>
      <c r="M126" s="4">
        <v>0</v>
      </c>
      <c r="N126" s="4">
        <v>19</v>
      </c>
      <c r="O126" s="4">
        <v>0</v>
      </c>
      <c r="P126" s="19">
        <v>19</v>
      </c>
      <c r="Q126" s="4">
        <v>0</v>
      </c>
      <c r="R126" s="4">
        <v>172417</v>
      </c>
      <c r="S126" s="4">
        <v>0</v>
      </c>
      <c r="T126" s="4">
        <v>0</v>
      </c>
      <c r="U126" s="19">
        <v>0</v>
      </c>
      <c r="V126" s="4">
        <v>3849</v>
      </c>
      <c r="W126" s="32">
        <v>50504</v>
      </c>
      <c r="X126" s="53" t="s">
        <v>673</v>
      </c>
      <c r="Y126" s="54" t="s">
        <v>58</v>
      </c>
      <c r="Z126" s="51" t="s">
        <v>57</v>
      </c>
      <c r="AA126" s="2"/>
      <c r="AB126" s="5" t="s">
        <v>6</v>
      </c>
      <c r="AC126" s="5" t="s">
        <v>800</v>
      </c>
      <c r="AD126" s="5" t="s">
        <v>196</v>
      </c>
      <c r="AE126" s="16" t="s">
        <v>6</v>
      </c>
      <c r="AF126" s="24" t="s">
        <v>197</v>
      </c>
    </row>
    <row r="127" spans="2:32" x14ac:dyDescent="0.3">
      <c r="B127" s="14" t="s">
        <v>43</v>
      </c>
      <c r="C127" s="36" t="s">
        <v>525</v>
      </c>
      <c r="D127" s="15" t="s">
        <v>861</v>
      </c>
      <c r="E127" s="52" t="s">
        <v>6</v>
      </c>
      <c r="F127" s="32">
        <v>44819</v>
      </c>
      <c r="G127" s="5" t="s">
        <v>640</v>
      </c>
      <c r="H127" s="2"/>
      <c r="I127" s="4">
        <v>263200</v>
      </c>
      <c r="J127" s="4">
        <v>263200</v>
      </c>
      <c r="K127" s="4">
        <v>263200</v>
      </c>
      <c r="L127" s="4">
        <v>263200</v>
      </c>
      <c r="M127" s="4">
        <v>0</v>
      </c>
      <c r="N127" s="4">
        <v>0</v>
      </c>
      <c r="O127" s="4">
        <v>0</v>
      </c>
      <c r="P127" s="19">
        <v>0</v>
      </c>
      <c r="Q127" s="4">
        <v>0</v>
      </c>
      <c r="R127" s="4">
        <v>263200</v>
      </c>
      <c r="S127" s="4">
        <v>0</v>
      </c>
      <c r="T127" s="4">
        <v>0</v>
      </c>
      <c r="U127" s="19">
        <v>0</v>
      </c>
      <c r="V127" s="4">
        <v>7705</v>
      </c>
      <c r="W127" s="32">
        <v>46433</v>
      </c>
      <c r="X127" s="53" t="s">
        <v>673</v>
      </c>
      <c r="Y127" s="54" t="s">
        <v>58</v>
      </c>
      <c r="Z127" s="51" t="s">
        <v>57</v>
      </c>
      <c r="AA127" s="2"/>
      <c r="AB127" s="5" t="s">
        <v>6</v>
      </c>
      <c r="AC127" s="5" t="s">
        <v>371</v>
      </c>
      <c r="AD127" s="5" t="s">
        <v>196</v>
      </c>
      <c r="AE127" s="16" t="s">
        <v>6</v>
      </c>
      <c r="AF127" s="24" t="s">
        <v>197</v>
      </c>
    </row>
    <row r="128" spans="2:32" x14ac:dyDescent="0.3">
      <c r="B128" s="14" t="s">
        <v>323</v>
      </c>
      <c r="C128" s="36" t="s">
        <v>443</v>
      </c>
      <c r="D128" s="15" t="s">
        <v>173</v>
      </c>
      <c r="E128" s="52" t="s">
        <v>6</v>
      </c>
      <c r="F128" s="32">
        <v>44775</v>
      </c>
      <c r="G128" s="5" t="s">
        <v>340</v>
      </c>
      <c r="H128" s="2"/>
      <c r="I128" s="4">
        <v>1484835</v>
      </c>
      <c r="J128" s="4">
        <v>1500000</v>
      </c>
      <c r="K128" s="4">
        <v>1422780</v>
      </c>
      <c r="L128" s="4">
        <v>1454302</v>
      </c>
      <c r="M128" s="4">
        <v>0</v>
      </c>
      <c r="N128" s="4">
        <v>5720</v>
      </c>
      <c r="O128" s="4">
        <v>0</v>
      </c>
      <c r="P128" s="19">
        <v>5720</v>
      </c>
      <c r="Q128" s="4">
        <v>0</v>
      </c>
      <c r="R128" s="4">
        <v>1460022</v>
      </c>
      <c r="S128" s="4">
        <v>0</v>
      </c>
      <c r="T128" s="4">
        <v>24813</v>
      </c>
      <c r="U128" s="19">
        <v>24813</v>
      </c>
      <c r="V128" s="4">
        <v>27615</v>
      </c>
      <c r="W128" s="32">
        <v>46176</v>
      </c>
      <c r="X128" s="53" t="s">
        <v>673</v>
      </c>
      <c r="Y128" s="54" t="s">
        <v>58</v>
      </c>
      <c r="Z128" s="51" t="s">
        <v>57</v>
      </c>
      <c r="AA128" s="2"/>
      <c r="AB128" s="5" t="s">
        <v>104</v>
      </c>
      <c r="AC128" s="5" t="s">
        <v>526</v>
      </c>
      <c r="AD128" s="5" t="s">
        <v>6</v>
      </c>
      <c r="AE128" s="16" t="s">
        <v>6</v>
      </c>
      <c r="AF128" s="24" t="s">
        <v>197</v>
      </c>
    </row>
    <row r="129" spans="2:32" x14ac:dyDescent="0.3">
      <c r="B129" s="14" t="s">
        <v>600</v>
      </c>
      <c r="C129" s="36" t="s">
        <v>721</v>
      </c>
      <c r="D129" s="15" t="s">
        <v>372</v>
      </c>
      <c r="E129" s="52" t="s">
        <v>6</v>
      </c>
      <c r="F129" s="32">
        <v>44757</v>
      </c>
      <c r="G129" s="5" t="s">
        <v>150</v>
      </c>
      <c r="H129" s="2"/>
      <c r="I129" s="4">
        <v>4000000</v>
      </c>
      <c r="J129" s="4">
        <v>4000000</v>
      </c>
      <c r="K129" s="4">
        <v>3995200</v>
      </c>
      <c r="L129" s="4">
        <v>3999242</v>
      </c>
      <c r="M129" s="4">
        <v>0</v>
      </c>
      <c r="N129" s="4">
        <v>758</v>
      </c>
      <c r="O129" s="4">
        <v>0</v>
      </c>
      <c r="P129" s="19">
        <v>758</v>
      </c>
      <c r="Q129" s="4">
        <v>0</v>
      </c>
      <c r="R129" s="4">
        <v>4000000</v>
      </c>
      <c r="S129" s="4">
        <v>0</v>
      </c>
      <c r="T129" s="4">
        <v>0</v>
      </c>
      <c r="U129" s="19">
        <v>0</v>
      </c>
      <c r="V129" s="4">
        <v>158000</v>
      </c>
      <c r="W129" s="32">
        <v>44757</v>
      </c>
      <c r="X129" s="53" t="s">
        <v>928</v>
      </c>
      <c r="Y129" s="54" t="s">
        <v>830</v>
      </c>
      <c r="Z129" s="51" t="s">
        <v>57</v>
      </c>
      <c r="AA129" s="2"/>
      <c r="AB129" s="5" t="s">
        <v>527</v>
      </c>
      <c r="AC129" s="5" t="s">
        <v>174</v>
      </c>
      <c r="AD129" s="5" t="s">
        <v>722</v>
      </c>
      <c r="AE129" s="16" t="s">
        <v>6</v>
      </c>
      <c r="AF129" s="24" t="s">
        <v>395</v>
      </c>
    </row>
    <row r="130" spans="2:32" x14ac:dyDescent="0.3">
      <c r="B130" s="14" t="s">
        <v>973</v>
      </c>
      <c r="C130" s="36" t="s">
        <v>373</v>
      </c>
      <c r="D130" s="15" t="s">
        <v>44</v>
      </c>
      <c r="E130" s="52" t="s">
        <v>6</v>
      </c>
      <c r="F130" s="32">
        <v>44817</v>
      </c>
      <c r="G130" s="5" t="s">
        <v>507</v>
      </c>
      <c r="H130" s="2"/>
      <c r="I130" s="4">
        <v>222234</v>
      </c>
      <c r="J130" s="4">
        <v>222234</v>
      </c>
      <c r="K130" s="4">
        <v>228056</v>
      </c>
      <c r="L130" s="4">
        <v>225333</v>
      </c>
      <c r="M130" s="4">
        <v>0</v>
      </c>
      <c r="N130" s="4">
        <v>-3099</v>
      </c>
      <c r="O130" s="4">
        <v>0</v>
      </c>
      <c r="P130" s="19">
        <v>-3099</v>
      </c>
      <c r="Q130" s="4">
        <v>0</v>
      </c>
      <c r="R130" s="4">
        <v>222234</v>
      </c>
      <c r="S130" s="4">
        <v>0</v>
      </c>
      <c r="T130" s="4">
        <v>0</v>
      </c>
      <c r="U130" s="19">
        <v>0</v>
      </c>
      <c r="V130" s="4">
        <v>6667</v>
      </c>
      <c r="W130" s="32">
        <v>46643</v>
      </c>
      <c r="X130" s="53" t="s">
        <v>673</v>
      </c>
      <c r="Y130" s="54" t="s">
        <v>562</v>
      </c>
      <c r="Z130" s="51" t="s">
        <v>6</v>
      </c>
      <c r="AA130" s="2"/>
      <c r="AB130" s="5" t="s">
        <v>6</v>
      </c>
      <c r="AC130" s="5" t="s">
        <v>528</v>
      </c>
      <c r="AD130" s="5" t="s">
        <v>974</v>
      </c>
      <c r="AE130" s="16" t="s">
        <v>6</v>
      </c>
      <c r="AF130" s="24" t="s">
        <v>444</v>
      </c>
    </row>
    <row r="131" spans="2:32" x14ac:dyDescent="0.3">
      <c r="B131" s="14" t="s">
        <v>175</v>
      </c>
      <c r="C131" s="36" t="s">
        <v>259</v>
      </c>
      <c r="D131" s="15" t="s">
        <v>654</v>
      </c>
      <c r="E131" s="52" t="s">
        <v>6</v>
      </c>
      <c r="F131" s="32">
        <v>44754</v>
      </c>
      <c r="G131" s="5" t="s">
        <v>195</v>
      </c>
      <c r="H131" s="2"/>
      <c r="I131" s="4">
        <v>1999400</v>
      </c>
      <c r="J131" s="4">
        <v>2000000</v>
      </c>
      <c r="K131" s="4">
        <v>2004240</v>
      </c>
      <c r="L131" s="4">
        <v>2000886</v>
      </c>
      <c r="M131" s="4">
        <v>0</v>
      </c>
      <c r="N131" s="4">
        <v>-747</v>
      </c>
      <c r="O131" s="4">
        <v>0</v>
      </c>
      <c r="P131" s="19">
        <v>-747</v>
      </c>
      <c r="Q131" s="4">
        <v>0</v>
      </c>
      <c r="R131" s="4">
        <v>2000138</v>
      </c>
      <c r="S131" s="4">
        <v>0</v>
      </c>
      <c r="T131" s="4">
        <v>-738</v>
      </c>
      <c r="U131" s="19">
        <v>-738</v>
      </c>
      <c r="V131" s="4">
        <v>45808</v>
      </c>
      <c r="W131" s="32">
        <v>44880</v>
      </c>
      <c r="X131" s="53" t="s">
        <v>928</v>
      </c>
      <c r="Y131" s="54" t="s">
        <v>284</v>
      </c>
      <c r="Z131" s="51" t="s">
        <v>57</v>
      </c>
      <c r="AA131" s="2"/>
      <c r="AB131" s="5" t="s">
        <v>723</v>
      </c>
      <c r="AC131" s="5" t="s">
        <v>862</v>
      </c>
      <c r="AD131" s="5" t="s">
        <v>862</v>
      </c>
      <c r="AE131" s="16" t="s">
        <v>6</v>
      </c>
      <c r="AF131" s="24" t="s">
        <v>200</v>
      </c>
    </row>
    <row r="132" spans="2:32" x14ac:dyDescent="0.3">
      <c r="B132" s="14" t="s">
        <v>445</v>
      </c>
      <c r="C132" s="36" t="s">
        <v>45</v>
      </c>
      <c r="D132" s="15" t="s">
        <v>801</v>
      </c>
      <c r="E132" s="52" t="s">
        <v>6</v>
      </c>
      <c r="F132" s="32">
        <v>44767</v>
      </c>
      <c r="G132" s="5" t="s">
        <v>996</v>
      </c>
      <c r="H132" s="2"/>
      <c r="I132" s="4">
        <v>1984120</v>
      </c>
      <c r="J132" s="4">
        <v>2000000</v>
      </c>
      <c r="K132" s="4">
        <v>1989540</v>
      </c>
      <c r="L132" s="4">
        <v>1994925</v>
      </c>
      <c r="M132" s="4">
        <v>0</v>
      </c>
      <c r="N132" s="4">
        <v>1167</v>
      </c>
      <c r="O132" s="4">
        <v>0</v>
      </c>
      <c r="P132" s="19">
        <v>1167</v>
      </c>
      <c r="Q132" s="4">
        <v>0</v>
      </c>
      <c r="R132" s="4">
        <v>1996092</v>
      </c>
      <c r="S132" s="4">
        <v>0</v>
      </c>
      <c r="T132" s="4">
        <v>-11972</v>
      </c>
      <c r="U132" s="19">
        <v>-11972</v>
      </c>
      <c r="V132" s="4">
        <v>40972</v>
      </c>
      <c r="W132" s="32">
        <v>45444</v>
      </c>
      <c r="X132" s="53" t="s">
        <v>928</v>
      </c>
      <c r="Y132" s="54" t="s">
        <v>8</v>
      </c>
      <c r="Z132" s="51" t="s">
        <v>57</v>
      </c>
      <c r="AA132" s="2"/>
      <c r="AB132" s="5" t="s">
        <v>601</v>
      </c>
      <c r="AC132" s="5" t="s">
        <v>863</v>
      </c>
      <c r="AD132" s="5" t="s">
        <v>6</v>
      </c>
      <c r="AE132" s="16" t="s">
        <v>6</v>
      </c>
      <c r="AF132" s="24" t="s">
        <v>286</v>
      </c>
    </row>
    <row r="133" spans="2:32" x14ac:dyDescent="0.3">
      <c r="B133" s="14" t="s">
        <v>724</v>
      </c>
      <c r="C133" s="36" t="s">
        <v>211</v>
      </c>
      <c r="D133" s="15" t="s">
        <v>407</v>
      </c>
      <c r="E133" s="52" t="s">
        <v>6</v>
      </c>
      <c r="F133" s="32">
        <v>44824</v>
      </c>
      <c r="G133" s="5" t="s">
        <v>640</v>
      </c>
      <c r="H133" s="2"/>
      <c r="I133" s="4">
        <v>590469</v>
      </c>
      <c r="J133" s="4">
        <v>590469</v>
      </c>
      <c r="K133" s="4">
        <v>590433</v>
      </c>
      <c r="L133" s="4">
        <v>0</v>
      </c>
      <c r="M133" s="4">
        <v>0</v>
      </c>
      <c r="N133" s="4">
        <v>36</v>
      </c>
      <c r="O133" s="4">
        <v>0</v>
      </c>
      <c r="P133" s="19">
        <v>36</v>
      </c>
      <c r="Q133" s="4">
        <v>0</v>
      </c>
      <c r="R133" s="4">
        <v>590469</v>
      </c>
      <c r="S133" s="4">
        <v>0</v>
      </c>
      <c r="T133" s="4">
        <v>0</v>
      </c>
      <c r="U133" s="19">
        <v>0</v>
      </c>
      <c r="V133" s="4">
        <v>3461</v>
      </c>
      <c r="W133" s="32">
        <v>51307</v>
      </c>
      <c r="X133" s="53" t="s">
        <v>673</v>
      </c>
      <c r="Y133" s="54" t="s">
        <v>830</v>
      </c>
      <c r="Z133" s="51" t="s">
        <v>57</v>
      </c>
      <c r="AA133" s="2"/>
      <c r="AB133" s="5" t="s">
        <v>6</v>
      </c>
      <c r="AC133" s="5" t="s">
        <v>626</v>
      </c>
      <c r="AD133" s="5" t="s">
        <v>196</v>
      </c>
      <c r="AE133" s="16" t="s">
        <v>6</v>
      </c>
      <c r="AF133" s="24" t="s">
        <v>561</v>
      </c>
    </row>
    <row r="134" spans="2:32" x14ac:dyDescent="0.3">
      <c r="B134" s="14" t="s">
        <v>975</v>
      </c>
      <c r="C134" s="36" t="s">
        <v>212</v>
      </c>
      <c r="D134" s="15" t="s">
        <v>570</v>
      </c>
      <c r="E134" s="52" t="s">
        <v>6</v>
      </c>
      <c r="F134" s="32">
        <v>44824</v>
      </c>
      <c r="G134" s="5" t="s">
        <v>640</v>
      </c>
      <c r="H134" s="2"/>
      <c r="I134" s="4">
        <v>618587</v>
      </c>
      <c r="J134" s="4">
        <v>618587</v>
      </c>
      <c r="K134" s="4">
        <v>618486</v>
      </c>
      <c r="L134" s="4">
        <v>0</v>
      </c>
      <c r="M134" s="4">
        <v>0</v>
      </c>
      <c r="N134" s="4">
        <v>101</v>
      </c>
      <c r="O134" s="4">
        <v>0</v>
      </c>
      <c r="P134" s="19">
        <v>101</v>
      </c>
      <c r="Q134" s="4">
        <v>0</v>
      </c>
      <c r="R134" s="4">
        <v>618587</v>
      </c>
      <c r="S134" s="4">
        <v>0</v>
      </c>
      <c r="T134" s="4">
        <v>0</v>
      </c>
      <c r="U134" s="19">
        <v>0</v>
      </c>
      <c r="V134" s="4">
        <v>3864</v>
      </c>
      <c r="W134" s="32">
        <v>51307</v>
      </c>
      <c r="X134" s="53" t="s">
        <v>673</v>
      </c>
      <c r="Y134" s="54" t="s">
        <v>58</v>
      </c>
      <c r="Z134" s="51" t="s">
        <v>57</v>
      </c>
      <c r="AA134" s="2"/>
      <c r="AB134" s="5" t="s">
        <v>6</v>
      </c>
      <c r="AC134" s="5" t="s">
        <v>626</v>
      </c>
      <c r="AD134" s="5" t="s">
        <v>196</v>
      </c>
      <c r="AE134" s="16" t="s">
        <v>6</v>
      </c>
      <c r="AF134" s="24" t="s">
        <v>197</v>
      </c>
    </row>
    <row r="135" spans="2:32" x14ac:dyDescent="0.3">
      <c r="B135" s="14" t="s">
        <v>176</v>
      </c>
      <c r="C135" s="36" t="s">
        <v>864</v>
      </c>
      <c r="D135" s="15" t="s">
        <v>602</v>
      </c>
      <c r="E135" s="52" t="s">
        <v>6</v>
      </c>
      <c r="F135" s="32">
        <v>44824</v>
      </c>
      <c r="G135" s="5" t="s">
        <v>640</v>
      </c>
      <c r="H135" s="2"/>
      <c r="I135" s="4">
        <v>339644</v>
      </c>
      <c r="J135" s="4">
        <v>339644</v>
      </c>
      <c r="K135" s="4">
        <v>339805</v>
      </c>
      <c r="L135" s="4">
        <v>339774</v>
      </c>
      <c r="M135" s="4">
        <v>0</v>
      </c>
      <c r="N135" s="4">
        <v>-129</v>
      </c>
      <c r="O135" s="4">
        <v>0</v>
      </c>
      <c r="P135" s="19">
        <v>-129</v>
      </c>
      <c r="Q135" s="4">
        <v>0</v>
      </c>
      <c r="R135" s="4">
        <v>339644</v>
      </c>
      <c r="S135" s="4">
        <v>0</v>
      </c>
      <c r="T135" s="4">
        <v>0</v>
      </c>
      <c r="U135" s="19">
        <v>0</v>
      </c>
      <c r="V135" s="4">
        <v>5224</v>
      </c>
      <c r="W135" s="32">
        <v>50241</v>
      </c>
      <c r="X135" s="53" t="s">
        <v>673</v>
      </c>
      <c r="Y135" s="54" t="s">
        <v>58</v>
      </c>
      <c r="Z135" s="51" t="s">
        <v>57</v>
      </c>
      <c r="AA135" s="2"/>
      <c r="AB135" s="5" t="s">
        <v>6</v>
      </c>
      <c r="AC135" s="5" t="s">
        <v>976</v>
      </c>
      <c r="AD135" s="5" t="s">
        <v>196</v>
      </c>
      <c r="AE135" s="16" t="s">
        <v>6</v>
      </c>
      <c r="AF135" s="24" t="s">
        <v>197</v>
      </c>
    </row>
    <row r="136" spans="2:32" x14ac:dyDescent="0.3">
      <c r="B136" s="14" t="s">
        <v>446</v>
      </c>
      <c r="C136" s="36" t="s">
        <v>447</v>
      </c>
      <c r="D136" s="15" t="s">
        <v>865</v>
      </c>
      <c r="E136" s="52" t="s">
        <v>6</v>
      </c>
      <c r="F136" s="32">
        <v>44824</v>
      </c>
      <c r="G136" s="5" t="s">
        <v>640</v>
      </c>
      <c r="H136" s="2"/>
      <c r="I136" s="4">
        <v>131771</v>
      </c>
      <c r="J136" s="4">
        <v>131771</v>
      </c>
      <c r="K136" s="4">
        <v>131746</v>
      </c>
      <c r="L136" s="4">
        <v>131752</v>
      </c>
      <c r="M136" s="4">
        <v>0</v>
      </c>
      <c r="N136" s="4">
        <v>19</v>
      </c>
      <c r="O136" s="4">
        <v>0</v>
      </c>
      <c r="P136" s="19">
        <v>19</v>
      </c>
      <c r="Q136" s="4">
        <v>0</v>
      </c>
      <c r="R136" s="4">
        <v>131771</v>
      </c>
      <c r="S136" s="4">
        <v>0</v>
      </c>
      <c r="T136" s="4">
        <v>0</v>
      </c>
      <c r="U136" s="19">
        <v>0</v>
      </c>
      <c r="V136" s="4">
        <v>2458</v>
      </c>
      <c r="W136" s="32">
        <v>49815</v>
      </c>
      <c r="X136" s="53" t="s">
        <v>673</v>
      </c>
      <c r="Y136" s="54" t="s">
        <v>58</v>
      </c>
      <c r="Z136" s="51" t="s">
        <v>57</v>
      </c>
      <c r="AA136" s="2"/>
      <c r="AB136" s="5" t="s">
        <v>6</v>
      </c>
      <c r="AC136" s="5" t="s">
        <v>976</v>
      </c>
      <c r="AD136" s="5" t="s">
        <v>196</v>
      </c>
      <c r="AE136" s="16" t="s">
        <v>6</v>
      </c>
      <c r="AF136" s="24" t="s">
        <v>197</v>
      </c>
    </row>
    <row r="137" spans="2:32" x14ac:dyDescent="0.3">
      <c r="B137" s="14" t="s">
        <v>725</v>
      </c>
      <c r="C137" s="36" t="s">
        <v>448</v>
      </c>
      <c r="D137" s="15" t="s">
        <v>105</v>
      </c>
      <c r="E137" s="52" t="s">
        <v>6</v>
      </c>
      <c r="F137" s="32">
        <v>44824</v>
      </c>
      <c r="G137" s="5" t="s">
        <v>640</v>
      </c>
      <c r="H137" s="2"/>
      <c r="I137" s="4">
        <v>237188</v>
      </c>
      <c r="J137" s="4">
        <v>237188</v>
      </c>
      <c r="K137" s="4">
        <v>235367</v>
      </c>
      <c r="L137" s="4">
        <v>235729</v>
      </c>
      <c r="M137" s="4">
        <v>0</v>
      </c>
      <c r="N137" s="4">
        <v>1459</v>
      </c>
      <c r="O137" s="4">
        <v>0</v>
      </c>
      <c r="P137" s="19">
        <v>1459</v>
      </c>
      <c r="Q137" s="4">
        <v>0</v>
      </c>
      <c r="R137" s="4">
        <v>237187</v>
      </c>
      <c r="S137" s="4">
        <v>0</v>
      </c>
      <c r="T137" s="4">
        <v>0</v>
      </c>
      <c r="U137" s="19">
        <v>0</v>
      </c>
      <c r="V137" s="4">
        <v>4895</v>
      </c>
      <c r="W137" s="32">
        <v>49815</v>
      </c>
      <c r="X137" s="53" t="s">
        <v>928</v>
      </c>
      <c r="Y137" s="54" t="s">
        <v>8</v>
      </c>
      <c r="Z137" s="51" t="s">
        <v>57</v>
      </c>
      <c r="AA137" s="2"/>
      <c r="AB137" s="5" t="s">
        <v>6</v>
      </c>
      <c r="AC137" s="5" t="s">
        <v>976</v>
      </c>
      <c r="AD137" s="5" t="s">
        <v>196</v>
      </c>
      <c r="AE137" s="16" t="s">
        <v>6</v>
      </c>
      <c r="AF137" s="24" t="s">
        <v>286</v>
      </c>
    </row>
    <row r="138" spans="2:32" x14ac:dyDescent="0.3">
      <c r="B138" s="14" t="s">
        <v>1053</v>
      </c>
      <c r="C138" s="36" t="s">
        <v>1054</v>
      </c>
      <c r="D138" s="15" t="s">
        <v>324</v>
      </c>
      <c r="E138" s="52" t="s">
        <v>6</v>
      </c>
      <c r="F138" s="32">
        <v>44824</v>
      </c>
      <c r="G138" s="5" t="s">
        <v>640</v>
      </c>
      <c r="H138" s="2"/>
      <c r="I138" s="4">
        <v>474685</v>
      </c>
      <c r="J138" s="4">
        <v>474685</v>
      </c>
      <c r="K138" s="4">
        <v>474578</v>
      </c>
      <c r="L138" s="4">
        <v>474591</v>
      </c>
      <c r="M138" s="4">
        <v>0</v>
      </c>
      <c r="N138" s="4">
        <v>94</v>
      </c>
      <c r="O138" s="4">
        <v>0</v>
      </c>
      <c r="P138" s="19">
        <v>94</v>
      </c>
      <c r="Q138" s="4">
        <v>0</v>
      </c>
      <c r="R138" s="4">
        <v>474685</v>
      </c>
      <c r="S138" s="4">
        <v>0</v>
      </c>
      <c r="T138" s="4">
        <v>0</v>
      </c>
      <c r="U138" s="19">
        <v>0</v>
      </c>
      <c r="V138" s="4">
        <v>4237</v>
      </c>
      <c r="W138" s="32">
        <v>50364</v>
      </c>
      <c r="X138" s="53" t="s">
        <v>673</v>
      </c>
      <c r="Y138" s="54" t="s">
        <v>58</v>
      </c>
      <c r="Z138" s="51" t="s">
        <v>57</v>
      </c>
      <c r="AA138" s="2"/>
      <c r="AB138" s="5" t="s">
        <v>6</v>
      </c>
      <c r="AC138" s="5" t="s">
        <v>626</v>
      </c>
      <c r="AD138" s="5" t="s">
        <v>196</v>
      </c>
      <c r="AE138" s="16" t="s">
        <v>6</v>
      </c>
      <c r="AF138" s="24" t="s">
        <v>197</v>
      </c>
    </row>
    <row r="139" spans="2:32" x14ac:dyDescent="0.3">
      <c r="B139" s="14" t="s">
        <v>260</v>
      </c>
      <c r="C139" s="36" t="s">
        <v>1055</v>
      </c>
      <c r="D139" s="15" t="s">
        <v>449</v>
      </c>
      <c r="E139" s="52" t="s">
        <v>6</v>
      </c>
      <c r="F139" s="32">
        <v>44824</v>
      </c>
      <c r="G139" s="5" t="s">
        <v>640</v>
      </c>
      <c r="H139" s="2"/>
      <c r="I139" s="4">
        <v>326346</v>
      </c>
      <c r="J139" s="4">
        <v>326346</v>
      </c>
      <c r="K139" s="4">
        <v>326303</v>
      </c>
      <c r="L139" s="4">
        <v>326308</v>
      </c>
      <c r="M139" s="4">
        <v>0</v>
      </c>
      <c r="N139" s="4">
        <v>38</v>
      </c>
      <c r="O139" s="4">
        <v>0</v>
      </c>
      <c r="P139" s="19">
        <v>38</v>
      </c>
      <c r="Q139" s="4">
        <v>0</v>
      </c>
      <c r="R139" s="4">
        <v>326346</v>
      </c>
      <c r="S139" s="4">
        <v>0</v>
      </c>
      <c r="T139" s="4">
        <v>0</v>
      </c>
      <c r="U139" s="19">
        <v>0</v>
      </c>
      <c r="V139" s="4">
        <v>3891</v>
      </c>
      <c r="W139" s="32">
        <v>50364</v>
      </c>
      <c r="X139" s="53" t="s">
        <v>928</v>
      </c>
      <c r="Y139" s="54" t="s">
        <v>8</v>
      </c>
      <c r="Z139" s="51" t="s">
        <v>57</v>
      </c>
      <c r="AA139" s="2"/>
      <c r="AB139" s="5" t="s">
        <v>6</v>
      </c>
      <c r="AC139" s="5" t="s">
        <v>626</v>
      </c>
      <c r="AD139" s="5" t="s">
        <v>196</v>
      </c>
      <c r="AE139" s="16" t="s">
        <v>6</v>
      </c>
      <c r="AF139" s="24" t="s">
        <v>286</v>
      </c>
    </row>
    <row r="140" spans="2:32" x14ac:dyDescent="0.3">
      <c r="B140" s="14" t="s">
        <v>726</v>
      </c>
      <c r="C140" s="36" t="s">
        <v>325</v>
      </c>
      <c r="D140" s="15" t="s">
        <v>1056</v>
      </c>
      <c r="E140" s="52" t="s">
        <v>6</v>
      </c>
      <c r="F140" s="32">
        <v>44824</v>
      </c>
      <c r="G140" s="5" t="s">
        <v>640</v>
      </c>
      <c r="H140" s="2"/>
      <c r="I140" s="4">
        <v>948710</v>
      </c>
      <c r="J140" s="4">
        <v>948710</v>
      </c>
      <c r="K140" s="4">
        <v>948675</v>
      </c>
      <c r="L140" s="4">
        <v>948675</v>
      </c>
      <c r="M140" s="4">
        <v>0</v>
      </c>
      <c r="N140" s="4">
        <v>35</v>
      </c>
      <c r="O140" s="4">
        <v>0</v>
      </c>
      <c r="P140" s="19">
        <v>35</v>
      </c>
      <c r="Q140" s="4">
        <v>0</v>
      </c>
      <c r="R140" s="4">
        <v>948710</v>
      </c>
      <c r="S140" s="4">
        <v>0</v>
      </c>
      <c r="T140" s="4">
        <v>0</v>
      </c>
      <c r="U140" s="19">
        <v>0</v>
      </c>
      <c r="V140" s="4">
        <v>11315</v>
      </c>
      <c r="W140" s="32">
        <v>50668</v>
      </c>
      <c r="X140" s="53" t="s">
        <v>673</v>
      </c>
      <c r="Y140" s="54" t="s">
        <v>58</v>
      </c>
      <c r="Z140" s="51" t="s">
        <v>57</v>
      </c>
      <c r="AA140" s="2"/>
      <c r="AB140" s="5" t="s">
        <v>6</v>
      </c>
      <c r="AC140" s="5" t="s">
        <v>866</v>
      </c>
      <c r="AD140" s="5" t="s">
        <v>196</v>
      </c>
      <c r="AE140" s="16" t="s">
        <v>6</v>
      </c>
      <c r="AF140" s="24" t="s">
        <v>197</v>
      </c>
    </row>
    <row r="141" spans="2:32" x14ac:dyDescent="0.3">
      <c r="B141" s="14" t="s">
        <v>977</v>
      </c>
      <c r="C141" s="36" t="s">
        <v>326</v>
      </c>
      <c r="D141" s="15" t="s">
        <v>529</v>
      </c>
      <c r="E141" s="52" t="s">
        <v>6</v>
      </c>
      <c r="F141" s="32">
        <v>44824</v>
      </c>
      <c r="G141" s="5" t="s">
        <v>640</v>
      </c>
      <c r="H141" s="2"/>
      <c r="I141" s="4">
        <v>758968</v>
      </c>
      <c r="J141" s="4">
        <v>758968</v>
      </c>
      <c r="K141" s="4">
        <v>758967</v>
      </c>
      <c r="L141" s="4">
        <v>758966</v>
      </c>
      <c r="M141" s="4">
        <v>0</v>
      </c>
      <c r="N141" s="4">
        <v>2</v>
      </c>
      <c r="O141" s="4">
        <v>0</v>
      </c>
      <c r="P141" s="19">
        <v>2</v>
      </c>
      <c r="Q141" s="4">
        <v>0</v>
      </c>
      <c r="R141" s="4">
        <v>758968</v>
      </c>
      <c r="S141" s="4">
        <v>0</v>
      </c>
      <c r="T141" s="4">
        <v>0</v>
      </c>
      <c r="U141" s="19">
        <v>0</v>
      </c>
      <c r="V141" s="4">
        <v>9806</v>
      </c>
      <c r="W141" s="32">
        <v>50668</v>
      </c>
      <c r="X141" s="53" t="s">
        <v>928</v>
      </c>
      <c r="Y141" s="54" t="s">
        <v>8</v>
      </c>
      <c r="Z141" s="51" t="s">
        <v>57</v>
      </c>
      <c r="AA141" s="2"/>
      <c r="AB141" s="5" t="s">
        <v>6</v>
      </c>
      <c r="AC141" s="5" t="s">
        <v>866</v>
      </c>
      <c r="AD141" s="5" t="s">
        <v>196</v>
      </c>
      <c r="AE141" s="16" t="s">
        <v>6</v>
      </c>
      <c r="AF141" s="24" t="s">
        <v>286</v>
      </c>
    </row>
    <row r="142" spans="2:32" x14ac:dyDescent="0.3">
      <c r="B142" s="14" t="s">
        <v>177</v>
      </c>
      <c r="C142" s="36" t="s">
        <v>374</v>
      </c>
      <c r="D142" s="15" t="s">
        <v>978</v>
      </c>
      <c r="E142" s="52" t="s">
        <v>6</v>
      </c>
      <c r="F142" s="32">
        <v>44824</v>
      </c>
      <c r="G142" s="5" t="s">
        <v>640</v>
      </c>
      <c r="H142" s="2"/>
      <c r="I142" s="4">
        <v>88305</v>
      </c>
      <c r="J142" s="4">
        <v>88305</v>
      </c>
      <c r="K142" s="4">
        <v>88289</v>
      </c>
      <c r="L142" s="4">
        <v>88294</v>
      </c>
      <c r="M142" s="4">
        <v>0</v>
      </c>
      <c r="N142" s="4">
        <v>11</v>
      </c>
      <c r="O142" s="4">
        <v>0</v>
      </c>
      <c r="P142" s="19">
        <v>11</v>
      </c>
      <c r="Q142" s="4">
        <v>0</v>
      </c>
      <c r="R142" s="4">
        <v>88305</v>
      </c>
      <c r="S142" s="4">
        <v>0</v>
      </c>
      <c r="T142" s="4">
        <v>0</v>
      </c>
      <c r="U142" s="19">
        <v>0</v>
      </c>
      <c r="V142" s="4">
        <v>2069</v>
      </c>
      <c r="W142" s="32">
        <v>49480</v>
      </c>
      <c r="X142" s="53" t="s">
        <v>673</v>
      </c>
      <c r="Y142" s="54" t="s">
        <v>830</v>
      </c>
      <c r="Z142" s="51" t="s">
        <v>57</v>
      </c>
      <c r="AA142" s="2"/>
      <c r="AB142" s="5" t="s">
        <v>6</v>
      </c>
      <c r="AC142" s="5" t="s">
        <v>976</v>
      </c>
      <c r="AD142" s="5" t="s">
        <v>976</v>
      </c>
      <c r="AE142" s="16" t="s">
        <v>6</v>
      </c>
      <c r="AF142" s="24" t="s">
        <v>561</v>
      </c>
    </row>
    <row r="143" spans="2:32" x14ac:dyDescent="0.3">
      <c r="B143" s="14" t="s">
        <v>450</v>
      </c>
      <c r="C143" s="36" t="s">
        <v>327</v>
      </c>
      <c r="D143" s="15" t="s">
        <v>603</v>
      </c>
      <c r="E143" s="52" t="s">
        <v>6</v>
      </c>
      <c r="F143" s="32">
        <v>44824</v>
      </c>
      <c r="G143" s="5" t="s">
        <v>640</v>
      </c>
      <c r="H143" s="2"/>
      <c r="I143" s="4">
        <v>94928</v>
      </c>
      <c r="J143" s="4">
        <v>94928</v>
      </c>
      <c r="K143" s="4">
        <v>96175</v>
      </c>
      <c r="L143" s="4">
        <v>95946</v>
      </c>
      <c r="M143" s="4">
        <v>0</v>
      </c>
      <c r="N143" s="4">
        <v>-1017</v>
      </c>
      <c r="O143" s="4">
        <v>0</v>
      </c>
      <c r="P143" s="19">
        <v>-1017</v>
      </c>
      <c r="Q143" s="4">
        <v>0</v>
      </c>
      <c r="R143" s="4">
        <v>94928</v>
      </c>
      <c r="S143" s="4">
        <v>0</v>
      </c>
      <c r="T143" s="4">
        <v>0</v>
      </c>
      <c r="U143" s="19">
        <v>0</v>
      </c>
      <c r="V143" s="4">
        <v>2319</v>
      </c>
      <c r="W143" s="32">
        <v>49480</v>
      </c>
      <c r="X143" s="53" t="s">
        <v>673</v>
      </c>
      <c r="Y143" s="54" t="s">
        <v>58</v>
      </c>
      <c r="Z143" s="51" t="s">
        <v>57</v>
      </c>
      <c r="AA143" s="2"/>
      <c r="AB143" s="5" t="s">
        <v>6</v>
      </c>
      <c r="AC143" s="5" t="s">
        <v>976</v>
      </c>
      <c r="AD143" s="5" t="s">
        <v>196</v>
      </c>
      <c r="AE143" s="16" t="s">
        <v>6</v>
      </c>
      <c r="AF143" s="24" t="s">
        <v>197</v>
      </c>
    </row>
    <row r="144" spans="2:32" x14ac:dyDescent="0.3">
      <c r="B144" s="14" t="s">
        <v>727</v>
      </c>
      <c r="C144" s="36" t="s">
        <v>655</v>
      </c>
      <c r="D144" s="15" t="s">
        <v>375</v>
      </c>
      <c r="E144" s="52" t="s">
        <v>6</v>
      </c>
      <c r="F144" s="32">
        <v>44824</v>
      </c>
      <c r="G144" s="5" t="s">
        <v>640</v>
      </c>
      <c r="H144" s="2"/>
      <c r="I144" s="4">
        <v>139221</v>
      </c>
      <c r="J144" s="4">
        <v>139221</v>
      </c>
      <c r="K144" s="4">
        <v>139190</v>
      </c>
      <c r="L144" s="4">
        <v>139198</v>
      </c>
      <c r="M144" s="4">
        <v>0</v>
      </c>
      <c r="N144" s="4">
        <v>23</v>
      </c>
      <c r="O144" s="4">
        <v>0</v>
      </c>
      <c r="P144" s="19">
        <v>23</v>
      </c>
      <c r="Q144" s="4">
        <v>0</v>
      </c>
      <c r="R144" s="4">
        <v>139221</v>
      </c>
      <c r="S144" s="4">
        <v>0</v>
      </c>
      <c r="T144" s="4">
        <v>0</v>
      </c>
      <c r="U144" s="19">
        <v>0</v>
      </c>
      <c r="V144" s="4">
        <v>3188</v>
      </c>
      <c r="W144" s="32">
        <v>49694</v>
      </c>
      <c r="X144" s="53" t="s">
        <v>673</v>
      </c>
      <c r="Y144" s="54" t="s">
        <v>58</v>
      </c>
      <c r="Z144" s="51" t="s">
        <v>57</v>
      </c>
      <c r="AA144" s="2"/>
      <c r="AB144" s="5" t="s">
        <v>6</v>
      </c>
      <c r="AC144" s="5" t="s">
        <v>976</v>
      </c>
      <c r="AD144" s="5" t="s">
        <v>196</v>
      </c>
      <c r="AE144" s="16" t="s">
        <v>6</v>
      </c>
      <c r="AF144" s="24" t="s">
        <v>197</v>
      </c>
    </row>
    <row r="145" spans="2:32" x14ac:dyDescent="0.3">
      <c r="B145" s="14" t="s">
        <v>979</v>
      </c>
      <c r="C145" s="36" t="s">
        <v>656</v>
      </c>
      <c r="D145" s="15" t="s">
        <v>980</v>
      </c>
      <c r="E145" s="52" t="s">
        <v>6</v>
      </c>
      <c r="F145" s="32">
        <v>44824</v>
      </c>
      <c r="G145" s="5" t="s">
        <v>640</v>
      </c>
      <c r="H145" s="2"/>
      <c r="I145" s="4">
        <v>377056</v>
      </c>
      <c r="J145" s="4">
        <v>377056</v>
      </c>
      <c r="K145" s="4">
        <v>378492</v>
      </c>
      <c r="L145" s="4">
        <v>378198</v>
      </c>
      <c r="M145" s="4">
        <v>0</v>
      </c>
      <c r="N145" s="4">
        <v>-1142</v>
      </c>
      <c r="O145" s="4">
        <v>0</v>
      </c>
      <c r="P145" s="19">
        <v>-1142</v>
      </c>
      <c r="Q145" s="4">
        <v>0</v>
      </c>
      <c r="R145" s="4">
        <v>377056</v>
      </c>
      <c r="S145" s="4">
        <v>0</v>
      </c>
      <c r="T145" s="4">
        <v>0</v>
      </c>
      <c r="U145" s="19">
        <v>0</v>
      </c>
      <c r="V145" s="4">
        <v>9519</v>
      </c>
      <c r="W145" s="32">
        <v>49694</v>
      </c>
      <c r="X145" s="53" t="s">
        <v>928</v>
      </c>
      <c r="Y145" s="54" t="s">
        <v>8</v>
      </c>
      <c r="Z145" s="51" t="s">
        <v>57</v>
      </c>
      <c r="AA145" s="2"/>
      <c r="AB145" s="5" t="s">
        <v>6</v>
      </c>
      <c r="AC145" s="5" t="s">
        <v>976</v>
      </c>
      <c r="AD145" s="5" t="s">
        <v>196</v>
      </c>
      <c r="AE145" s="16" t="s">
        <v>6</v>
      </c>
      <c r="AF145" s="24" t="s">
        <v>286</v>
      </c>
    </row>
    <row r="146" spans="2:32" x14ac:dyDescent="0.3">
      <c r="B146" s="14" t="s">
        <v>178</v>
      </c>
      <c r="C146" s="36" t="s">
        <v>1057</v>
      </c>
      <c r="D146" s="15" t="s">
        <v>604</v>
      </c>
      <c r="E146" s="52" t="s">
        <v>6</v>
      </c>
      <c r="F146" s="32">
        <v>44824</v>
      </c>
      <c r="G146" s="5" t="s">
        <v>640</v>
      </c>
      <c r="H146" s="2"/>
      <c r="I146" s="4">
        <v>122181</v>
      </c>
      <c r="J146" s="4">
        <v>122181</v>
      </c>
      <c r="K146" s="4">
        <v>122150</v>
      </c>
      <c r="L146" s="4">
        <v>122160</v>
      </c>
      <c r="M146" s="4">
        <v>0</v>
      </c>
      <c r="N146" s="4">
        <v>22</v>
      </c>
      <c r="O146" s="4">
        <v>0</v>
      </c>
      <c r="P146" s="19">
        <v>22</v>
      </c>
      <c r="Q146" s="4">
        <v>0</v>
      </c>
      <c r="R146" s="4">
        <v>122181</v>
      </c>
      <c r="S146" s="4">
        <v>0</v>
      </c>
      <c r="T146" s="4">
        <v>0</v>
      </c>
      <c r="U146" s="19">
        <v>0</v>
      </c>
      <c r="V146" s="4">
        <v>3005</v>
      </c>
      <c r="W146" s="32">
        <v>49572</v>
      </c>
      <c r="X146" s="53" t="s">
        <v>673</v>
      </c>
      <c r="Y146" s="54" t="s">
        <v>830</v>
      </c>
      <c r="Z146" s="51" t="s">
        <v>57</v>
      </c>
      <c r="AA146" s="2"/>
      <c r="AB146" s="5" t="s">
        <v>6</v>
      </c>
      <c r="AC146" s="5" t="s">
        <v>976</v>
      </c>
      <c r="AD146" s="5" t="s">
        <v>196</v>
      </c>
      <c r="AE146" s="16" t="s">
        <v>6</v>
      </c>
      <c r="AF146" s="24" t="s">
        <v>561</v>
      </c>
    </row>
    <row r="147" spans="2:32" x14ac:dyDescent="0.3">
      <c r="B147" s="14" t="s">
        <v>530</v>
      </c>
      <c r="C147" s="36" t="s">
        <v>605</v>
      </c>
      <c r="D147" s="15" t="s">
        <v>46</v>
      </c>
      <c r="E147" s="52" t="s">
        <v>6</v>
      </c>
      <c r="F147" s="32">
        <v>44824</v>
      </c>
      <c r="G147" s="5" t="s">
        <v>640</v>
      </c>
      <c r="H147" s="2"/>
      <c r="I147" s="4">
        <v>81454</v>
      </c>
      <c r="J147" s="4">
        <v>81454</v>
      </c>
      <c r="K147" s="4">
        <v>81440</v>
      </c>
      <c r="L147" s="4">
        <v>81444</v>
      </c>
      <c r="M147" s="4">
        <v>0</v>
      </c>
      <c r="N147" s="4">
        <v>10</v>
      </c>
      <c r="O147" s="4">
        <v>0</v>
      </c>
      <c r="P147" s="19">
        <v>10</v>
      </c>
      <c r="Q147" s="4">
        <v>0</v>
      </c>
      <c r="R147" s="4">
        <v>81454</v>
      </c>
      <c r="S147" s="4">
        <v>0</v>
      </c>
      <c r="T147" s="4">
        <v>0</v>
      </c>
      <c r="U147" s="19">
        <v>0</v>
      </c>
      <c r="V147" s="4">
        <v>2101</v>
      </c>
      <c r="W147" s="32">
        <v>49572</v>
      </c>
      <c r="X147" s="53" t="s">
        <v>673</v>
      </c>
      <c r="Y147" s="54" t="s">
        <v>58</v>
      </c>
      <c r="Z147" s="51" t="s">
        <v>57</v>
      </c>
      <c r="AA147" s="2"/>
      <c r="AB147" s="5" t="s">
        <v>6</v>
      </c>
      <c r="AC147" s="5" t="s">
        <v>976</v>
      </c>
      <c r="AD147" s="5" t="s">
        <v>196</v>
      </c>
      <c r="AE147" s="16" t="s">
        <v>6</v>
      </c>
      <c r="AF147" s="24" t="s">
        <v>197</v>
      </c>
    </row>
    <row r="148" spans="2:32" x14ac:dyDescent="0.3">
      <c r="B148" s="14" t="s">
        <v>802</v>
      </c>
      <c r="C148" s="36" t="s">
        <v>606</v>
      </c>
      <c r="D148" s="15" t="s">
        <v>376</v>
      </c>
      <c r="E148" s="52" t="s">
        <v>6</v>
      </c>
      <c r="F148" s="32">
        <v>44824</v>
      </c>
      <c r="G148" s="5" t="s">
        <v>640</v>
      </c>
      <c r="H148" s="2"/>
      <c r="I148" s="4">
        <v>376725</v>
      </c>
      <c r="J148" s="4">
        <v>376725</v>
      </c>
      <c r="K148" s="4">
        <v>384751</v>
      </c>
      <c r="L148" s="4">
        <v>383300</v>
      </c>
      <c r="M148" s="4">
        <v>0</v>
      </c>
      <c r="N148" s="4">
        <v>-6575</v>
      </c>
      <c r="O148" s="4">
        <v>0</v>
      </c>
      <c r="P148" s="19">
        <v>-6575</v>
      </c>
      <c r="Q148" s="4">
        <v>0</v>
      </c>
      <c r="R148" s="4">
        <v>376725</v>
      </c>
      <c r="S148" s="4">
        <v>0</v>
      </c>
      <c r="T148" s="4">
        <v>0</v>
      </c>
      <c r="U148" s="19">
        <v>0</v>
      </c>
      <c r="V148" s="4">
        <v>10469</v>
      </c>
      <c r="W148" s="32">
        <v>49572</v>
      </c>
      <c r="X148" s="53" t="s">
        <v>928</v>
      </c>
      <c r="Y148" s="54" t="s">
        <v>8</v>
      </c>
      <c r="Z148" s="51" t="s">
        <v>57</v>
      </c>
      <c r="AA148" s="2"/>
      <c r="AB148" s="5" t="s">
        <v>6</v>
      </c>
      <c r="AC148" s="5" t="s">
        <v>976</v>
      </c>
      <c r="AD148" s="5" t="s">
        <v>196</v>
      </c>
      <c r="AE148" s="16" t="s">
        <v>6</v>
      </c>
      <c r="AF148" s="24" t="s">
        <v>286</v>
      </c>
    </row>
    <row r="149" spans="2:32" x14ac:dyDescent="0.3">
      <c r="B149" s="14" t="s">
        <v>1058</v>
      </c>
      <c r="C149" s="36" t="s">
        <v>803</v>
      </c>
      <c r="D149" s="15" t="s">
        <v>377</v>
      </c>
      <c r="E149" s="52" t="s">
        <v>6</v>
      </c>
      <c r="F149" s="32">
        <v>44824</v>
      </c>
      <c r="G149" s="5" t="s">
        <v>640</v>
      </c>
      <c r="H149" s="2"/>
      <c r="I149" s="4">
        <v>5000</v>
      </c>
      <c r="J149" s="4">
        <v>5000</v>
      </c>
      <c r="K149" s="4">
        <v>5000</v>
      </c>
      <c r="L149" s="4">
        <v>5000</v>
      </c>
      <c r="M149" s="4">
        <v>0</v>
      </c>
      <c r="N149" s="4">
        <v>0</v>
      </c>
      <c r="O149" s="4">
        <v>0</v>
      </c>
      <c r="P149" s="19">
        <v>0</v>
      </c>
      <c r="Q149" s="4">
        <v>0</v>
      </c>
      <c r="R149" s="4">
        <v>5000</v>
      </c>
      <c r="S149" s="4">
        <v>0</v>
      </c>
      <c r="T149" s="4">
        <v>0</v>
      </c>
      <c r="U149" s="19">
        <v>0</v>
      </c>
      <c r="V149" s="4">
        <v>144</v>
      </c>
      <c r="W149" s="32">
        <v>54808</v>
      </c>
      <c r="X149" s="53" t="s">
        <v>928</v>
      </c>
      <c r="Y149" s="54" t="s">
        <v>8</v>
      </c>
      <c r="Z149" s="51" t="s">
        <v>57</v>
      </c>
      <c r="AA149" s="2"/>
      <c r="AB149" s="5" t="s">
        <v>6</v>
      </c>
      <c r="AC149" s="5" t="s">
        <v>328</v>
      </c>
      <c r="AD149" s="5" t="s">
        <v>196</v>
      </c>
      <c r="AE149" s="16" t="s">
        <v>6</v>
      </c>
      <c r="AF149" s="24" t="s">
        <v>286</v>
      </c>
    </row>
    <row r="150" spans="2:32" x14ac:dyDescent="0.3">
      <c r="B150" s="14" t="s">
        <v>451</v>
      </c>
      <c r="C150" s="36" t="s">
        <v>728</v>
      </c>
      <c r="D150" s="15" t="s">
        <v>804</v>
      </c>
      <c r="E150" s="52" t="s">
        <v>6</v>
      </c>
      <c r="F150" s="32">
        <v>44824</v>
      </c>
      <c r="G150" s="5" t="s">
        <v>640</v>
      </c>
      <c r="H150" s="2"/>
      <c r="I150" s="4">
        <v>25000</v>
      </c>
      <c r="J150" s="4">
        <v>25000</v>
      </c>
      <c r="K150" s="4">
        <v>25000</v>
      </c>
      <c r="L150" s="4">
        <v>25000</v>
      </c>
      <c r="M150" s="4">
        <v>0</v>
      </c>
      <c r="N150" s="4">
        <v>0</v>
      </c>
      <c r="O150" s="4">
        <v>0</v>
      </c>
      <c r="P150" s="19">
        <v>0</v>
      </c>
      <c r="Q150" s="4">
        <v>0</v>
      </c>
      <c r="R150" s="4">
        <v>25000</v>
      </c>
      <c r="S150" s="4">
        <v>0</v>
      </c>
      <c r="T150" s="4">
        <v>0</v>
      </c>
      <c r="U150" s="19">
        <v>0</v>
      </c>
      <c r="V150" s="4">
        <v>439</v>
      </c>
      <c r="W150" s="32">
        <v>55385</v>
      </c>
      <c r="X150" s="53" t="s">
        <v>928</v>
      </c>
      <c r="Y150" s="54" t="s">
        <v>8</v>
      </c>
      <c r="Z150" s="51" t="s">
        <v>57</v>
      </c>
      <c r="AA150" s="2"/>
      <c r="AB150" s="5" t="s">
        <v>6</v>
      </c>
      <c r="AC150" s="5" t="s">
        <v>261</v>
      </c>
      <c r="AD150" s="5" t="s">
        <v>196</v>
      </c>
      <c r="AE150" s="16" t="s">
        <v>6</v>
      </c>
      <c r="AF150" s="24" t="s">
        <v>286</v>
      </c>
    </row>
    <row r="151" spans="2:32" x14ac:dyDescent="0.3">
      <c r="B151" s="14" t="s">
        <v>729</v>
      </c>
      <c r="C151" s="36" t="s">
        <v>179</v>
      </c>
      <c r="D151" s="15" t="s">
        <v>452</v>
      </c>
      <c r="E151" s="52" t="s">
        <v>6</v>
      </c>
      <c r="F151" s="32">
        <v>44824</v>
      </c>
      <c r="G151" s="5" t="s">
        <v>640</v>
      </c>
      <c r="H151" s="2"/>
      <c r="I151" s="4">
        <v>320000</v>
      </c>
      <c r="J151" s="4">
        <v>320000</v>
      </c>
      <c r="K151" s="4">
        <v>319861</v>
      </c>
      <c r="L151" s="4">
        <v>319885</v>
      </c>
      <c r="M151" s="4">
        <v>0</v>
      </c>
      <c r="N151" s="4">
        <v>115</v>
      </c>
      <c r="O151" s="4">
        <v>0</v>
      </c>
      <c r="P151" s="19">
        <v>115</v>
      </c>
      <c r="Q151" s="4">
        <v>0</v>
      </c>
      <c r="R151" s="4">
        <v>320000</v>
      </c>
      <c r="S151" s="4">
        <v>0</v>
      </c>
      <c r="T151" s="4">
        <v>0</v>
      </c>
      <c r="U151" s="19">
        <v>0</v>
      </c>
      <c r="V151" s="4">
        <v>4459</v>
      </c>
      <c r="W151" s="32">
        <v>53194</v>
      </c>
      <c r="X151" s="53" t="s">
        <v>673</v>
      </c>
      <c r="Y151" s="54" t="s">
        <v>58</v>
      </c>
      <c r="Z151" s="51" t="s">
        <v>57</v>
      </c>
      <c r="AA151" s="2"/>
      <c r="AB151" s="5" t="s">
        <v>6</v>
      </c>
      <c r="AC151" s="5" t="s">
        <v>47</v>
      </c>
      <c r="AD151" s="5" t="s">
        <v>196</v>
      </c>
      <c r="AE151" s="16" t="s">
        <v>6</v>
      </c>
      <c r="AF151" s="24" t="s">
        <v>197</v>
      </c>
    </row>
    <row r="152" spans="2:32" x14ac:dyDescent="0.3">
      <c r="B152" s="14" t="s">
        <v>981</v>
      </c>
      <c r="C152" s="36" t="s">
        <v>730</v>
      </c>
      <c r="D152" s="15" t="s">
        <v>657</v>
      </c>
      <c r="E152" s="52" t="s">
        <v>6</v>
      </c>
      <c r="F152" s="32">
        <v>44824</v>
      </c>
      <c r="G152" s="5" t="s">
        <v>640</v>
      </c>
      <c r="H152" s="2"/>
      <c r="I152" s="4">
        <v>77500</v>
      </c>
      <c r="J152" s="4">
        <v>77500</v>
      </c>
      <c r="K152" s="4">
        <v>77490</v>
      </c>
      <c r="L152" s="4">
        <v>77491</v>
      </c>
      <c r="M152" s="4">
        <v>0</v>
      </c>
      <c r="N152" s="4">
        <v>9</v>
      </c>
      <c r="O152" s="4">
        <v>0</v>
      </c>
      <c r="P152" s="19">
        <v>9</v>
      </c>
      <c r="Q152" s="4">
        <v>0</v>
      </c>
      <c r="R152" s="4">
        <v>77500</v>
      </c>
      <c r="S152" s="4">
        <v>0</v>
      </c>
      <c r="T152" s="4">
        <v>0</v>
      </c>
      <c r="U152" s="19">
        <v>0</v>
      </c>
      <c r="V152" s="4">
        <v>852</v>
      </c>
      <c r="W152" s="32">
        <v>53378</v>
      </c>
      <c r="X152" s="53" t="s">
        <v>673</v>
      </c>
      <c r="Y152" s="54" t="s">
        <v>58</v>
      </c>
      <c r="Z152" s="51" t="s">
        <v>57</v>
      </c>
      <c r="AA152" s="2"/>
      <c r="AB152" s="5" t="s">
        <v>6</v>
      </c>
      <c r="AC152" s="5" t="s">
        <v>1059</v>
      </c>
      <c r="AD152" s="5" t="s">
        <v>196</v>
      </c>
      <c r="AE152" s="16" t="s">
        <v>6</v>
      </c>
      <c r="AF152" s="24" t="s">
        <v>197</v>
      </c>
    </row>
    <row r="153" spans="2:32" x14ac:dyDescent="0.3">
      <c r="B153" s="14" t="s">
        <v>180</v>
      </c>
      <c r="C153" s="36" t="s">
        <v>531</v>
      </c>
      <c r="D153" s="15" t="s">
        <v>329</v>
      </c>
      <c r="E153" s="52" t="s">
        <v>6</v>
      </c>
      <c r="F153" s="32">
        <v>44798</v>
      </c>
      <c r="G153" s="5" t="s">
        <v>640</v>
      </c>
      <c r="H153" s="2"/>
      <c r="I153" s="4">
        <v>37500</v>
      </c>
      <c r="J153" s="4">
        <v>37500</v>
      </c>
      <c r="K153" s="4">
        <v>36883</v>
      </c>
      <c r="L153" s="4">
        <v>25000</v>
      </c>
      <c r="M153" s="4">
        <v>0</v>
      </c>
      <c r="N153" s="4">
        <v>617</v>
      </c>
      <c r="O153" s="4">
        <v>0</v>
      </c>
      <c r="P153" s="19">
        <v>617</v>
      </c>
      <c r="Q153" s="4">
        <v>0</v>
      </c>
      <c r="R153" s="4">
        <v>37500</v>
      </c>
      <c r="S153" s="4">
        <v>0</v>
      </c>
      <c r="T153" s="4">
        <v>0</v>
      </c>
      <c r="U153" s="19">
        <v>0</v>
      </c>
      <c r="V153" s="4">
        <v>715</v>
      </c>
      <c r="W153" s="32">
        <v>55390</v>
      </c>
      <c r="X153" s="53" t="s">
        <v>928</v>
      </c>
      <c r="Y153" s="54" t="s">
        <v>8</v>
      </c>
      <c r="Z153" s="51" t="s">
        <v>57</v>
      </c>
      <c r="AA153" s="2"/>
      <c r="AB153" s="5" t="s">
        <v>6</v>
      </c>
      <c r="AC153" s="5" t="s">
        <v>1060</v>
      </c>
      <c r="AD153" s="5" t="s">
        <v>196</v>
      </c>
      <c r="AE153" s="16" t="s">
        <v>6</v>
      </c>
      <c r="AF153" s="24" t="s">
        <v>286</v>
      </c>
    </row>
    <row r="154" spans="2:32" x14ac:dyDescent="0.3">
      <c r="B154" s="14" t="s">
        <v>453</v>
      </c>
      <c r="C154" s="36" t="s">
        <v>48</v>
      </c>
      <c r="D154" s="15" t="s">
        <v>378</v>
      </c>
      <c r="E154" s="52" t="s">
        <v>6</v>
      </c>
      <c r="F154" s="32">
        <v>44824</v>
      </c>
      <c r="G154" s="5" t="s">
        <v>640</v>
      </c>
      <c r="H154" s="2"/>
      <c r="I154" s="4">
        <v>262500</v>
      </c>
      <c r="J154" s="4">
        <v>262500</v>
      </c>
      <c r="K154" s="4">
        <v>262395</v>
      </c>
      <c r="L154" s="4">
        <v>262411</v>
      </c>
      <c r="M154" s="4">
        <v>0</v>
      </c>
      <c r="N154" s="4">
        <v>89</v>
      </c>
      <c r="O154" s="4">
        <v>0</v>
      </c>
      <c r="P154" s="19">
        <v>89</v>
      </c>
      <c r="Q154" s="4">
        <v>0</v>
      </c>
      <c r="R154" s="4">
        <v>262500</v>
      </c>
      <c r="S154" s="4">
        <v>0</v>
      </c>
      <c r="T154" s="4">
        <v>0</v>
      </c>
      <c r="U154" s="19">
        <v>0</v>
      </c>
      <c r="V154" s="4">
        <v>3588</v>
      </c>
      <c r="W154" s="32">
        <v>53225</v>
      </c>
      <c r="X154" s="53" t="s">
        <v>673</v>
      </c>
      <c r="Y154" s="54" t="s">
        <v>58</v>
      </c>
      <c r="Z154" s="51" t="s">
        <v>57</v>
      </c>
      <c r="AA154" s="2"/>
      <c r="AB154" s="5" t="s">
        <v>6</v>
      </c>
      <c r="AC154" s="5" t="s">
        <v>607</v>
      </c>
      <c r="AD154" s="5" t="s">
        <v>196</v>
      </c>
      <c r="AE154" s="16" t="s">
        <v>6</v>
      </c>
      <c r="AF154" s="24" t="s">
        <v>197</v>
      </c>
    </row>
    <row r="155" spans="2:32" x14ac:dyDescent="0.3">
      <c r="B155" s="14" t="s">
        <v>805</v>
      </c>
      <c r="C155" s="36" t="s">
        <v>658</v>
      </c>
      <c r="D155" s="15" t="s">
        <v>915</v>
      </c>
      <c r="E155" s="52" t="s">
        <v>6</v>
      </c>
      <c r="F155" s="32">
        <v>44824</v>
      </c>
      <c r="G155" s="5" t="s">
        <v>640</v>
      </c>
      <c r="H155" s="2"/>
      <c r="I155" s="4">
        <v>524121</v>
      </c>
      <c r="J155" s="4">
        <v>524121</v>
      </c>
      <c r="K155" s="4">
        <v>525987</v>
      </c>
      <c r="L155" s="4">
        <v>525698</v>
      </c>
      <c r="M155" s="4">
        <v>0</v>
      </c>
      <c r="N155" s="4">
        <v>-1577</v>
      </c>
      <c r="O155" s="4">
        <v>0</v>
      </c>
      <c r="P155" s="19">
        <v>-1577</v>
      </c>
      <c r="Q155" s="4">
        <v>0</v>
      </c>
      <c r="R155" s="4">
        <v>524121</v>
      </c>
      <c r="S155" s="4">
        <v>0</v>
      </c>
      <c r="T155" s="4">
        <v>0</v>
      </c>
      <c r="U155" s="19">
        <v>0</v>
      </c>
      <c r="V155" s="4">
        <v>9563</v>
      </c>
      <c r="W155" s="32">
        <v>53195</v>
      </c>
      <c r="X155" s="53" t="s">
        <v>673</v>
      </c>
      <c r="Y155" s="54" t="s">
        <v>58</v>
      </c>
      <c r="Z155" s="51" t="s">
        <v>57</v>
      </c>
      <c r="AA155" s="2"/>
      <c r="AB155" s="5" t="s">
        <v>6</v>
      </c>
      <c r="AC155" s="5" t="s">
        <v>659</v>
      </c>
      <c r="AD155" s="5" t="s">
        <v>196</v>
      </c>
      <c r="AE155" s="16" t="s">
        <v>6</v>
      </c>
      <c r="AF155" s="24" t="s">
        <v>197</v>
      </c>
    </row>
    <row r="156" spans="2:32" x14ac:dyDescent="0.3">
      <c r="B156" s="14" t="s">
        <v>1061</v>
      </c>
      <c r="C156" s="36" t="s">
        <v>660</v>
      </c>
      <c r="D156" s="15" t="s">
        <v>532</v>
      </c>
      <c r="E156" s="52" t="s">
        <v>6</v>
      </c>
      <c r="F156" s="32">
        <v>44810</v>
      </c>
      <c r="G156" s="5" t="s">
        <v>62</v>
      </c>
      <c r="H156" s="2"/>
      <c r="I156" s="4">
        <v>4995350</v>
      </c>
      <c r="J156" s="4">
        <v>5000000</v>
      </c>
      <c r="K156" s="4">
        <v>4999400</v>
      </c>
      <c r="L156" s="4">
        <v>0</v>
      </c>
      <c r="M156" s="4">
        <v>0</v>
      </c>
      <c r="N156" s="4">
        <v>12</v>
      </c>
      <c r="O156" s="4">
        <v>0</v>
      </c>
      <c r="P156" s="19">
        <v>12</v>
      </c>
      <c r="Q156" s="4">
        <v>0</v>
      </c>
      <c r="R156" s="4">
        <v>4999412</v>
      </c>
      <c r="S156" s="4">
        <v>0</v>
      </c>
      <c r="T156" s="4">
        <v>-4062</v>
      </c>
      <c r="U156" s="19">
        <v>-4062</v>
      </c>
      <c r="V156" s="4">
        <v>42028</v>
      </c>
      <c r="W156" s="32">
        <v>47298</v>
      </c>
      <c r="X156" s="53" t="s">
        <v>673</v>
      </c>
      <c r="Y156" s="54" t="s">
        <v>876</v>
      </c>
      <c r="Z156" s="51" t="s">
        <v>57</v>
      </c>
      <c r="AA156" s="2"/>
      <c r="AB156" s="5" t="s">
        <v>181</v>
      </c>
      <c r="AC156" s="5" t="s">
        <v>982</v>
      </c>
      <c r="AD156" s="5" t="s">
        <v>6</v>
      </c>
      <c r="AE156" s="16" t="s">
        <v>6</v>
      </c>
      <c r="AF156" s="24" t="s">
        <v>282</v>
      </c>
    </row>
    <row r="157" spans="2:32" x14ac:dyDescent="0.3">
      <c r="B157" s="14" t="s">
        <v>262</v>
      </c>
      <c r="C157" s="36" t="s">
        <v>1062</v>
      </c>
      <c r="D157" s="15" t="s">
        <v>806</v>
      </c>
      <c r="E157" s="52" t="s">
        <v>6</v>
      </c>
      <c r="F157" s="32">
        <v>44824</v>
      </c>
      <c r="G157" s="5" t="s">
        <v>640</v>
      </c>
      <c r="H157" s="2"/>
      <c r="I157" s="4">
        <v>212500</v>
      </c>
      <c r="J157" s="4">
        <v>212500</v>
      </c>
      <c r="K157" s="4">
        <v>212460</v>
      </c>
      <c r="L157" s="4">
        <v>191245</v>
      </c>
      <c r="M157" s="4">
        <v>0</v>
      </c>
      <c r="N157" s="4">
        <v>21255</v>
      </c>
      <c r="O157" s="4">
        <v>0</v>
      </c>
      <c r="P157" s="19">
        <v>21255</v>
      </c>
      <c r="Q157" s="4">
        <v>0</v>
      </c>
      <c r="R157" s="4">
        <v>212500</v>
      </c>
      <c r="S157" s="4">
        <v>0</v>
      </c>
      <c r="T157" s="4">
        <v>0</v>
      </c>
      <c r="U157" s="19">
        <v>0</v>
      </c>
      <c r="V157" s="4">
        <v>8220</v>
      </c>
      <c r="W157" s="32">
        <v>53225</v>
      </c>
      <c r="X157" s="53" t="s">
        <v>673</v>
      </c>
      <c r="Y157" s="54" t="s">
        <v>58</v>
      </c>
      <c r="Z157" s="51" t="s">
        <v>57</v>
      </c>
      <c r="AA157" s="2"/>
      <c r="AB157" s="5" t="s">
        <v>6</v>
      </c>
      <c r="AC157" s="5" t="s">
        <v>661</v>
      </c>
      <c r="AD157" s="5" t="s">
        <v>196</v>
      </c>
      <c r="AE157" s="16" t="s">
        <v>6</v>
      </c>
      <c r="AF157" s="24" t="s">
        <v>197</v>
      </c>
    </row>
    <row r="158" spans="2:32" x14ac:dyDescent="0.3">
      <c r="B158" s="14" t="s">
        <v>533</v>
      </c>
      <c r="C158" s="36" t="s">
        <v>608</v>
      </c>
      <c r="D158" s="15" t="s">
        <v>609</v>
      </c>
      <c r="E158" s="52" t="s">
        <v>6</v>
      </c>
      <c r="F158" s="32">
        <v>44824</v>
      </c>
      <c r="G158" s="5" t="s">
        <v>640</v>
      </c>
      <c r="H158" s="2"/>
      <c r="I158" s="4">
        <v>106250</v>
      </c>
      <c r="J158" s="4">
        <v>106250</v>
      </c>
      <c r="K158" s="4">
        <v>106231</v>
      </c>
      <c r="L158" s="4">
        <v>106234</v>
      </c>
      <c r="M158" s="4">
        <v>0</v>
      </c>
      <c r="N158" s="4">
        <v>17</v>
      </c>
      <c r="O158" s="4">
        <v>0</v>
      </c>
      <c r="P158" s="19">
        <v>17</v>
      </c>
      <c r="Q158" s="4">
        <v>0</v>
      </c>
      <c r="R158" s="4">
        <v>106250</v>
      </c>
      <c r="S158" s="4">
        <v>0</v>
      </c>
      <c r="T158" s="4">
        <v>0</v>
      </c>
      <c r="U158" s="19">
        <v>0</v>
      </c>
      <c r="V158" s="4">
        <v>2649</v>
      </c>
      <c r="W158" s="32">
        <v>53225</v>
      </c>
      <c r="X158" s="53" t="s">
        <v>928</v>
      </c>
      <c r="Y158" s="54" t="s">
        <v>8</v>
      </c>
      <c r="Z158" s="51" t="s">
        <v>57</v>
      </c>
      <c r="AA158" s="2"/>
      <c r="AB158" s="5" t="s">
        <v>6</v>
      </c>
      <c r="AC158" s="5" t="s">
        <v>661</v>
      </c>
      <c r="AD158" s="5" t="s">
        <v>196</v>
      </c>
      <c r="AE158" s="16" t="s">
        <v>6</v>
      </c>
      <c r="AF158" s="24" t="s">
        <v>286</v>
      </c>
    </row>
    <row r="159" spans="2:32" x14ac:dyDescent="0.3">
      <c r="B159" s="14" t="s">
        <v>807</v>
      </c>
      <c r="C159" s="36" t="s">
        <v>106</v>
      </c>
      <c r="D159" s="15" t="s">
        <v>263</v>
      </c>
      <c r="E159" s="52" t="s">
        <v>6</v>
      </c>
      <c r="F159" s="32">
        <v>44762</v>
      </c>
      <c r="G159" s="5" t="s">
        <v>1011</v>
      </c>
      <c r="H159" s="2"/>
      <c r="I159" s="4">
        <v>5004300</v>
      </c>
      <c r="J159" s="4">
        <v>5000000</v>
      </c>
      <c r="K159" s="4">
        <v>4993050</v>
      </c>
      <c r="L159" s="4">
        <v>4997426</v>
      </c>
      <c r="M159" s="4">
        <v>0</v>
      </c>
      <c r="N159" s="4">
        <v>807</v>
      </c>
      <c r="O159" s="4">
        <v>0</v>
      </c>
      <c r="P159" s="19">
        <v>807</v>
      </c>
      <c r="Q159" s="4">
        <v>0</v>
      </c>
      <c r="R159" s="4">
        <v>4998233</v>
      </c>
      <c r="S159" s="4">
        <v>0</v>
      </c>
      <c r="T159" s="4">
        <v>6067</v>
      </c>
      <c r="U159" s="19">
        <v>6067</v>
      </c>
      <c r="V159" s="4">
        <v>159250</v>
      </c>
      <c r="W159" s="32">
        <v>45197</v>
      </c>
      <c r="X159" s="53" t="s">
        <v>928</v>
      </c>
      <c r="Y159" s="54" t="s">
        <v>8</v>
      </c>
      <c r="Z159" s="51" t="s">
        <v>57</v>
      </c>
      <c r="AA159" s="2"/>
      <c r="AB159" s="5" t="s">
        <v>6</v>
      </c>
      <c r="AC159" s="5" t="s">
        <v>49</v>
      </c>
      <c r="AD159" s="5" t="s">
        <v>6</v>
      </c>
      <c r="AE159" s="16" t="s">
        <v>6</v>
      </c>
      <c r="AF159" s="24" t="s">
        <v>286</v>
      </c>
    </row>
    <row r="160" spans="2:32" x14ac:dyDescent="0.3">
      <c r="B160" s="14" t="s">
        <v>182</v>
      </c>
      <c r="C160" s="36" t="s">
        <v>50</v>
      </c>
      <c r="D160" s="15" t="s">
        <v>264</v>
      </c>
      <c r="E160" s="52" t="s">
        <v>6</v>
      </c>
      <c r="F160" s="32">
        <v>44798</v>
      </c>
      <c r="G160" s="5" t="s">
        <v>195</v>
      </c>
      <c r="H160" s="2"/>
      <c r="I160" s="4">
        <v>4967950</v>
      </c>
      <c r="J160" s="4">
        <v>5000000</v>
      </c>
      <c r="K160" s="4">
        <v>4982350</v>
      </c>
      <c r="L160" s="4">
        <v>4988995</v>
      </c>
      <c r="M160" s="4">
        <v>0</v>
      </c>
      <c r="N160" s="4">
        <v>1623</v>
      </c>
      <c r="O160" s="4">
        <v>0</v>
      </c>
      <c r="P160" s="19">
        <v>1623</v>
      </c>
      <c r="Q160" s="4">
        <v>0</v>
      </c>
      <c r="R160" s="4">
        <v>4990618</v>
      </c>
      <c r="S160" s="4">
        <v>0</v>
      </c>
      <c r="T160" s="4">
        <v>-22668</v>
      </c>
      <c r="U160" s="19">
        <v>-22668</v>
      </c>
      <c r="V160" s="4">
        <v>198889</v>
      </c>
      <c r="W160" s="32">
        <v>46082</v>
      </c>
      <c r="X160" s="53" t="s">
        <v>928</v>
      </c>
      <c r="Y160" s="54" t="s">
        <v>8</v>
      </c>
      <c r="Z160" s="51" t="s">
        <v>57</v>
      </c>
      <c r="AA160" s="2"/>
      <c r="AB160" s="5" t="s">
        <v>6</v>
      </c>
      <c r="AC160" s="5" t="s">
        <v>49</v>
      </c>
      <c r="AD160" s="5" t="s">
        <v>6</v>
      </c>
      <c r="AE160" s="16" t="s">
        <v>6</v>
      </c>
      <c r="AF160" s="24" t="s">
        <v>286</v>
      </c>
    </row>
    <row r="161" spans="2:32" x14ac:dyDescent="0.3">
      <c r="B161" s="14" t="s">
        <v>454</v>
      </c>
      <c r="C161" s="36" t="s">
        <v>265</v>
      </c>
      <c r="D161" s="15" t="s">
        <v>1063</v>
      </c>
      <c r="E161" s="52" t="s">
        <v>6</v>
      </c>
      <c r="F161" s="32">
        <v>44757</v>
      </c>
      <c r="G161" s="5" t="s">
        <v>150</v>
      </c>
      <c r="H161" s="2"/>
      <c r="I161" s="4">
        <v>5000000</v>
      </c>
      <c r="J161" s="4">
        <v>5000000</v>
      </c>
      <c r="K161" s="4">
        <v>4993850</v>
      </c>
      <c r="L161" s="4">
        <v>4999470</v>
      </c>
      <c r="M161" s="4">
        <v>0</v>
      </c>
      <c r="N161" s="4">
        <v>530</v>
      </c>
      <c r="O161" s="4">
        <v>0</v>
      </c>
      <c r="P161" s="19">
        <v>530</v>
      </c>
      <c r="Q161" s="4">
        <v>0</v>
      </c>
      <c r="R161" s="4">
        <v>5000000</v>
      </c>
      <c r="S161" s="4">
        <v>0</v>
      </c>
      <c r="T161" s="4">
        <v>0</v>
      </c>
      <c r="U161" s="19">
        <v>0</v>
      </c>
      <c r="V161" s="4">
        <v>167500</v>
      </c>
      <c r="W161" s="32">
        <v>44757</v>
      </c>
      <c r="X161" s="53" t="s">
        <v>673</v>
      </c>
      <c r="Y161" s="54" t="s">
        <v>58</v>
      </c>
      <c r="Z161" s="51" t="s">
        <v>57</v>
      </c>
      <c r="AA161" s="2"/>
      <c r="AB161" s="5" t="s">
        <v>983</v>
      </c>
      <c r="AC161" s="5" t="s">
        <v>266</v>
      </c>
      <c r="AD161" s="5" t="s">
        <v>6</v>
      </c>
      <c r="AE161" s="16" t="s">
        <v>6</v>
      </c>
      <c r="AF161" s="24" t="s">
        <v>197</v>
      </c>
    </row>
    <row r="162" spans="2:32" x14ac:dyDescent="0.3">
      <c r="B162" s="14" t="s">
        <v>731</v>
      </c>
      <c r="C162" s="36" t="s">
        <v>916</v>
      </c>
      <c r="D162" s="15" t="s">
        <v>984</v>
      </c>
      <c r="E162" s="52" t="s">
        <v>6</v>
      </c>
      <c r="F162" s="32">
        <v>44824</v>
      </c>
      <c r="G162" s="5" t="s">
        <v>640</v>
      </c>
      <c r="H162" s="2"/>
      <c r="I162" s="4">
        <v>239727</v>
      </c>
      <c r="J162" s="4">
        <v>239727</v>
      </c>
      <c r="K162" s="4">
        <v>241446</v>
      </c>
      <c r="L162" s="4">
        <v>240922</v>
      </c>
      <c r="M162" s="4">
        <v>0</v>
      </c>
      <c r="N162" s="4">
        <v>-1195</v>
      </c>
      <c r="O162" s="4">
        <v>0</v>
      </c>
      <c r="P162" s="19">
        <v>-1195</v>
      </c>
      <c r="Q162" s="4">
        <v>0</v>
      </c>
      <c r="R162" s="4">
        <v>239727</v>
      </c>
      <c r="S162" s="4">
        <v>0</v>
      </c>
      <c r="T162" s="4">
        <v>0</v>
      </c>
      <c r="U162" s="19">
        <v>0</v>
      </c>
      <c r="V162" s="4">
        <v>5686</v>
      </c>
      <c r="W162" s="32">
        <v>49725</v>
      </c>
      <c r="X162" s="53" t="s">
        <v>673</v>
      </c>
      <c r="Y162" s="54" t="s">
        <v>830</v>
      </c>
      <c r="Z162" s="51" t="s">
        <v>57</v>
      </c>
      <c r="AA162" s="2"/>
      <c r="AB162" s="5" t="s">
        <v>6</v>
      </c>
      <c r="AC162" s="5" t="s">
        <v>1064</v>
      </c>
      <c r="AD162" s="5" t="s">
        <v>196</v>
      </c>
      <c r="AE162" s="16" t="s">
        <v>6</v>
      </c>
      <c r="AF162" s="24" t="s">
        <v>561</v>
      </c>
    </row>
    <row r="163" spans="2:32" x14ac:dyDescent="0.3">
      <c r="B163" s="14" t="s">
        <v>985</v>
      </c>
      <c r="C163" s="36" t="s">
        <v>379</v>
      </c>
      <c r="D163" s="15" t="s">
        <v>183</v>
      </c>
      <c r="E163" s="52" t="s">
        <v>6</v>
      </c>
      <c r="F163" s="32">
        <v>44817</v>
      </c>
      <c r="G163" s="5" t="s">
        <v>417</v>
      </c>
      <c r="H163" s="2"/>
      <c r="I163" s="4">
        <v>4286599</v>
      </c>
      <c r="J163" s="4">
        <v>4398000</v>
      </c>
      <c r="K163" s="4">
        <v>4004819</v>
      </c>
      <c r="L163" s="4">
        <v>4143766</v>
      </c>
      <c r="M163" s="4">
        <v>0</v>
      </c>
      <c r="N163" s="4">
        <v>34275</v>
      </c>
      <c r="O163" s="4">
        <v>0</v>
      </c>
      <c r="P163" s="19">
        <v>34275</v>
      </c>
      <c r="Q163" s="4">
        <v>0</v>
      </c>
      <c r="R163" s="4">
        <v>4178042</v>
      </c>
      <c r="S163" s="4">
        <v>0</v>
      </c>
      <c r="T163" s="4">
        <v>108557</v>
      </c>
      <c r="U163" s="19">
        <v>108557</v>
      </c>
      <c r="V163" s="4">
        <v>148701</v>
      </c>
      <c r="W163" s="32">
        <v>46280</v>
      </c>
      <c r="X163" s="53" t="s">
        <v>928</v>
      </c>
      <c r="Y163" s="54" t="s">
        <v>8</v>
      </c>
      <c r="Z163" s="51" t="s">
        <v>57</v>
      </c>
      <c r="AA163" s="2"/>
      <c r="AB163" s="5" t="s">
        <v>986</v>
      </c>
      <c r="AC163" s="5" t="s">
        <v>917</v>
      </c>
      <c r="AD163" s="5" t="s">
        <v>51</v>
      </c>
      <c r="AE163" s="16" t="s">
        <v>6</v>
      </c>
      <c r="AF163" s="24" t="s">
        <v>286</v>
      </c>
    </row>
    <row r="164" spans="2:32" x14ac:dyDescent="0.3">
      <c r="B164" s="14" t="s">
        <v>267</v>
      </c>
      <c r="C164" s="36" t="s">
        <v>534</v>
      </c>
      <c r="D164" s="15" t="s">
        <v>867</v>
      </c>
      <c r="E164" s="52" t="s">
        <v>6</v>
      </c>
      <c r="F164" s="32">
        <v>44817</v>
      </c>
      <c r="G164" s="5" t="s">
        <v>417</v>
      </c>
      <c r="H164" s="2"/>
      <c r="I164" s="4">
        <v>6018120</v>
      </c>
      <c r="J164" s="4">
        <v>6000000</v>
      </c>
      <c r="K164" s="4">
        <v>5960578</v>
      </c>
      <c r="L164" s="4">
        <v>5974512</v>
      </c>
      <c r="M164" s="4">
        <v>0</v>
      </c>
      <c r="N164" s="4">
        <v>-14845</v>
      </c>
      <c r="O164" s="4">
        <v>0</v>
      </c>
      <c r="P164" s="19">
        <v>-14845</v>
      </c>
      <c r="Q164" s="4">
        <v>0</v>
      </c>
      <c r="R164" s="4">
        <v>5977788</v>
      </c>
      <c r="S164" s="4">
        <v>0</v>
      </c>
      <c r="T164" s="4">
        <v>40332</v>
      </c>
      <c r="U164" s="19">
        <v>40332</v>
      </c>
      <c r="V164" s="4">
        <v>213537</v>
      </c>
      <c r="W164" s="32">
        <v>46371</v>
      </c>
      <c r="X164" s="53" t="s">
        <v>928</v>
      </c>
      <c r="Y164" s="54" t="s">
        <v>8</v>
      </c>
      <c r="Z164" s="51" t="s">
        <v>57</v>
      </c>
      <c r="AA164" s="2"/>
      <c r="AB164" s="5" t="s">
        <v>455</v>
      </c>
      <c r="AC164" s="5" t="s">
        <v>918</v>
      </c>
      <c r="AD164" s="5" t="s">
        <v>6</v>
      </c>
      <c r="AE164" s="16" t="s">
        <v>6</v>
      </c>
      <c r="AF164" s="24" t="s">
        <v>286</v>
      </c>
    </row>
    <row r="165" spans="2:32" x14ac:dyDescent="0.3">
      <c r="B165" s="14" t="s">
        <v>535</v>
      </c>
      <c r="C165" s="36" t="s">
        <v>808</v>
      </c>
      <c r="D165" s="15" t="s">
        <v>536</v>
      </c>
      <c r="E165" s="52" t="s">
        <v>6</v>
      </c>
      <c r="F165" s="32">
        <v>44762</v>
      </c>
      <c r="G165" s="5" t="s">
        <v>640</v>
      </c>
      <c r="H165" s="2"/>
      <c r="I165" s="4">
        <v>4500000</v>
      </c>
      <c r="J165" s="4">
        <v>4500000</v>
      </c>
      <c r="K165" s="4">
        <v>4498973</v>
      </c>
      <c r="L165" s="4">
        <v>4499639</v>
      </c>
      <c r="M165" s="4">
        <v>0</v>
      </c>
      <c r="N165" s="4">
        <v>361</v>
      </c>
      <c r="O165" s="4">
        <v>0</v>
      </c>
      <c r="P165" s="19">
        <v>361</v>
      </c>
      <c r="Q165" s="4">
        <v>0</v>
      </c>
      <c r="R165" s="4">
        <v>4500000</v>
      </c>
      <c r="S165" s="4">
        <v>0</v>
      </c>
      <c r="T165" s="4">
        <v>0</v>
      </c>
      <c r="U165" s="19">
        <v>0</v>
      </c>
      <c r="V165" s="4">
        <v>84525</v>
      </c>
      <c r="W165" s="32">
        <v>45189</v>
      </c>
      <c r="X165" s="53" t="s">
        <v>673</v>
      </c>
      <c r="Y165" s="54" t="s">
        <v>8</v>
      </c>
      <c r="Z165" s="51" t="s">
        <v>57</v>
      </c>
      <c r="AA165" s="2"/>
      <c r="AB165" s="5" t="s">
        <v>6</v>
      </c>
      <c r="AC165" s="5" t="s">
        <v>662</v>
      </c>
      <c r="AD165" s="5" t="s">
        <v>6</v>
      </c>
      <c r="AE165" s="16" t="s">
        <v>6</v>
      </c>
      <c r="AF165" s="24" t="s">
        <v>465</v>
      </c>
    </row>
    <row r="166" spans="2:32" x14ac:dyDescent="0.3">
      <c r="B166" s="14" t="s">
        <v>809</v>
      </c>
      <c r="C166" s="36" t="s">
        <v>868</v>
      </c>
      <c r="D166" s="15" t="s">
        <v>52</v>
      </c>
      <c r="E166" s="52" t="s">
        <v>6</v>
      </c>
      <c r="F166" s="32">
        <v>44819</v>
      </c>
      <c r="G166" s="5" t="s">
        <v>640</v>
      </c>
      <c r="H166" s="2"/>
      <c r="I166" s="4">
        <v>3650000</v>
      </c>
      <c r="J166" s="4">
        <v>3650000</v>
      </c>
      <c r="K166" s="4">
        <v>3648954</v>
      </c>
      <c r="L166" s="4">
        <v>3649527</v>
      </c>
      <c r="M166" s="4">
        <v>0</v>
      </c>
      <c r="N166" s="4">
        <v>473</v>
      </c>
      <c r="O166" s="4">
        <v>0</v>
      </c>
      <c r="P166" s="19">
        <v>473</v>
      </c>
      <c r="Q166" s="4">
        <v>0</v>
      </c>
      <c r="R166" s="4">
        <v>3650000</v>
      </c>
      <c r="S166" s="4">
        <v>0</v>
      </c>
      <c r="T166" s="4">
        <v>0</v>
      </c>
      <c r="U166" s="19">
        <v>0</v>
      </c>
      <c r="V166" s="4">
        <v>89242</v>
      </c>
      <c r="W166" s="32">
        <v>45307</v>
      </c>
      <c r="X166" s="53" t="s">
        <v>673</v>
      </c>
      <c r="Y166" s="54" t="s">
        <v>830</v>
      </c>
      <c r="Z166" s="51" t="s">
        <v>57</v>
      </c>
      <c r="AA166" s="2"/>
      <c r="AB166" s="5" t="s">
        <v>6</v>
      </c>
      <c r="AC166" s="5" t="s">
        <v>537</v>
      </c>
      <c r="AD166" s="5" t="s">
        <v>196</v>
      </c>
      <c r="AE166" s="16" t="s">
        <v>6</v>
      </c>
      <c r="AF166" s="24" t="s">
        <v>561</v>
      </c>
    </row>
    <row r="167" spans="2:32" x14ac:dyDescent="0.3">
      <c r="B167" s="14" t="s">
        <v>1065</v>
      </c>
      <c r="C167" s="36" t="s">
        <v>538</v>
      </c>
      <c r="D167" s="15" t="s">
        <v>184</v>
      </c>
      <c r="E167" s="52" t="s">
        <v>6</v>
      </c>
      <c r="F167" s="32">
        <v>44819</v>
      </c>
      <c r="G167" s="5" t="s">
        <v>640</v>
      </c>
      <c r="H167" s="2"/>
      <c r="I167" s="4">
        <v>4770000</v>
      </c>
      <c r="J167" s="4">
        <v>4770000</v>
      </c>
      <c r="K167" s="4">
        <v>4769120</v>
      </c>
      <c r="L167" s="4">
        <v>4769583</v>
      </c>
      <c r="M167" s="4">
        <v>0</v>
      </c>
      <c r="N167" s="4">
        <v>417</v>
      </c>
      <c r="O167" s="4">
        <v>0</v>
      </c>
      <c r="P167" s="19">
        <v>417</v>
      </c>
      <c r="Q167" s="4">
        <v>0</v>
      </c>
      <c r="R167" s="4">
        <v>4770000</v>
      </c>
      <c r="S167" s="4">
        <v>0</v>
      </c>
      <c r="T167" s="4">
        <v>0</v>
      </c>
      <c r="U167" s="19">
        <v>0</v>
      </c>
      <c r="V167" s="4">
        <v>124497</v>
      </c>
      <c r="W167" s="32">
        <v>46127</v>
      </c>
      <c r="X167" s="53" t="s">
        <v>673</v>
      </c>
      <c r="Y167" s="54" t="s">
        <v>830</v>
      </c>
      <c r="Z167" s="51" t="s">
        <v>57</v>
      </c>
      <c r="AA167" s="2"/>
      <c r="AB167" s="5" t="s">
        <v>6</v>
      </c>
      <c r="AC167" s="5" t="s">
        <v>537</v>
      </c>
      <c r="AD167" s="5" t="s">
        <v>196</v>
      </c>
      <c r="AE167" s="16" t="s">
        <v>6</v>
      </c>
      <c r="AF167" s="24" t="s">
        <v>561</v>
      </c>
    </row>
    <row r="168" spans="2:32" x14ac:dyDescent="0.3">
      <c r="B168" s="14" t="s">
        <v>268</v>
      </c>
      <c r="C168" s="36" t="s">
        <v>107</v>
      </c>
      <c r="D168" s="15" t="s">
        <v>185</v>
      </c>
      <c r="E168" s="52" t="s">
        <v>6</v>
      </c>
      <c r="F168" s="32">
        <v>44760</v>
      </c>
      <c r="G168" s="5" t="s">
        <v>663</v>
      </c>
      <c r="H168" s="2"/>
      <c r="I168" s="4">
        <v>5012200</v>
      </c>
      <c r="J168" s="4">
        <v>5000000</v>
      </c>
      <c r="K168" s="4">
        <v>4990950</v>
      </c>
      <c r="L168" s="4">
        <v>4996058</v>
      </c>
      <c r="M168" s="4">
        <v>0</v>
      </c>
      <c r="N168" s="4">
        <v>1025</v>
      </c>
      <c r="O168" s="4">
        <v>0</v>
      </c>
      <c r="P168" s="19">
        <v>1025</v>
      </c>
      <c r="Q168" s="4">
        <v>0</v>
      </c>
      <c r="R168" s="4">
        <v>4997084</v>
      </c>
      <c r="S168" s="4">
        <v>0</v>
      </c>
      <c r="T168" s="4">
        <v>15116</v>
      </c>
      <c r="U168" s="19">
        <v>15116</v>
      </c>
      <c r="V168" s="4">
        <v>185417</v>
      </c>
      <c r="W168" s="32">
        <v>45315</v>
      </c>
      <c r="X168" s="53" t="s">
        <v>673</v>
      </c>
      <c r="Y168" s="54" t="s">
        <v>876</v>
      </c>
      <c r="Z168" s="51" t="s">
        <v>57</v>
      </c>
      <c r="AA168" s="2"/>
      <c r="AB168" s="5" t="s">
        <v>408</v>
      </c>
      <c r="AC168" s="5" t="s">
        <v>835</v>
      </c>
      <c r="AD168" s="5" t="s">
        <v>6</v>
      </c>
      <c r="AE168" s="16" t="s">
        <v>6</v>
      </c>
      <c r="AF168" s="24" t="s">
        <v>282</v>
      </c>
    </row>
    <row r="169" spans="2:32" x14ac:dyDescent="0.3">
      <c r="B169" s="14" t="s">
        <v>539</v>
      </c>
      <c r="C169" s="36" t="s">
        <v>732</v>
      </c>
      <c r="D169" s="15" t="s">
        <v>540</v>
      </c>
      <c r="E169" s="52" t="s">
        <v>6</v>
      </c>
      <c r="F169" s="55">
        <v>44819</v>
      </c>
      <c r="G169" s="5" t="s">
        <v>640</v>
      </c>
      <c r="H169" s="2"/>
      <c r="I169" s="4">
        <v>10000</v>
      </c>
      <c r="J169" s="4">
        <v>10000</v>
      </c>
      <c r="K169" s="4">
        <v>10000</v>
      </c>
      <c r="L169" s="4">
        <v>10000</v>
      </c>
      <c r="M169" s="4">
        <v>0</v>
      </c>
      <c r="N169" s="4">
        <v>0</v>
      </c>
      <c r="O169" s="4">
        <v>0</v>
      </c>
      <c r="P169" s="19">
        <v>0</v>
      </c>
      <c r="Q169" s="4">
        <v>0</v>
      </c>
      <c r="R169" s="4">
        <v>10000</v>
      </c>
      <c r="S169" s="4">
        <v>0</v>
      </c>
      <c r="T169" s="4">
        <v>0</v>
      </c>
      <c r="U169" s="19">
        <v>0</v>
      </c>
      <c r="V169" s="4">
        <v>284</v>
      </c>
      <c r="W169" s="55">
        <v>54589</v>
      </c>
      <c r="X169" s="53" t="s">
        <v>928</v>
      </c>
      <c r="Y169" s="54" t="s">
        <v>8</v>
      </c>
      <c r="Z169" s="51" t="s">
        <v>57</v>
      </c>
      <c r="AA169" s="2"/>
      <c r="AB169" s="5" t="s">
        <v>6</v>
      </c>
      <c r="AC169" s="5" t="s">
        <v>541</v>
      </c>
      <c r="AD169" s="5" t="s">
        <v>196</v>
      </c>
      <c r="AE169" s="16" t="s">
        <v>6</v>
      </c>
      <c r="AF169" s="24" t="s">
        <v>286</v>
      </c>
    </row>
    <row r="170" spans="2:32" x14ac:dyDescent="0.3">
      <c r="B170" s="14" t="s">
        <v>987</v>
      </c>
      <c r="C170" s="36" t="s">
        <v>988</v>
      </c>
      <c r="D170" s="15" t="s">
        <v>456</v>
      </c>
      <c r="E170" s="52" t="s">
        <v>6</v>
      </c>
      <c r="F170" s="55">
        <v>44819</v>
      </c>
      <c r="G170" s="5" t="s">
        <v>640</v>
      </c>
      <c r="H170" s="2"/>
      <c r="I170" s="4">
        <v>25000</v>
      </c>
      <c r="J170" s="4">
        <v>25000</v>
      </c>
      <c r="K170" s="4">
        <v>25000</v>
      </c>
      <c r="L170" s="4">
        <v>25000</v>
      </c>
      <c r="M170" s="4">
        <v>0</v>
      </c>
      <c r="N170" s="4">
        <v>0</v>
      </c>
      <c r="O170" s="4">
        <v>0</v>
      </c>
      <c r="P170" s="19">
        <v>0</v>
      </c>
      <c r="Q170" s="4">
        <v>0</v>
      </c>
      <c r="R170" s="4">
        <v>25000</v>
      </c>
      <c r="S170" s="4">
        <v>0</v>
      </c>
      <c r="T170" s="4">
        <v>0</v>
      </c>
      <c r="U170" s="19">
        <v>0</v>
      </c>
      <c r="V170" s="4">
        <v>520</v>
      </c>
      <c r="W170" s="55">
        <v>55319</v>
      </c>
      <c r="X170" s="53" t="s">
        <v>928</v>
      </c>
      <c r="Y170" s="54" t="s">
        <v>8</v>
      </c>
      <c r="Z170" s="51" t="s">
        <v>57</v>
      </c>
      <c r="AA170" s="2"/>
      <c r="AB170" s="5" t="s">
        <v>6</v>
      </c>
      <c r="AC170" s="5" t="s">
        <v>1066</v>
      </c>
      <c r="AD170" s="5" t="s">
        <v>196</v>
      </c>
      <c r="AE170" s="16" t="s">
        <v>6</v>
      </c>
      <c r="AF170" s="24" t="s">
        <v>286</v>
      </c>
    </row>
    <row r="171" spans="2:32" x14ac:dyDescent="0.3">
      <c r="B171" s="14" t="s">
        <v>186</v>
      </c>
      <c r="C171" s="36" t="s">
        <v>380</v>
      </c>
      <c r="D171" s="15" t="s">
        <v>457</v>
      </c>
      <c r="E171" s="52" t="s">
        <v>6</v>
      </c>
      <c r="F171" s="55">
        <v>44805</v>
      </c>
      <c r="G171" s="5" t="s">
        <v>150</v>
      </c>
      <c r="H171" s="2"/>
      <c r="I171" s="4">
        <v>5000000</v>
      </c>
      <c r="J171" s="4">
        <v>5000000</v>
      </c>
      <c r="K171" s="4">
        <v>5000000</v>
      </c>
      <c r="L171" s="4">
        <v>5000000</v>
      </c>
      <c r="M171" s="4">
        <v>0</v>
      </c>
      <c r="N171" s="4">
        <v>0</v>
      </c>
      <c r="O171" s="4">
        <v>0</v>
      </c>
      <c r="P171" s="19">
        <v>0</v>
      </c>
      <c r="Q171" s="4">
        <v>0</v>
      </c>
      <c r="R171" s="4">
        <v>5000000</v>
      </c>
      <c r="S171" s="4">
        <v>0</v>
      </c>
      <c r="T171" s="4">
        <v>0</v>
      </c>
      <c r="U171" s="19">
        <v>0</v>
      </c>
      <c r="V171" s="4">
        <v>171500</v>
      </c>
      <c r="W171" s="55">
        <v>44805</v>
      </c>
      <c r="X171" s="53" t="s">
        <v>928</v>
      </c>
      <c r="Y171" s="54" t="s">
        <v>830</v>
      </c>
      <c r="Z171" s="51" t="s">
        <v>57</v>
      </c>
      <c r="AA171" s="2"/>
      <c r="AB171" s="5" t="s">
        <v>6</v>
      </c>
      <c r="AC171" s="5" t="s">
        <v>810</v>
      </c>
      <c r="AD171" s="5" t="s">
        <v>6</v>
      </c>
      <c r="AE171" s="16" t="s">
        <v>6</v>
      </c>
      <c r="AF171" s="24" t="s">
        <v>395</v>
      </c>
    </row>
    <row r="172" spans="2:32" x14ac:dyDescent="0.3">
      <c r="B172" s="14" t="s">
        <v>542</v>
      </c>
      <c r="C172" s="36" t="s">
        <v>187</v>
      </c>
      <c r="D172" s="15" t="s">
        <v>989</v>
      </c>
      <c r="E172" s="52" t="s">
        <v>6</v>
      </c>
      <c r="F172" s="55">
        <v>44757</v>
      </c>
      <c r="G172" s="5" t="s">
        <v>507</v>
      </c>
      <c r="H172" s="2"/>
      <c r="I172" s="4">
        <v>76800</v>
      </c>
      <c r="J172" s="4">
        <v>76800</v>
      </c>
      <c r="K172" s="4">
        <v>76800</v>
      </c>
      <c r="L172" s="4">
        <v>76800</v>
      </c>
      <c r="M172" s="4">
        <v>0</v>
      </c>
      <c r="N172" s="4">
        <v>0</v>
      </c>
      <c r="O172" s="4">
        <v>0</v>
      </c>
      <c r="P172" s="19">
        <v>0</v>
      </c>
      <c r="Q172" s="4">
        <v>0</v>
      </c>
      <c r="R172" s="4">
        <v>76800</v>
      </c>
      <c r="S172" s="4">
        <v>0</v>
      </c>
      <c r="T172" s="4">
        <v>0</v>
      </c>
      <c r="U172" s="19">
        <v>0</v>
      </c>
      <c r="V172" s="4">
        <v>2534</v>
      </c>
      <c r="W172" s="55">
        <v>47498</v>
      </c>
      <c r="X172" s="53" t="s">
        <v>673</v>
      </c>
      <c r="Y172" s="54" t="s">
        <v>58</v>
      </c>
      <c r="Z172" s="51" t="s">
        <v>57</v>
      </c>
      <c r="AA172" s="2"/>
      <c r="AB172" s="5" t="s">
        <v>6</v>
      </c>
      <c r="AC172" s="5" t="s">
        <v>108</v>
      </c>
      <c r="AD172" s="5" t="s">
        <v>196</v>
      </c>
      <c r="AE172" s="16" t="s">
        <v>6</v>
      </c>
      <c r="AF172" s="24" t="s">
        <v>197</v>
      </c>
    </row>
    <row r="173" spans="2:32" x14ac:dyDescent="0.3">
      <c r="B173" s="14" t="s">
        <v>811</v>
      </c>
      <c r="C173" s="36" t="s">
        <v>381</v>
      </c>
      <c r="D173" s="15" t="s">
        <v>664</v>
      </c>
      <c r="E173" s="52" t="s">
        <v>6</v>
      </c>
      <c r="F173" s="55">
        <v>44819</v>
      </c>
      <c r="G173" s="5" t="s">
        <v>507</v>
      </c>
      <c r="H173" s="2"/>
      <c r="I173" s="4">
        <v>72374</v>
      </c>
      <c r="J173" s="4">
        <v>72374</v>
      </c>
      <c r="K173" s="4">
        <v>73188</v>
      </c>
      <c r="L173" s="4">
        <v>72846</v>
      </c>
      <c r="M173" s="4">
        <v>0</v>
      </c>
      <c r="N173" s="4">
        <v>-473</v>
      </c>
      <c r="O173" s="4">
        <v>0</v>
      </c>
      <c r="P173" s="19">
        <v>-473</v>
      </c>
      <c r="Q173" s="4">
        <v>0</v>
      </c>
      <c r="R173" s="4">
        <v>72374</v>
      </c>
      <c r="S173" s="4">
        <v>0</v>
      </c>
      <c r="T173" s="4">
        <v>0</v>
      </c>
      <c r="U173" s="19">
        <v>0</v>
      </c>
      <c r="V173" s="4">
        <v>2605</v>
      </c>
      <c r="W173" s="55">
        <v>46461</v>
      </c>
      <c r="X173" s="53" t="s">
        <v>673</v>
      </c>
      <c r="Y173" s="54" t="s">
        <v>58</v>
      </c>
      <c r="Z173" s="51" t="s">
        <v>57</v>
      </c>
      <c r="AA173" s="2"/>
      <c r="AB173" s="5" t="s">
        <v>6</v>
      </c>
      <c r="AC173" s="5" t="s">
        <v>269</v>
      </c>
      <c r="AD173" s="5" t="s">
        <v>497</v>
      </c>
      <c r="AE173" s="16" t="s">
        <v>6</v>
      </c>
      <c r="AF173" s="24" t="s">
        <v>197</v>
      </c>
    </row>
    <row r="174" spans="2:32" x14ac:dyDescent="0.3">
      <c r="B174" s="14" t="s">
        <v>1067</v>
      </c>
      <c r="C174" s="36" t="s">
        <v>382</v>
      </c>
      <c r="D174" s="15" t="s">
        <v>1068</v>
      </c>
      <c r="E174" s="52" t="s">
        <v>284</v>
      </c>
      <c r="F174" s="55">
        <v>44783</v>
      </c>
      <c r="G174" s="5" t="s">
        <v>663</v>
      </c>
      <c r="H174" s="2"/>
      <c r="I174" s="4">
        <v>5943540</v>
      </c>
      <c r="J174" s="4">
        <v>6000000</v>
      </c>
      <c r="K174" s="4">
        <v>5908780</v>
      </c>
      <c r="L174" s="4">
        <v>5974130</v>
      </c>
      <c r="M174" s="4">
        <v>0</v>
      </c>
      <c r="N174" s="4">
        <v>10971</v>
      </c>
      <c r="O174" s="4">
        <v>0</v>
      </c>
      <c r="P174" s="19">
        <v>10971</v>
      </c>
      <c r="Q174" s="4">
        <v>0</v>
      </c>
      <c r="R174" s="4">
        <v>5985101</v>
      </c>
      <c r="S174" s="4">
        <v>0</v>
      </c>
      <c r="T174" s="4">
        <v>-41561</v>
      </c>
      <c r="U174" s="19">
        <v>-41561</v>
      </c>
      <c r="V174" s="4">
        <v>114800</v>
      </c>
      <c r="W174" s="55">
        <v>45083</v>
      </c>
      <c r="X174" s="53" t="s">
        <v>673</v>
      </c>
      <c r="Y174" s="54" t="s">
        <v>876</v>
      </c>
      <c r="Z174" s="51" t="s">
        <v>57</v>
      </c>
      <c r="AA174" s="2"/>
      <c r="AB174" s="5" t="s">
        <v>6</v>
      </c>
      <c r="AC174" s="5" t="s">
        <v>665</v>
      </c>
      <c r="AD174" s="5" t="s">
        <v>6</v>
      </c>
      <c r="AE174" s="16" t="s">
        <v>6</v>
      </c>
      <c r="AF174" s="24" t="s">
        <v>282</v>
      </c>
    </row>
    <row r="175" spans="2:32" x14ac:dyDescent="0.3">
      <c r="B175" s="14" t="s">
        <v>270</v>
      </c>
      <c r="C175" s="36" t="s">
        <v>1069</v>
      </c>
      <c r="D175" s="15" t="s">
        <v>383</v>
      </c>
      <c r="E175" s="52" t="s">
        <v>562</v>
      </c>
      <c r="F175" s="55">
        <v>44819</v>
      </c>
      <c r="G175" s="5" t="s">
        <v>640</v>
      </c>
      <c r="H175" s="2"/>
      <c r="I175" s="4">
        <v>194752</v>
      </c>
      <c r="J175" s="4">
        <v>194752</v>
      </c>
      <c r="K175" s="4">
        <v>189534</v>
      </c>
      <c r="L175" s="4">
        <v>191996</v>
      </c>
      <c r="M175" s="4">
        <v>0</v>
      </c>
      <c r="N175" s="4">
        <v>2755</v>
      </c>
      <c r="O175" s="4">
        <v>0</v>
      </c>
      <c r="P175" s="19">
        <v>2755</v>
      </c>
      <c r="Q175" s="4">
        <v>0</v>
      </c>
      <c r="R175" s="4">
        <v>194751</v>
      </c>
      <c r="S175" s="4">
        <v>0</v>
      </c>
      <c r="T175" s="4">
        <v>0</v>
      </c>
      <c r="U175" s="19">
        <v>0</v>
      </c>
      <c r="V175" s="4">
        <v>3155</v>
      </c>
      <c r="W175" s="55">
        <v>51851</v>
      </c>
      <c r="X175" s="53" t="s">
        <v>673</v>
      </c>
      <c r="Y175" s="54" t="s">
        <v>284</v>
      </c>
      <c r="Z175" s="51" t="s">
        <v>57</v>
      </c>
      <c r="AA175" s="2"/>
      <c r="AB175" s="5" t="s">
        <v>6</v>
      </c>
      <c r="AC175" s="5" t="s">
        <v>990</v>
      </c>
      <c r="AD175" s="5" t="s">
        <v>196</v>
      </c>
      <c r="AE175" s="16" t="s">
        <v>6</v>
      </c>
      <c r="AF175" s="24" t="s">
        <v>411</v>
      </c>
    </row>
    <row r="176" spans="2:32" x14ac:dyDescent="0.3">
      <c r="B176" s="14" t="s">
        <v>543</v>
      </c>
      <c r="C176" s="36" t="s">
        <v>1070</v>
      </c>
      <c r="D176" s="15" t="s">
        <v>1071</v>
      </c>
      <c r="E176" s="52" t="s">
        <v>284</v>
      </c>
      <c r="F176" s="55">
        <v>44829</v>
      </c>
      <c r="G176" s="5" t="s">
        <v>640</v>
      </c>
      <c r="H176" s="2"/>
      <c r="I176" s="4">
        <v>318750</v>
      </c>
      <c r="J176" s="4">
        <v>318750</v>
      </c>
      <c r="K176" s="4">
        <v>318678</v>
      </c>
      <c r="L176" s="4">
        <v>318691</v>
      </c>
      <c r="M176" s="4">
        <v>0</v>
      </c>
      <c r="N176" s="4">
        <v>59</v>
      </c>
      <c r="O176" s="4">
        <v>0</v>
      </c>
      <c r="P176" s="19">
        <v>59</v>
      </c>
      <c r="Q176" s="4">
        <v>0</v>
      </c>
      <c r="R176" s="4">
        <v>318750</v>
      </c>
      <c r="S176" s="4">
        <v>0</v>
      </c>
      <c r="T176" s="4">
        <v>0</v>
      </c>
      <c r="U176" s="19">
        <v>0</v>
      </c>
      <c r="V176" s="4">
        <v>5044</v>
      </c>
      <c r="W176" s="55">
        <v>53230</v>
      </c>
      <c r="X176" s="53" t="s">
        <v>673</v>
      </c>
      <c r="Y176" s="54" t="s">
        <v>58</v>
      </c>
      <c r="Z176" s="51" t="s">
        <v>57</v>
      </c>
      <c r="AA176" s="2"/>
      <c r="AB176" s="5" t="s">
        <v>6</v>
      </c>
      <c r="AC176" s="5" t="s">
        <v>188</v>
      </c>
      <c r="AD176" s="5" t="s">
        <v>196</v>
      </c>
      <c r="AE176" s="16" t="s">
        <v>6</v>
      </c>
      <c r="AF176" s="24" t="s">
        <v>197</v>
      </c>
    </row>
    <row r="177" spans="2:32" x14ac:dyDescent="0.3">
      <c r="B177" s="14" t="s">
        <v>812</v>
      </c>
      <c r="C177" s="36" t="s">
        <v>544</v>
      </c>
      <c r="D177" s="15" t="s">
        <v>53</v>
      </c>
      <c r="E177" s="52" t="s">
        <v>284</v>
      </c>
      <c r="F177" s="55">
        <v>44821</v>
      </c>
      <c r="G177" s="5" t="s">
        <v>640</v>
      </c>
      <c r="H177" s="2"/>
      <c r="I177" s="4">
        <v>134143</v>
      </c>
      <c r="J177" s="4">
        <v>134143</v>
      </c>
      <c r="K177" s="4">
        <v>134136</v>
      </c>
      <c r="L177" s="4">
        <v>134137</v>
      </c>
      <c r="M177" s="4">
        <v>0</v>
      </c>
      <c r="N177" s="4">
        <v>5</v>
      </c>
      <c r="O177" s="4">
        <v>0</v>
      </c>
      <c r="P177" s="19">
        <v>5</v>
      </c>
      <c r="Q177" s="4">
        <v>0</v>
      </c>
      <c r="R177" s="4">
        <v>134143</v>
      </c>
      <c r="S177" s="4">
        <v>0</v>
      </c>
      <c r="T177" s="4">
        <v>0</v>
      </c>
      <c r="U177" s="19">
        <v>0</v>
      </c>
      <c r="V177" s="4">
        <v>1938</v>
      </c>
      <c r="W177" s="55">
        <v>51426</v>
      </c>
      <c r="X177" s="53" t="s">
        <v>673</v>
      </c>
      <c r="Y177" s="54" t="s">
        <v>58</v>
      </c>
      <c r="Z177" s="51" t="s">
        <v>57</v>
      </c>
      <c r="AA177" s="2"/>
      <c r="AB177" s="5" t="s">
        <v>6</v>
      </c>
      <c r="AC177" s="5" t="s">
        <v>1072</v>
      </c>
      <c r="AD177" s="5" t="s">
        <v>196</v>
      </c>
      <c r="AE177" s="16" t="s">
        <v>6</v>
      </c>
      <c r="AF177" s="24" t="s">
        <v>197</v>
      </c>
    </row>
    <row r="178" spans="2:32" x14ac:dyDescent="0.3">
      <c r="B178" s="14" t="s">
        <v>1073</v>
      </c>
      <c r="C178" s="36" t="s">
        <v>330</v>
      </c>
      <c r="D178" s="15" t="s">
        <v>919</v>
      </c>
      <c r="E178" s="52" t="s">
        <v>284</v>
      </c>
      <c r="F178" s="55">
        <v>44824</v>
      </c>
      <c r="G178" s="5" t="s">
        <v>640</v>
      </c>
      <c r="H178" s="2"/>
      <c r="I178" s="4">
        <v>255425</v>
      </c>
      <c r="J178" s="4">
        <v>255425</v>
      </c>
      <c r="K178" s="4">
        <v>255349</v>
      </c>
      <c r="L178" s="4">
        <v>255359</v>
      </c>
      <c r="M178" s="4">
        <v>0</v>
      </c>
      <c r="N178" s="4">
        <v>66</v>
      </c>
      <c r="O178" s="4">
        <v>0</v>
      </c>
      <c r="P178" s="19">
        <v>66</v>
      </c>
      <c r="Q178" s="4">
        <v>0</v>
      </c>
      <c r="R178" s="4">
        <v>255425</v>
      </c>
      <c r="S178" s="4">
        <v>0</v>
      </c>
      <c r="T178" s="4">
        <v>0</v>
      </c>
      <c r="U178" s="19">
        <v>0</v>
      </c>
      <c r="V178" s="4">
        <v>3590</v>
      </c>
      <c r="W178" s="55">
        <v>53225</v>
      </c>
      <c r="X178" s="53" t="s">
        <v>673</v>
      </c>
      <c r="Y178" s="54" t="s">
        <v>58</v>
      </c>
      <c r="Z178" s="51" t="s">
        <v>57</v>
      </c>
      <c r="AA178" s="2"/>
      <c r="AB178" s="5" t="s">
        <v>6</v>
      </c>
      <c r="AC178" s="5" t="s">
        <v>659</v>
      </c>
      <c r="AD178" s="5" t="s">
        <v>196</v>
      </c>
      <c r="AE178" s="16" t="s">
        <v>6</v>
      </c>
      <c r="AF178" s="24" t="s">
        <v>197</v>
      </c>
    </row>
    <row r="179" spans="2:32" x14ac:dyDescent="0.3">
      <c r="B179" s="14" t="s">
        <v>271</v>
      </c>
      <c r="C179" s="36" t="s">
        <v>610</v>
      </c>
      <c r="D179" s="15" t="s">
        <v>733</v>
      </c>
      <c r="E179" s="52" t="s">
        <v>284</v>
      </c>
      <c r="F179" s="55">
        <v>44824</v>
      </c>
      <c r="G179" s="5" t="s">
        <v>640</v>
      </c>
      <c r="H179" s="2"/>
      <c r="I179" s="4">
        <v>140000</v>
      </c>
      <c r="J179" s="4">
        <v>140000</v>
      </c>
      <c r="K179" s="4">
        <v>139957</v>
      </c>
      <c r="L179" s="4">
        <v>139963</v>
      </c>
      <c r="M179" s="4">
        <v>0</v>
      </c>
      <c r="N179" s="4">
        <v>37</v>
      </c>
      <c r="O179" s="4">
        <v>0</v>
      </c>
      <c r="P179" s="19">
        <v>37</v>
      </c>
      <c r="Q179" s="4">
        <v>0</v>
      </c>
      <c r="R179" s="4">
        <v>140000</v>
      </c>
      <c r="S179" s="4">
        <v>0</v>
      </c>
      <c r="T179" s="4">
        <v>0</v>
      </c>
      <c r="U179" s="19">
        <v>0</v>
      </c>
      <c r="V179" s="4">
        <v>1568</v>
      </c>
      <c r="W179" s="55">
        <v>53378</v>
      </c>
      <c r="X179" s="53" t="s">
        <v>673</v>
      </c>
      <c r="Y179" s="54" t="s">
        <v>58</v>
      </c>
      <c r="Z179" s="51" t="s">
        <v>57</v>
      </c>
      <c r="AA179" s="2"/>
      <c r="AB179" s="5" t="s">
        <v>6</v>
      </c>
      <c r="AC179" s="5" t="s">
        <v>384</v>
      </c>
      <c r="AD179" s="5" t="s">
        <v>196</v>
      </c>
      <c r="AE179" s="16" t="s">
        <v>6</v>
      </c>
      <c r="AF179" s="24" t="s">
        <v>197</v>
      </c>
    </row>
    <row r="180" spans="2:32" x14ac:dyDescent="0.3">
      <c r="B180" s="14" t="s">
        <v>734</v>
      </c>
      <c r="C180" s="36" t="s">
        <v>109</v>
      </c>
      <c r="D180" s="15" t="s">
        <v>611</v>
      </c>
      <c r="E180" s="52" t="s">
        <v>284</v>
      </c>
      <c r="F180" s="55">
        <v>44824</v>
      </c>
      <c r="G180" s="5" t="s">
        <v>640</v>
      </c>
      <c r="H180" s="2"/>
      <c r="I180" s="4">
        <v>28072</v>
      </c>
      <c r="J180" s="4">
        <v>28072</v>
      </c>
      <c r="K180" s="4">
        <v>28061</v>
      </c>
      <c r="L180" s="4">
        <v>28062</v>
      </c>
      <c r="M180" s="4">
        <v>0</v>
      </c>
      <c r="N180" s="4">
        <v>10</v>
      </c>
      <c r="O180" s="4">
        <v>0</v>
      </c>
      <c r="P180" s="19">
        <v>10</v>
      </c>
      <c r="Q180" s="4">
        <v>0</v>
      </c>
      <c r="R180" s="4">
        <v>28072</v>
      </c>
      <c r="S180" s="4">
        <v>0</v>
      </c>
      <c r="T180" s="4">
        <v>0</v>
      </c>
      <c r="U180" s="19">
        <v>0</v>
      </c>
      <c r="V180" s="4">
        <v>472</v>
      </c>
      <c r="W180" s="55">
        <v>53378</v>
      </c>
      <c r="X180" s="53" t="s">
        <v>928</v>
      </c>
      <c r="Y180" s="54" t="s">
        <v>8</v>
      </c>
      <c r="Z180" s="51" t="s">
        <v>57</v>
      </c>
      <c r="AA180" s="2"/>
      <c r="AB180" s="5" t="s">
        <v>6</v>
      </c>
      <c r="AC180" s="5" t="s">
        <v>384</v>
      </c>
      <c r="AD180" s="5" t="s">
        <v>196</v>
      </c>
      <c r="AE180" s="16" t="s">
        <v>6</v>
      </c>
      <c r="AF180" s="24" t="s">
        <v>286</v>
      </c>
    </row>
    <row r="181" spans="2:32" x14ac:dyDescent="0.3">
      <c r="B181" s="14" t="s">
        <v>1074</v>
      </c>
      <c r="C181" s="36" t="s">
        <v>545</v>
      </c>
      <c r="D181" s="15" t="s">
        <v>54</v>
      </c>
      <c r="E181" s="52" t="s">
        <v>284</v>
      </c>
      <c r="F181" s="55">
        <v>44744</v>
      </c>
      <c r="G181" s="5" t="s">
        <v>150</v>
      </c>
      <c r="H181" s="2"/>
      <c r="I181" s="4">
        <v>2000000</v>
      </c>
      <c r="J181" s="4">
        <v>2000000</v>
      </c>
      <c r="K181" s="4">
        <v>2000000</v>
      </c>
      <c r="L181" s="4">
        <v>2000000</v>
      </c>
      <c r="M181" s="4">
        <v>0</v>
      </c>
      <c r="N181" s="4">
        <v>0</v>
      </c>
      <c r="O181" s="4">
        <v>0</v>
      </c>
      <c r="P181" s="19">
        <v>0</v>
      </c>
      <c r="Q181" s="4">
        <v>0</v>
      </c>
      <c r="R181" s="4">
        <v>2000000</v>
      </c>
      <c r="S181" s="4">
        <v>0</v>
      </c>
      <c r="T181" s="4">
        <v>0</v>
      </c>
      <c r="U181" s="19">
        <v>0</v>
      </c>
      <c r="V181" s="4">
        <v>104400</v>
      </c>
      <c r="W181" s="55">
        <v>44744</v>
      </c>
      <c r="X181" s="53" t="s">
        <v>928</v>
      </c>
      <c r="Y181" s="54" t="s">
        <v>284</v>
      </c>
      <c r="Z181" s="51" t="s">
        <v>6</v>
      </c>
      <c r="AA181" s="2"/>
      <c r="AB181" s="5" t="s">
        <v>612</v>
      </c>
      <c r="AC181" s="5" t="s">
        <v>666</v>
      </c>
      <c r="AD181" s="5" t="s">
        <v>6</v>
      </c>
      <c r="AE181" s="16" t="s">
        <v>6</v>
      </c>
      <c r="AF181" s="24" t="s">
        <v>735</v>
      </c>
    </row>
    <row r="182" spans="2:32" x14ac:dyDescent="0.3">
      <c r="B182" s="14" t="s">
        <v>272</v>
      </c>
      <c r="C182" s="36" t="s">
        <v>813</v>
      </c>
      <c r="D182" s="15" t="s">
        <v>814</v>
      </c>
      <c r="E182" s="52" t="s">
        <v>284</v>
      </c>
      <c r="F182" s="55">
        <v>44754</v>
      </c>
      <c r="G182" s="5" t="s">
        <v>507</v>
      </c>
      <c r="H182" s="2"/>
      <c r="I182" s="4">
        <v>105263</v>
      </c>
      <c r="J182" s="4">
        <v>105263</v>
      </c>
      <c r="K182" s="4">
        <v>105263</v>
      </c>
      <c r="L182" s="4">
        <v>105263</v>
      </c>
      <c r="M182" s="4">
        <v>0</v>
      </c>
      <c r="N182" s="4">
        <v>0</v>
      </c>
      <c r="O182" s="4">
        <v>0</v>
      </c>
      <c r="P182" s="19">
        <v>0</v>
      </c>
      <c r="Q182" s="4">
        <v>0</v>
      </c>
      <c r="R182" s="4">
        <v>105263</v>
      </c>
      <c r="S182" s="4">
        <v>0</v>
      </c>
      <c r="T182" s="4">
        <v>0</v>
      </c>
      <c r="U182" s="19">
        <v>0</v>
      </c>
      <c r="V182" s="4">
        <v>1895</v>
      </c>
      <c r="W182" s="55">
        <v>46307</v>
      </c>
      <c r="X182" s="53" t="s">
        <v>252</v>
      </c>
      <c r="Y182" s="54" t="s">
        <v>284</v>
      </c>
      <c r="Z182" s="51" t="s">
        <v>6</v>
      </c>
      <c r="AA182" s="2"/>
      <c r="AB182" s="5" t="s">
        <v>6</v>
      </c>
      <c r="AC182" s="5" t="s">
        <v>273</v>
      </c>
      <c r="AD182" s="5" t="s">
        <v>869</v>
      </c>
      <c r="AE182" s="16" t="s">
        <v>6</v>
      </c>
      <c r="AF182" s="24" t="s">
        <v>189</v>
      </c>
    </row>
    <row r="183" spans="2:32" x14ac:dyDescent="0.3">
      <c r="B183" s="14" t="s">
        <v>546</v>
      </c>
      <c r="C183" s="36" t="s">
        <v>736</v>
      </c>
      <c r="D183" s="15" t="s">
        <v>547</v>
      </c>
      <c r="E183" s="52" t="s">
        <v>284</v>
      </c>
      <c r="F183" s="55">
        <v>44791</v>
      </c>
      <c r="G183" s="5" t="s">
        <v>150</v>
      </c>
      <c r="H183" s="2"/>
      <c r="I183" s="4">
        <v>8000000</v>
      </c>
      <c r="J183" s="4">
        <v>8000000</v>
      </c>
      <c r="K183" s="4">
        <v>8000000</v>
      </c>
      <c r="L183" s="4">
        <v>8000000</v>
      </c>
      <c r="M183" s="4">
        <v>0</v>
      </c>
      <c r="N183" s="4">
        <v>0</v>
      </c>
      <c r="O183" s="4">
        <v>0</v>
      </c>
      <c r="P183" s="19">
        <v>0</v>
      </c>
      <c r="Q183" s="4">
        <v>0</v>
      </c>
      <c r="R183" s="4">
        <v>8000000</v>
      </c>
      <c r="S183" s="4">
        <v>0</v>
      </c>
      <c r="T183" s="4">
        <v>0</v>
      </c>
      <c r="U183" s="19">
        <v>0</v>
      </c>
      <c r="V183" s="4">
        <v>248800</v>
      </c>
      <c r="W183" s="55">
        <v>44791</v>
      </c>
      <c r="X183" s="53" t="s">
        <v>928</v>
      </c>
      <c r="Y183" s="54" t="s">
        <v>8</v>
      </c>
      <c r="Z183" s="51" t="s">
        <v>6</v>
      </c>
      <c r="AA183" s="2"/>
      <c r="AB183" s="5" t="s">
        <v>6</v>
      </c>
      <c r="AC183" s="5" t="s">
        <v>548</v>
      </c>
      <c r="AD183" s="5" t="s">
        <v>6</v>
      </c>
      <c r="AE183" s="16" t="s">
        <v>6</v>
      </c>
      <c r="AF183" s="24" t="s">
        <v>385</v>
      </c>
    </row>
    <row r="184" spans="2:32" x14ac:dyDescent="0.3">
      <c r="B184" s="14" t="s">
        <v>815</v>
      </c>
      <c r="C184" s="36" t="s">
        <v>549</v>
      </c>
      <c r="D184" s="15" t="s">
        <v>667</v>
      </c>
      <c r="E184" s="52" t="s">
        <v>284</v>
      </c>
      <c r="F184" s="55">
        <v>44789</v>
      </c>
      <c r="G184" s="5" t="s">
        <v>417</v>
      </c>
      <c r="H184" s="2"/>
      <c r="I184" s="4">
        <v>7000000</v>
      </c>
      <c r="J184" s="4">
        <v>7000000</v>
      </c>
      <c r="K184" s="4">
        <v>7000000</v>
      </c>
      <c r="L184" s="4">
        <v>7000000</v>
      </c>
      <c r="M184" s="4">
        <v>0</v>
      </c>
      <c r="N184" s="4">
        <v>0</v>
      </c>
      <c r="O184" s="4">
        <v>0</v>
      </c>
      <c r="P184" s="19">
        <v>0</v>
      </c>
      <c r="Q184" s="4">
        <v>0</v>
      </c>
      <c r="R184" s="4">
        <v>7000000</v>
      </c>
      <c r="S184" s="4">
        <v>0</v>
      </c>
      <c r="T184" s="4">
        <v>0</v>
      </c>
      <c r="U184" s="19">
        <v>0</v>
      </c>
      <c r="V184" s="4">
        <v>300123</v>
      </c>
      <c r="W184" s="55">
        <v>46026</v>
      </c>
      <c r="X184" s="53" t="s">
        <v>928</v>
      </c>
      <c r="Y184" s="54" t="s">
        <v>284</v>
      </c>
      <c r="Z184" s="51" t="s">
        <v>588</v>
      </c>
      <c r="AA184" s="2"/>
      <c r="AB184" s="5" t="s">
        <v>6</v>
      </c>
      <c r="AC184" s="5" t="s">
        <v>737</v>
      </c>
      <c r="AD184" s="5" t="s">
        <v>6</v>
      </c>
      <c r="AE184" s="16" t="s">
        <v>6</v>
      </c>
      <c r="AF184" s="24" t="s">
        <v>738</v>
      </c>
    </row>
    <row r="185" spans="2:32" x14ac:dyDescent="0.3">
      <c r="B185" s="6" t="s">
        <v>670</v>
      </c>
      <c r="C185" s="1" t="s">
        <v>670</v>
      </c>
      <c r="D185" s="7" t="s">
        <v>670</v>
      </c>
      <c r="E185" s="1" t="s">
        <v>670</v>
      </c>
      <c r="F185" s="1" t="s">
        <v>670</v>
      </c>
      <c r="G185" s="1" t="s">
        <v>670</v>
      </c>
      <c r="H185" s="1" t="s">
        <v>670</v>
      </c>
      <c r="I185" s="1" t="s">
        <v>670</v>
      </c>
      <c r="J185" s="1" t="s">
        <v>670</v>
      </c>
      <c r="K185" s="1" t="s">
        <v>670</v>
      </c>
      <c r="L185" s="1" t="s">
        <v>670</v>
      </c>
      <c r="M185" s="1" t="s">
        <v>670</v>
      </c>
      <c r="N185" s="1" t="s">
        <v>670</v>
      </c>
      <c r="O185" s="1" t="s">
        <v>670</v>
      </c>
      <c r="P185" s="1" t="s">
        <v>670</v>
      </c>
      <c r="Q185" s="1" t="s">
        <v>670</v>
      </c>
      <c r="R185" s="1" t="s">
        <v>670</v>
      </c>
      <c r="S185" s="1" t="s">
        <v>670</v>
      </c>
      <c r="T185" s="1" t="s">
        <v>670</v>
      </c>
      <c r="U185" s="1" t="s">
        <v>670</v>
      </c>
      <c r="V185" s="1" t="s">
        <v>670</v>
      </c>
      <c r="W185" s="1" t="s">
        <v>670</v>
      </c>
      <c r="X185" s="1" t="s">
        <v>670</v>
      </c>
      <c r="Y185" s="1" t="s">
        <v>670</v>
      </c>
      <c r="Z185" s="1" t="s">
        <v>670</v>
      </c>
      <c r="AA185" s="1" t="s">
        <v>670</v>
      </c>
      <c r="AB185" s="1" t="s">
        <v>670</v>
      </c>
      <c r="AC185" s="1" t="s">
        <v>670</v>
      </c>
      <c r="AD185" s="1" t="s">
        <v>670</v>
      </c>
      <c r="AE185" s="1" t="s">
        <v>670</v>
      </c>
      <c r="AF185" s="1" t="s">
        <v>670</v>
      </c>
    </row>
    <row r="186" spans="2:32" ht="42" x14ac:dyDescent="0.3">
      <c r="B186" s="12" t="s">
        <v>631</v>
      </c>
      <c r="C186" s="11" t="s">
        <v>69</v>
      </c>
      <c r="D186" s="13"/>
      <c r="E186" s="2"/>
      <c r="F186" s="2"/>
      <c r="G186" s="2"/>
      <c r="H186" s="2"/>
      <c r="I186" s="3">
        <f>SUM('GMIC_2022-Q3_SCDPT4'!SCDPT4_110BEGINNG_7:'GMIC_2022-Q3_SCDPT4'!SCDPT4_110ENDINGG_7)</f>
        <v>294875740</v>
      </c>
      <c r="J186" s="3">
        <f>SUM('GMIC_2022-Q3_SCDPT4'!SCDPT4_110BEGINNG_8:'GMIC_2022-Q3_SCDPT4'!SCDPT4_110ENDINGG_8)</f>
        <v>296010367</v>
      </c>
      <c r="K186" s="3">
        <f>SUM('GMIC_2022-Q3_SCDPT4'!SCDPT4_110BEGINNG_9:'GMIC_2022-Q3_SCDPT4'!SCDPT4_110ENDINGG_9)</f>
        <v>293397745</v>
      </c>
      <c r="L186" s="3">
        <f>SUM('GMIC_2022-Q3_SCDPT4'!SCDPT4_110BEGINNG_10:'GMIC_2022-Q3_SCDPT4'!SCDPT4_110ENDINGG_10)</f>
        <v>286483781</v>
      </c>
      <c r="M186" s="3">
        <f>SUM('GMIC_2022-Q3_SCDPT4'!SCDPT4_110BEGINNG_11:'GMIC_2022-Q3_SCDPT4'!SCDPT4_110ENDINGG_11)</f>
        <v>4731</v>
      </c>
      <c r="N186" s="3">
        <f>SUM('GMIC_2022-Q3_SCDPT4'!SCDPT4_110BEGINNG_12:'GMIC_2022-Q3_SCDPT4'!SCDPT4_110ENDINGG_12)</f>
        <v>229842</v>
      </c>
      <c r="O186" s="3">
        <f>SUM('GMIC_2022-Q3_SCDPT4'!SCDPT4_110BEGINNG_13:'GMIC_2022-Q3_SCDPT4'!SCDPT4_110ENDINGG_13)</f>
        <v>0</v>
      </c>
      <c r="P186" s="3">
        <f>SUM('GMIC_2022-Q3_SCDPT4'!SCDPT4_110BEGINNG_14:'GMIC_2022-Q3_SCDPT4'!SCDPT4_110ENDINGG_14)</f>
        <v>234573</v>
      </c>
      <c r="Q186" s="3">
        <f>SUM('GMIC_2022-Q3_SCDPT4'!SCDPT4_110BEGINNG_15:'GMIC_2022-Q3_SCDPT4'!SCDPT4_110ENDINGG_15)</f>
        <v>0</v>
      </c>
      <c r="R186" s="3">
        <f>SUM('GMIC_2022-Q3_SCDPT4'!SCDPT4_110BEGINNG_16:'GMIC_2022-Q3_SCDPT4'!SCDPT4_110ENDINGG_16)</f>
        <v>294772511</v>
      </c>
      <c r="S186" s="3">
        <f>SUM('GMIC_2022-Q3_SCDPT4'!SCDPT4_110BEGINNG_17:'GMIC_2022-Q3_SCDPT4'!SCDPT4_110ENDINGG_17)</f>
        <v>0</v>
      </c>
      <c r="T186" s="3">
        <f>SUM('GMIC_2022-Q3_SCDPT4'!SCDPT4_110BEGINNG_18:'GMIC_2022-Q3_SCDPT4'!SCDPT4_110ENDINGG_18)</f>
        <v>56885</v>
      </c>
      <c r="U186" s="3">
        <f>SUM('GMIC_2022-Q3_SCDPT4'!SCDPT4_110BEGINNG_19:'GMIC_2022-Q3_SCDPT4'!SCDPT4_110ENDINGG_19)</f>
        <v>56885</v>
      </c>
      <c r="V186" s="3">
        <f>SUM('GMIC_2022-Q3_SCDPT4'!SCDPT4_110BEGINNG_20:'GMIC_2022-Q3_SCDPT4'!SCDPT4_110ENDINGG_20)</f>
        <v>8932992</v>
      </c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2:32" x14ac:dyDescent="0.3">
      <c r="B187" s="6" t="s">
        <v>670</v>
      </c>
      <c r="C187" s="1" t="s">
        <v>670</v>
      </c>
      <c r="D187" s="7" t="s">
        <v>670</v>
      </c>
      <c r="E187" s="1" t="s">
        <v>670</v>
      </c>
      <c r="F187" s="1" t="s">
        <v>670</v>
      </c>
      <c r="G187" s="1" t="s">
        <v>670</v>
      </c>
      <c r="H187" s="1" t="s">
        <v>670</v>
      </c>
      <c r="I187" s="1" t="s">
        <v>670</v>
      </c>
      <c r="J187" s="1" t="s">
        <v>670</v>
      </c>
      <c r="K187" s="1" t="s">
        <v>670</v>
      </c>
      <c r="L187" s="1" t="s">
        <v>670</v>
      </c>
      <c r="M187" s="1" t="s">
        <v>670</v>
      </c>
      <c r="N187" s="1" t="s">
        <v>670</v>
      </c>
      <c r="O187" s="1" t="s">
        <v>670</v>
      </c>
      <c r="P187" s="1" t="s">
        <v>670</v>
      </c>
      <c r="Q187" s="1" t="s">
        <v>670</v>
      </c>
      <c r="R187" s="1" t="s">
        <v>670</v>
      </c>
      <c r="S187" s="1" t="s">
        <v>670</v>
      </c>
      <c r="T187" s="1" t="s">
        <v>670</v>
      </c>
      <c r="U187" s="1" t="s">
        <v>670</v>
      </c>
      <c r="V187" s="1" t="s">
        <v>670</v>
      </c>
      <c r="W187" s="1" t="s">
        <v>670</v>
      </c>
      <c r="X187" s="1" t="s">
        <v>670</v>
      </c>
      <c r="Y187" s="1" t="s">
        <v>670</v>
      </c>
      <c r="Z187" s="1" t="s">
        <v>670</v>
      </c>
      <c r="AA187" s="1" t="s">
        <v>670</v>
      </c>
      <c r="AB187" s="1" t="s">
        <v>670</v>
      </c>
      <c r="AC187" s="1" t="s">
        <v>670</v>
      </c>
      <c r="AD187" s="1" t="s">
        <v>670</v>
      </c>
      <c r="AE187" s="1" t="s">
        <v>670</v>
      </c>
      <c r="AF187" s="1" t="s">
        <v>670</v>
      </c>
    </row>
    <row r="188" spans="2:32" x14ac:dyDescent="0.3">
      <c r="B188" s="14" t="s">
        <v>572</v>
      </c>
      <c r="C188" s="20" t="s">
        <v>923</v>
      </c>
      <c r="D188" s="15" t="s">
        <v>6</v>
      </c>
      <c r="E188" s="17" t="s">
        <v>6</v>
      </c>
      <c r="F188" s="21"/>
      <c r="G188" s="5" t="s">
        <v>6</v>
      </c>
      <c r="H188" s="2"/>
      <c r="I188" s="4"/>
      <c r="J188" s="4"/>
      <c r="K188" s="4"/>
      <c r="L188" s="4"/>
      <c r="M188" s="4"/>
      <c r="N188" s="4"/>
      <c r="O188" s="4"/>
      <c r="P188" s="19"/>
      <c r="Q188" s="4"/>
      <c r="R188" s="4"/>
      <c r="S188" s="4"/>
      <c r="T188" s="4"/>
      <c r="U188" s="19"/>
      <c r="V188" s="4"/>
      <c r="W188" s="21"/>
      <c r="X188" s="23" t="s">
        <v>6</v>
      </c>
      <c r="Y188" s="22" t="s">
        <v>6</v>
      </c>
      <c r="Z188" s="27" t="s">
        <v>6</v>
      </c>
      <c r="AA188" s="2"/>
      <c r="AB188" s="5" t="s">
        <v>6</v>
      </c>
      <c r="AC188" s="5" t="s">
        <v>6</v>
      </c>
      <c r="AD188" s="5" t="s">
        <v>6</v>
      </c>
      <c r="AE188" s="16" t="s">
        <v>6</v>
      </c>
      <c r="AF188" s="24" t="s">
        <v>6</v>
      </c>
    </row>
    <row r="189" spans="2:32" x14ac:dyDescent="0.3">
      <c r="B189" s="6" t="s">
        <v>670</v>
      </c>
      <c r="C189" s="1" t="s">
        <v>670</v>
      </c>
      <c r="D189" s="7" t="s">
        <v>670</v>
      </c>
      <c r="E189" s="1" t="s">
        <v>670</v>
      </c>
      <c r="F189" s="1" t="s">
        <v>670</v>
      </c>
      <c r="G189" s="1" t="s">
        <v>670</v>
      </c>
      <c r="H189" s="1" t="s">
        <v>670</v>
      </c>
      <c r="I189" s="1" t="s">
        <v>670</v>
      </c>
      <c r="J189" s="1" t="s">
        <v>670</v>
      </c>
      <c r="K189" s="1" t="s">
        <v>670</v>
      </c>
      <c r="L189" s="1" t="s">
        <v>670</v>
      </c>
      <c r="M189" s="1" t="s">
        <v>670</v>
      </c>
      <c r="N189" s="1" t="s">
        <v>670</v>
      </c>
      <c r="O189" s="1" t="s">
        <v>670</v>
      </c>
      <c r="P189" s="1" t="s">
        <v>670</v>
      </c>
      <c r="Q189" s="1" t="s">
        <v>670</v>
      </c>
      <c r="R189" s="1" t="s">
        <v>670</v>
      </c>
      <c r="S189" s="1" t="s">
        <v>670</v>
      </c>
      <c r="T189" s="1" t="s">
        <v>670</v>
      </c>
      <c r="U189" s="1" t="s">
        <v>670</v>
      </c>
      <c r="V189" s="1" t="s">
        <v>670</v>
      </c>
      <c r="W189" s="1" t="s">
        <v>670</v>
      </c>
      <c r="X189" s="1" t="s">
        <v>670</v>
      </c>
      <c r="Y189" s="1" t="s">
        <v>670</v>
      </c>
      <c r="Z189" s="1" t="s">
        <v>670</v>
      </c>
      <c r="AA189" s="1" t="s">
        <v>670</v>
      </c>
      <c r="AB189" s="1" t="s">
        <v>670</v>
      </c>
      <c r="AC189" s="1" t="s">
        <v>670</v>
      </c>
      <c r="AD189" s="1" t="s">
        <v>670</v>
      </c>
      <c r="AE189" s="1" t="s">
        <v>670</v>
      </c>
      <c r="AF189" s="1" t="s">
        <v>670</v>
      </c>
    </row>
    <row r="190" spans="2:32" ht="28" x14ac:dyDescent="0.3">
      <c r="B190" s="12" t="s">
        <v>767</v>
      </c>
      <c r="C190" s="11" t="s">
        <v>70</v>
      </c>
      <c r="D190" s="13"/>
      <c r="E190" s="2"/>
      <c r="F190" s="2"/>
      <c r="G190" s="2"/>
      <c r="H190" s="2"/>
      <c r="I190" s="3">
        <f>SUM('GMIC_2022-Q3_SCDPT4'!SCDPT4_130BEGINNG_7:'GMIC_2022-Q3_SCDPT4'!SCDPT4_130ENDINGG_7)</f>
        <v>0</v>
      </c>
      <c r="J190" s="3">
        <f>SUM('GMIC_2022-Q3_SCDPT4'!SCDPT4_130BEGINNG_8:'GMIC_2022-Q3_SCDPT4'!SCDPT4_130ENDINGG_8)</f>
        <v>0</v>
      </c>
      <c r="K190" s="3">
        <f>SUM('GMIC_2022-Q3_SCDPT4'!SCDPT4_130BEGINNG_9:'GMIC_2022-Q3_SCDPT4'!SCDPT4_130ENDINGG_9)</f>
        <v>0</v>
      </c>
      <c r="L190" s="3">
        <f>SUM('GMIC_2022-Q3_SCDPT4'!SCDPT4_130BEGINNG_10:'GMIC_2022-Q3_SCDPT4'!SCDPT4_130ENDINGG_10)</f>
        <v>0</v>
      </c>
      <c r="M190" s="3">
        <f>SUM('GMIC_2022-Q3_SCDPT4'!SCDPT4_130BEGINNG_11:'GMIC_2022-Q3_SCDPT4'!SCDPT4_130ENDINGG_11)</f>
        <v>0</v>
      </c>
      <c r="N190" s="3">
        <f>SUM('GMIC_2022-Q3_SCDPT4'!SCDPT4_130BEGINNG_12:'GMIC_2022-Q3_SCDPT4'!SCDPT4_130ENDINGG_12)</f>
        <v>0</v>
      </c>
      <c r="O190" s="3">
        <f>SUM('GMIC_2022-Q3_SCDPT4'!SCDPT4_130BEGINNG_13:'GMIC_2022-Q3_SCDPT4'!SCDPT4_130ENDINGG_13)</f>
        <v>0</v>
      </c>
      <c r="P190" s="3">
        <f>SUM('GMIC_2022-Q3_SCDPT4'!SCDPT4_130BEGINNG_14:'GMIC_2022-Q3_SCDPT4'!SCDPT4_130ENDINGG_14)</f>
        <v>0</v>
      </c>
      <c r="Q190" s="3">
        <f>SUM('GMIC_2022-Q3_SCDPT4'!SCDPT4_130BEGINNG_15:'GMIC_2022-Q3_SCDPT4'!SCDPT4_130ENDINGG_15)</f>
        <v>0</v>
      </c>
      <c r="R190" s="3">
        <f>SUM('GMIC_2022-Q3_SCDPT4'!SCDPT4_130BEGINNG_16:'GMIC_2022-Q3_SCDPT4'!SCDPT4_130ENDINGG_16)</f>
        <v>0</v>
      </c>
      <c r="S190" s="3">
        <f>SUM('GMIC_2022-Q3_SCDPT4'!SCDPT4_130BEGINNG_17:'GMIC_2022-Q3_SCDPT4'!SCDPT4_130ENDINGG_17)</f>
        <v>0</v>
      </c>
      <c r="T190" s="3">
        <f>SUM('GMIC_2022-Q3_SCDPT4'!SCDPT4_130BEGINNG_18:'GMIC_2022-Q3_SCDPT4'!SCDPT4_130ENDINGG_18)</f>
        <v>0</v>
      </c>
      <c r="U190" s="3">
        <f>SUM('GMIC_2022-Q3_SCDPT4'!SCDPT4_130BEGINNG_19:'GMIC_2022-Q3_SCDPT4'!SCDPT4_130ENDINGG_19)</f>
        <v>0</v>
      </c>
      <c r="V190" s="3">
        <f>SUM('GMIC_2022-Q3_SCDPT4'!SCDPT4_130BEGINNG_20:'GMIC_2022-Q3_SCDPT4'!SCDPT4_130ENDINGG_20)</f>
        <v>0</v>
      </c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2:32" x14ac:dyDescent="0.3">
      <c r="B191" s="6" t="s">
        <v>670</v>
      </c>
      <c r="C191" s="1" t="s">
        <v>670</v>
      </c>
      <c r="D191" s="7" t="s">
        <v>670</v>
      </c>
      <c r="E191" s="1" t="s">
        <v>670</v>
      </c>
      <c r="F191" s="1" t="s">
        <v>670</v>
      </c>
      <c r="G191" s="1" t="s">
        <v>670</v>
      </c>
      <c r="H191" s="1" t="s">
        <v>670</v>
      </c>
      <c r="I191" s="1" t="s">
        <v>670</v>
      </c>
      <c r="J191" s="1" t="s">
        <v>670</v>
      </c>
      <c r="K191" s="1" t="s">
        <v>670</v>
      </c>
      <c r="L191" s="1" t="s">
        <v>670</v>
      </c>
      <c r="M191" s="1" t="s">
        <v>670</v>
      </c>
      <c r="N191" s="1" t="s">
        <v>670</v>
      </c>
      <c r="O191" s="1" t="s">
        <v>670</v>
      </c>
      <c r="P191" s="1" t="s">
        <v>670</v>
      </c>
      <c r="Q191" s="1" t="s">
        <v>670</v>
      </c>
      <c r="R191" s="1" t="s">
        <v>670</v>
      </c>
      <c r="S191" s="1" t="s">
        <v>670</v>
      </c>
      <c r="T191" s="1" t="s">
        <v>670</v>
      </c>
      <c r="U191" s="1" t="s">
        <v>670</v>
      </c>
      <c r="V191" s="1" t="s">
        <v>670</v>
      </c>
      <c r="W191" s="1" t="s">
        <v>670</v>
      </c>
      <c r="X191" s="1" t="s">
        <v>670</v>
      </c>
      <c r="Y191" s="1" t="s">
        <v>670</v>
      </c>
      <c r="Z191" s="1" t="s">
        <v>670</v>
      </c>
      <c r="AA191" s="1" t="s">
        <v>670</v>
      </c>
      <c r="AB191" s="1" t="s">
        <v>670</v>
      </c>
      <c r="AC191" s="1" t="s">
        <v>670</v>
      </c>
      <c r="AD191" s="1" t="s">
        <v>670</v>
      </c>
      <c r="AE191" s="1" t="s">
        <v>670</v>
      </c>
      <c r="AF191" s="1" t="s">
        <v>670</v>
      </c>
    </row>
    <row r="192" spans="2:32" x14ac:dyDescent="0.3">
      <c r="B192" s="14" t="s">
        <v>691</v>
      </c>
      <c r="C192" s="20" t="s">
        <v>923</v>
      </c>
      <c r="D192" s="15" t="s">
        <v>6</v>
      </c>
      <c r="E192" s="17" t="s">
        <v>6</v>
      </c>
      <c r="F192" s="21"/>
      <c r="G192" s="5" t="s">
        <v>6</v>
      </c>
      <c r="H192" s="2"/>
      <c r="I192" s="4"/>
      <c r="J192" s="4"/>
      <c r="K192" s="4"/>
      <c r="L192" s="4"/>
      <c r="M192" s="4"/>
      <c r="N192" s="4"/>
      <c r="O192" s="4"/>
      <c r="P192" s="19"/>
      <c r="Q192" s="4"/>
      <c r="R192" s="4"/>
      <c r="S192" s="4"/>
      <c r="T192" s="4"/>
      <c r="U192" s="19"/>
      <c r="V192" s="4"/>
      <c r="W192" s="21"/>
      <c r="X192" s="23" t="s">
        <v>6</v>
      </c>
      <c r="Y192" s="22" t="s">
        <v>6</v>
      </c>
      <c r="Z192" s="27" t="s">
        <v>6</v>
      </c>
      <c r="AA192" s="2"/>
      <c r="AB192" s="5" t="s">
        <v>6</v>
      </c>
      <c r="AC192" s="5" t="s">
        <v>6</v>
      </c>
      <c r="AD192" s="5" t="s">
        <v>6</v>
      </c>
      <c r="AE192" s="16" t="s">
        <v>6</v>
      </c>
      <c r="AF192" s="24" t="s">
        <v>6</v>
      </c>
    </row>
    <row r="193" spans="2:32" x14ac:dyDescent="0.3">
      <c r="B193" s="6" t="s">
        <v>670</v>
      </c>
      <c r="C193" s="1" t="s">
        <v>670</v>
      </c>
      <c r="D193" s="7" t="s">
        <v>670</v>
      </c>
      <c r="E193" s="1" t="s">
        <v>670</v>
      </c>
      <c r="F193" s="1" t="s">
        <v>670</v>
      </c>
      <c r="G193" s="1" t="s">
        <v>670</v>
      </c>
      <c r="H193" s="1" t="s">
        <v>670</v>
      </c>
      <c r="I193" s="1" t="s">
        <v>670</v>
      </c>
      <c r="J193" s="1" t="s">
        <v>670</v>
      </c>
      <c r="K193" s="1" t="s">
        <v>670</v>
      </c>
      <c r="L193" s="1" t="s">
        <v>670</v>
      </c>
      <c r="M193" s="1" t="s">
        <v>670</v>
      </c>
      <c r="N193" s="1" t="s">
        <v>670</v>
      </c>
      <c r="O193" s="1" t="s">
        <v>670</v>
      </c>
      <c r="P193" s="1" t="s">
        <v>670</v>
      </c>
      <c r="Q193" s="1" t="s">
        <v>670</v>
      </c>
      <c r="R193" s="1" t="s">
        <v>670</v>
      </c>
      <c r="S193" s="1" t="s">
        <v>670</v>
      </c>
      <c r="T193" s="1" t="s">
        <v>670</v>
      </c>
      <c r="U193" s="1" t="s">
        <v>670</v>
      </c>
      <c r="V193" s="1" t="s">
        <v>670</v>
      </c>
      <c r="W193" s="1" t="s">
        <v>670</v>
      </c>
      <c r="X193" s="1" t="s">
        <v>670</v>
      </c>
      <c r="Y193" s="1" t="s">
        <v>670</v>
      </c>
      <c r="Z193" s="1" t="s">
        <v>670</v>
      </c>
      <c r="AA193" s="1" t="s">
        <v>670</v>
      </c>
      <c r="AB193" s="1" t="s">
        <v>670</v>
      </c>
      <c r="AC193" s="1" t="s">
        <v>670</v>
      </c>
      <c r="AD193" s="1" t="s">
        <v>670</v>
      </c>
      <c r="AE193" s="1" t="s">
        <v>670</v>
      </c>
      <c r="AF193" s="1" t="s">
        <v>670</v>
      </c>
    </row>
    <row r="194" spans="2:32" ht="28" x14ac:dyDescent="0.3">
      <c r="B194" s="12" t="s">
        <v>890</v>
      </c>
      <c r="C194" s="11" t="s">
        <v>219</v>
      </c>
      <c r="D194" s="13"/>
      <c r="E194" s="2"/>
      <c r="F194" s="2"/>
      <c r="G194" s="2"/>
      <c r="H194" s="2"/>
      <c r="I194" s="3">
        <f>SUM('GMIC_2022-Q3_SCDPT4'!SCDPT4_150BEGINNG_7:'GMIC_2022-Q3_SCDPT4'!SCDPT4_150ENDINGG_7)</f>
        <v>0</v>
      </c>
      <c r="J194" s="3">
        <f>SUM('GMIC_2022-Q3_SCDPT4'!SCDPT4_150BEGINNG_8:'GMIC_2022-Q3_SCDPT4'!SCDPT4_150ENDINGG_8)</f>
        <v>0</v>
      </c>
      <c r="K194" s="3">
        <f>SUM('GMIC_2022-Q3_SCDPT4'!SCDPT4_150BEGINNG_9:'GMIC_2022-Q3_SCDPT4'!SCDPT4_150ENDINGG_9)</f>
        <v>0</v>
      </c>
      <c r="L194" s="3">
        <f>SUM('GMIC_2022-Q3_SCDPT4'!SCDPT4_150BEGINNG_10:'GMIC_2022-Q3_SCDPT4'!SCDPT4_150ENDINGG_10)</f>
        <v>0</v>
      </c>
      <c r="M194" s="3">
        <f>SUM('GMIC_2022-Q3_SCDPT4'!SCDPT4_150BEGINNG_11:'GMIC_2022-Q3_SCDPT4'!SCDPT4_150ENDINGG_11)</f>
        <v>0</v>
      </c>
      <c r="N194" s="3">
        <f>SUM('GMIC_2022-Q3_SCDPT4'!SCDPT4_150BEGINNG_12:'GMIC_2022-Q3_SCDPT4'!SCDPT4_150ENDINGG_12)</f>
        <v>0</v>
      </c>
      <c r="O194" s="3">
        <f>SUM('GMIC_2022-Q3_SCDPT4'!SCDPT4_150BEGINNG_13:'GMIC_2022-Q3_SCDPT4'!SCDPT4_150ENDINGG_13)</f>
        <v>0</v>
      </c>
      <c r="P194" s="3">
        <f>SUM('GMIC_2022-Q3_SCDPT4'!SCDPT4_150BEGINNG_14:'GMIC_2022-Q3_SCDPT4'!SCDPT4_150ENDINGG_14)</f>
        <v>0</v>
      </c>
      <c r="Q194" s="3">
        <f>SUM('GMIC_2022-Q3_SCDPT4'!SCDPT4_150BEGINNG_15:'GMIC_2022-Q3_SCDPT4'!SCDPT4_150ENDINGG_15)</f>
        <v>0</v>
      </c>
      <c r="R194" s="3">
        <f>SUM('GMIC_2022-Q3_SCDPT4'!SCDPT4_150BEGINNG_16:'GMIC_2022-Q3_SCDPT4'!SCDPT4_150ENDINGG_16)</f>
        <v>0</v>
      </c>
      <c r="S194" s="3">
        <f>SUM('GMIC_2022-Q3_SCDPT4'!SCDPT4_150BEGINNG_17:'GMIC_2022-Q3_SCDPT4'!SCDPT4_150ENDINGG_17)</f>
        <v>0</v>
      </c>
      <c r="T194" s="3">
        <f>SUM('GMIC_2022-Q3_SCDPT4'!SCDPT4_150BEGINNG_18:'GMIC_2022-Q3_SCDPT4'!SCDPT4_150ENDINGG_18)</f>
        <v>0</v>
      </c>
      <c r="U194" s="3">
        <f>SUM('GMIC_2022-Q3_SCDPT4'!SCDPT4_150BEGINNG_19:'GMIC_2022-Q3_SCDPT4'!SCDPT4_150ENDINGG_19)</f>
        <v>0</v>
      </c>
      <c r="V194" s="3">
        <f>SUM('GMIC_2022-Q3_SCDPT4'!SCDPT4_150BEGINNG_20:'GMIC_2022-Q3_SCDPT4'!SCDPT4_150ENDINGG_20)</f>
        <v>0</v>
      </c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2:32" x14ac:dyDescent="0.3">
      <c r="B195" s="6" t="s">
        <v>670</v>
      </c>
      <c r="C195" s="1" t="s">
        <v>670</v>
      </c>
      <c r="D195" s="7" t="s">
        <v>670</v>
      </c>
      <c r="E195" s="1" t="s">
        <v>670</v>
      </c>
      <c r="F195" s="1" t="s">
        <v>670</v>
      </c>
      <c r="G195" s="1" t="s">
        <v>670</v>
      </c>
      <c r="H195" s="1" t="s">
        <v>670</v>
      </c>
      <c r="I195" s="1" t="s">
        <v>670</v>
      </c>
      <c r="J195" s="1" t="s">
        <v>670</v>
      </c>
      <c r="K195" s="1" t="s">
        <v>670</v>
      </c>
      <c r="L195" s="1" t="s">
        <v>670</v>
      </c>
      <c r="M195" s="1" t="s">
        <v>670</v>
      </c>
      <c r="N195" s="1" t="s">
        <v>670</v>
      </c>
      <c r="O195" s="1" t="s">
        <v>670</v>
      </c>
      <c r="P195" s="1" t="s">
        <v>670</v>
      </c>
      <c r="Q195" s="1" t="s">
        <v>670</v>
      </c>
      <c r="R195" s="1" t="s">
        <v>670</v>
      </c>
      <c r="S195" s="1" t="s">
        <v>670</v>
      </c>
      <c r="T195" s="1" t="s">
        <v>670</v>
      </c>
      <c r="U195" s="1" t="s">
        <v>670</v>
      </c>
      <c r="V195" s="1" t="s">
        <v>670</v>
      </c>
      <c r="W195" s="1" t="s">
        <v>670</v>
      </c>
      <c r="X195" s="1" t="s">
        <v>670</v>
      </c>
      <c r="Y195" s="1" t="s">
        <v>670</v>
      </c>
      <c r="Z195" s="1" t="s">
        <v>670</v>
      </c>
      <c r="AA195" s="1" t="s">
        <v>670</v>
      </c>
      <c r="AB195" s="1" t="s">
        <v>670</v>
      </c>
      <c r="AC195" s="1" t="s">
        <v>670</v>
      </c>
      <c r="AD195" s="1" t="s">
        <v>670</v>
      </c>
      <c r="AE195" s="1" t="s">
        <v>670</v>
      </c>
      <c r="AF195" s="1" t="s">
        <v>670</v>
      </c>
    </row>
    <row r="196" spans="2:32" x14ac:dyDescent="0.3">
      <c r="B196" s="14" t="s">
        <v>573</v>
      </c>
      <c r="C196" s="20" t="s">
        <v>923</v>
      </c>
      <c r="D196" s="15" t="s">
        <v>6</v>
      </c>
      <c r="E196" s="17" t="s">
        <v>6</v>
      </c>
      <c r="F196" s="21"/>
      <c r="G196" s="5" t="s">
        <v>6</v>
      </c>
      <c r="H196" s="25"/>
      <c r="I196" s="4"/>
      <c r="J196" s="4"/>
      <c r="K196" s="4"/>
      <c r="L196" s="4"/>
      <c r="M196" s="4"/>
      <c r="N196" s="4"/>
      <c r="O196" s="4"/>
      <c r="P196" s="19"/>
      <c r="Q196" s="4"/>
      <c r="R196" s="4"/>
      <c r="S196" s="4"/>
      <c r="T196" s="4"/>
      <c r="U196" s="19"/>
      <c r="V196" s="4"/>
      <c r="W196" s="2"/>
      <c r="X196" s="23" t="s">
        <v>6</v>
      </c>
      <c r="Y196" s="22" t="s">
        <v>6</v>
      </c>
      <c r="Z196" s="27" t="s">
        <v>6</v>
      </c>
      <c r="AA196" s="2"/>
      <c r="AB196" s="5" t="s">
        <v>6</v>
      </c>
      <c r="AC196" s="5" t="s">
        <v>6</v>
      </c>
      <c r="AD196" s="5" t="s">
        <v>6</v>
      </c>
      <c r="AE196" s="16" t="s">
        <v>6</v>
      </c>
      <c r="AF196" s="24" t="s">
        <v>6</v>
      </c>
    </row>
    <row r="197" spans="2:32" x14ac:dyDescent="0.3">
      <c r="B197" s="6" t="s">
        <v>670</v>
      </c>
      <c r="C197" s="1" t="s">
        <v>670</v>
      </c>
      <c r="D197" s="7" t="s">
        <v>670</v>
      </c>
      <c r="E197" s="1" t="s">
        <v>670</v>
      </c>
      <c r="F197" s="1" t="s">
        <v>670</v>
      </c>
      <c r="G197" s="1" t="s">
        <v>670</v>
      </c>
      <c r="H197" s="1" t="s">
        <v>670</v>
      </c>
      <c r="I197" s="1" t="s">
        <v>670</v>
      </c>
      <c r="J197" s="1" t="s">
        <v>670</v>
      </c>
      <c r="K197" s="1" t="s">
        <v>670</v>
      </c>
      <c r="L197" s="1" t="s">
        <v>670</v>
      </c>
      <c r="M197" s="1" t="s">
        <v>670</v>
      </c>
      <c r="N197" s="1" t="s">
        <v>670</v>
      </c>
      <c r="O197" s="1" t="s">
        <v>670</v>
      </c>
      <c r="P197" s="1" t="s">
        <v>670</v>
      </c>
      <c r="Q197" s="1" t="s">
        <v>670</v>
      </c>
      <c r="R197" s="1" t="s">
        <v>670</v>
      </c>
      <c r="S197" s="1" t="s">
        <v>670</v>
      </c>
      <c r="T197" s="1" t="s">
        <v>670</v>
      </c>
      <c r="U197" s="1" t="s">
        <v>670</v>
      </c>
      <c r="V197" s="1" t="s">
        <v>670</v>
      </c>
      <c r="W197" s="1" t="s">
        <v>670</v>
      </c>
      <c r="X197" s="1" t="s">
        <v>670</v>
      </c>
      <c r="Y197" s="1" t="s">
        <v>670</v>
      </c>
      <c r="Z197" s="1" t="s">
        <v>670</v>
      </c>
      <c r="AA197" s="1" t="s">
        <v>670</v>
      </c>
      <c r="AB197" s="1" t="s">
        <v>670</v>
      </c>
      <c r="AC197" s="1" t="s">
        <v>670</v>
      </c>
      <c r="AD197" s="1" t="s">
        <v>670</v>
      </c>
      <c r="AE197" s="1" t="s">
        <v>670</v>
      </c>
      <c r="AF197" s="1" t="s">
        <v>670</v>
      </c>
    </row>
    <row r="198" spans="2:32" ht="28" x14ac:dyDescent="0.3">
      <c r="B198" s="12" t="s">
        <v>768</v>
      </c>
      <c r="C198" s="11" t="s">
        <v>891</v>
      </c>
      <c r="D198" s="13"/>
      <c r="E198" s="2"/>
      <c r="F198" s="2"/>
      <c r="G198" s="2"/>
      <c r="H198" s="2"/>
      <c r="I198" s="3">
        <f>SUM('GMIC_2022-Q3_SCDPT4'!SCDPT4_161BEGINNG_7:'GMIC_2022-Q3_SCDPT4'!SCDPT4_161ENDINGG_7)</f>
        <v>0</v>
      </c>
      <c r="J198" s="3">
        <f>SUM('GMIC_2022-Q3_SCDPT4'!SCDPT4_161BEGINNG_8:'GMIC_2022-Q3_SCDPT4'!SCDPT4_161ENDINGG_8)</f>
        <v>0</v>
      </c>
      <c r="K198" s="3">
        <f>SUM('GMIC_2022-Q3_SCDPT4'!SCDPT4_161BEGINNG_9:'GMIC_2022-Q3_SCDPT4'!SCDPT4_161ENDINGG_9)</f>
        <v>0</v>
      </c>
      <c r="L198" s="3">
        <f>SUM('GMIC_2022-Q3_SCDPT4'!SCDPT4_161BEGINNG_10:'GMIC_2022-Q3_SCDPT4'!SCDPT4_161ENDINGG_10)</f>
        <v>0</v>
      </c>
      <c r="M198" s="3">
        <f>SUM('GMIC_2022-Q3_SCDPT4'!SCDPT4_161BEGINNG_11:'GMIC_2022-Q3_SCDPT4'!SCDPT4_161ENDINGG_11)</f>
        <v>0</v>
      </c>
      <c r="N198" s="3">
        <f>SUM('GMIC_2022-Q3_SCDPT4'!SCDPT4_161BEGINNG_12:'GMIC_2022-Q3_SCDPT4'!SCDPT4_161ENDINGG_12)</f>
        <v>0</v>
      </c>
      <c r="O198" s="3">
        <f>SUM('GMIC_2022-Q3_SCDPT4'!SCDPT4_161BEGINNG_13:'GMIC_2022-Q3_SCDPT4'!SCDPT4_161ENDINGG_13)</f>
        <v>0</v>
      </c>
      <c r="P198" s="3">
        <f>SUM('GMIC_2022-Q3_SCDPT4'!SCDPT4_161BEGINNG_14:'GMIC_2022-Q3_SCDPT4'!SCDPT4_161ENDINGG_14)</f>
        <v>0</v>
      </c>
      <c r="Q198" s="3">
        <f>SUM('GMIC_2022-Q3_SCDPT4'!SCDPT4_161BEGINNG_15:'GMIC_2022-Q3_SCDPT4'!SCDPT4_161ENDINGG_15)</f>
        <v>0</v>
      </c>
      <c r="R198" s="3">
        <f>SUM('GMIC_2022-Q3_SCDPT4'!SCDPT4_161BEGINNG_16:'GMIC_2022-Q3_SCDPT4'!SCDPT4_161ENDINGG_16)</f>
        <v>0</v>
      </c>
      <c r="S198" s="3">
        <f>SUM('GMIC_2022-Q3_SCDPT4'!SCDPT4_161BEGINNG_17:'GMIC_2022-Q3_SCDPT4'!SCDPT4_161ENDINGG_17)</f>
        <v>0</v>
      </c>
      <c r="T198" s="3">
        <f>SUM('GMIC_2022-Q3_SCDPT4'!SCDPT4_161BEGINNG_18:'GMIC_2022-Q3_SCDPT4'!SCDPT4_161ENDINGG_18)</f>
        <v>0</v>
      </c>
      <c r="U198" s="3">
        <f>SUM('GMIC_2022-Q3_SCDPT4'!SCDPT4_161BEGINNG_19:'GMIC_2022-Q3_SCDPT4'!SCDPT4_161ENDINGG_19)</f>
        <v>0</v>
      </c>
      <c r="V198" s="3">
        <f>SUM('GMIC_2022-Q3_SCDPT4'!SCDPT4_161BEGINNG_20:'GMIC_2022-Q3_SCDPT4'!SCDPT4_161ENDINGG_20)</f>
        <v>0</v>
      </c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2:32" x14ac:dyDescent="0.3">
      <c r="B199" s="6" t="s">
        <v>670</v>
      </c>
      <c r="C199" s="1" t="s">
        <v>670</v>
      </c>
      <c r="D199" s="7" t="s">
        <v>670</v>
      </c>
      <c r="E199" s="1" t="s">
        <v>670</v>
      </c>
      <c r="F199" s="1" t="s">
        <v>670</v>
      </c>
      <c r="G199" s="1" t="s">
        <v>670</v>
      </c>
      <c r="H199" s="1" t="s">
        <v>670</v>
      </c>
      <c r="I199" s="1" t="s">
        <v>670</v>
      </c>
      <c r="J199" s="1" t="s">
        <v>670</v>
      </c>
      <c r="K199" s="1" t="s">
        <v>670</v>
      </c>
      <c r="L199" s="1" t="s">
        <v>670</v>
      </c>
      <c r="M199" s="1" t="s">
        <v>670</v>
      </c>
      <c r="N199" s="1" t="s">
        <v>670</v>
      </c>
      <c r="O199" s="1" t="s">
        <v>670</v>
      </c>
      <c r="P199" s="1" t="s">
        <v>670</v>
      </c>
      <c r="Q199" s="1" t="s">
        <v>670</v>
      </c>
      <c r="R199" s="1" t="s">
        <v>670</v>
      </c>
      <c r="S199" s="1" t="s">
        <v>670</v>
      </c>
      <c r="T199" s="1" t="s">
        <v>670</v>
      </c>
      <c r="U199" s="1" t="s">
        <v>670</v>
      </c>
      <c r="V199" s="1" t="s">
        <v>670</v>
      </c>
      <c r="W199" s="1" t="s">
        <v>670</v>
      </c>
      <c r="X199" s="1" t="s">
        <v>670</v>
      </c>
      <c r="Y199" s="1" t="s">
        <v>670</v>
      </c>
      <c r="Z199" s="1" t="s">
        <v>670</v>
      </c>
      <c r="AA199" s="1" t="s">
        <v>670</v>
      </c>
      <c r="AB199" s="1" t="s">
        <v>670</v>
      </c>
      <c r="AC199" s="1" t="s">
        <v>670</v>
      </c>
      <c r="AD199" s="1" t="s">
        <v>670</v>
      </c>
      <c r="AE199" s="1" t="s">
        <v>670</v>
      </c>
      <c r="AF199" s="1" t="s">
        <v>670</v>
      </c>
    </row>
    <row r="200" spans="2:32" x14ac:dyDescent="0.3">
      <c r="B200" s="14" t="s">
        <v>945</v>
      </c>
      <c r="C200" s="20" t="s">
        <v>923</v>
      </c>
      <c r="D200" s="15" t="s">
        <v>6</v>
      </c>
      <c r="E200" s="17" t="s">
        <v>6</v>
      </c>
      <c r="F200" s="21"/>
      <c r="G200" s="5" t="s">
        <v>6</v>
      </c>
      <c r="H200" s="2"/>
      <c r="I200" s="4"/>
      <c r="J200" s="4"/>
      <c r="K200" s="4"/>
      <c r="L200" s="4"/>
      <c r="M200" s="4"/>
      <c r="N200" s="4"/>
      <c r="O200" s="4"/>
      <c r="P200" s="19"/>
      <c r="Q200" s="4"/>
      <c r="R200" s="4"/>
      <c r="S200" s="4"/>
      <c r="T200" s="4"/>
      <c r="U200" s="19"/>
      <c r="V200" s="4"/>
      <c r="W200" s="21"/>
      <c r="X200" s="23" t="s">
        <v>6</v>
      </c>
      <c r="Y200" s="22" t="s">
        <v>6</v>
      </c>
      <c r="Z200" s="27" t="s">
        <v>6</v>
      </c>
      <c r="AA200" s="2"/>
      <c r="AB200" s="5" t="s">
        <v>6</v>
      </c>
      <c r="AC200" s="5" t="s">
        <v>6</v>
      </c>
      <c r="AD200" s="5" t="s">
        <v>6</v>
      </c>
      <c r="AE200" s="16" t="s">
        <v>6</v>
      </c>
      <c r="AF200" s="24" t="s">
        <v>6</v>
      </c>
    </row>
    <row r="201" spans="2:32" x14ac:dyDescent="0.3">
      <c r="B201" s="6" t="s">
        <v>670</v>
      </c>
      <c r="C201" s="1" t="s">
        <v>670</v>
      </c>
      <c r="D201" s="7" t="s">
        <v>670</v>
      </c>
      <c r="E201" s="1" t="s">
        <v>670</v>
      </c>
      <c r="F201" s="1" t="s">
        <v>670</v>
      </c>
      <c r="G201" s="1" t="s">
        <v>670</v>
      </c>
      <c r="H201" s="1" t="s">
        <v>670</v>
      </c>
      <c r="I201" s="1" t="s">
        <v>670</v>
      </c>
      <c r="J201" s="1" t="s">
        <v>670</v>
      </c>
      <c r="K201" s="1" t="s">
        <v>670</v>
      </c>
      <c r="L201" s="1" t="s">
        <v>670</v>
      </c>
      <c r="M201" s="1" t="s">
        <v>670</v>
      </c>
      <c r="N201" s="1" t="s">
        <v>670</v>
      </c>
      <c r="O201" s="1" t="s">
        <v>670</v>
      </c>
      <c r="P201" s="1" t="s">
        <v>670</v>
      </c>
      <c r="Q201" s="1" t="s">
        <v>670</v>
      </c>
      <c r="R201" s="1" t="s">
        <v>670</v>
      </c>
      <c r="S201" s="1" t="s">
        <v>670</v>
      </c>
      <c r="T201" s="1" t="s">
        <v>670</v>
      </c>
      <c r="U201" s="1" t="s">
        <v>670</v>
      </c>
      <c r="V201" s="1" t="s">
        <v>670</v>
      </c>
      <c r="W201" s="1" t="s">
        <v>670</v>
      </c>
      <c r="X201" s="1" t="s">
        <v>670</v>
      </c>
      <c r="Y201" s="1" t="s">
        <v>670</v>
      </c>
      <c r="Z201" s="1" t="s">
        <v>670</v>
      </c>
      <c r="AA201" s="1" t="s">
        <v>670</v>
      </c>
      <c r="AB201" s="1" t="s">
        <v>670</v>
      </c>
      <c r="AC201" s="1" t="s">
        <v>670</v>
      </c>
      <c r="AD201" s="1" t="s">
        <v>670</v>
      </c>
      <c r="AE201" s="1" t="s">
        <v>670</v>
      </c>
      <c r="AF201" s="1" t="s">
        <v>670</v>
      </c>
    </row>
    <row r="202" spans="2:32" ht="28" x14ac:dyDescent="0.3">
      <c r="B202" s="12" t="s">
        <v>71</v>
      </c>
      <c r="C202" s="11" t="s">
        <v>220</v>
      </c>
      <c r="D202" s="13"/>
      <c r="E202" s="2"/>
      <c r="F202" s="2"/>
      <c r="G202" s="2"/>
      <c r="H202" s="2"/>
      <c r="I202" s="3">
        <f>SUM('GMIC_2022-Q3_SCDPT4'!SCDPT4_190BEGINNG_7:'GMIC_2022-Q3_SCDPT4'!SCDPT4_190ENDINGG_7)</f>
        <v>0</v>
      </c>
      <c r="J202" s="3">
        <f>SUM('GMIC_2022-Q3_SCDPT4'!SCDPT4_190BEGINNG_8:'GMIC_2022-Q3_SCDPT4'!SCDPT4_190ENDINGG_8)</f>
        <v>0</v>
      </c>
      <c r="K202" s="3">
        <f>SUM('GMIC_2022-Q3_SCDPT4'!SCDPT4_190BEGINNG_9:'GMIC_2022-Q3_SCDPT4'!SCDPT4_190ENDINGG_9)</f>
        <v>0</v>
      </c>
      <c r="L202" s="3">
        <f>SUM('GMIC_2022-Q3_SCDPT4'!SCDPT4_190BEGINNG_10:'GMIC_2022-Q3_SCDPT4'!SCDPT4_190ENDINGG_10)</f>
        <v>0</v>
      </c>
      <c r="M202" s="3">
        <f>SUM('GMIC_2022-Q3_SCDPT4'!SCDPT4_190BEGINNG_11:'GMIC_2022-Q3_SCDPT4'!SCDPT4_190ENDINGG_11)</f>
        <v>0</v>
      </c>
      <c r="N202" s="3">
        <f>SUM('GMIC_2022-Q3_SCDPT4'!SCDPT4_190BEGINNG_12:'GMIC_2022-Q3_SCDPT4'!SCDPT4_190ENDINGG_12)</f>
        <v>0</v>
      </c>
      <c r="O202" s="3">
        <f>SUM('GMIC_2022-Q3_SCDPT4'!SCDPT4_190BEGINNG_13:'GMIC_2022-Q3_SCDPT4'!SCDPT4_190ENDINGG_13)</f>
        <v>0</v>
      </c>
      <c r="P202" s="3">
        <f>SUM('GMIC_2022-Q3_SCDPT4'!SCDPT4_190BEGINNG_14:'GMIC_2022-Q3_SCDPT4'!SCDPT4_190ENDINGG_14)</f>
        <v>0</v>
      </c>
      <c r="Q202" s="3">
        <f>SUM('GMIC_2022-Q3_SCDPT4'!SCDPT4_190BEGINNG_15:'GMIC_2022-Q3_SCDPT4'!SCDPT4_190ENDINGG_15)</f>
        <v>0</v>
      </c>
      <c r="R202" s="3">
        <f>SUM('GMIC_2022-Q3_SCDPT4'!SCDPT4_190BEGINNG_16:'GMIC_2022-Q3_SCDPT4'!SCDPT4_190ENDINGG_16)</f>
        <v>0</v>
      </c>
      <c r="S202" s="3">
        <f>SUM('GMIC_2022-Q3_SCDPT4'!SCDPT4_190BEGINNG_17:'GMIC_2022-Q3_SCDPT4'!SCDPT4_190ENDINGG_17)</f>
        <v>0</v>
      </c>
      <c r="T202" s="3">
        <f>SUM('GMIC_2022-Q3_SCDPT4'!SCDPT4_190BEGINNG_18:'GMIC_2022-Q3_SCDPT4'!SCDPT4_190ENDINGG_18)</f>
        <v>0</v>
      </c>
      <c r="U202" s="3">
        <f>SUM('GMIC_2022-Q3_SCDPT4'!SCDPT4_190BEGINNG_19:'GMIC_2022-Q3_SCDPT4'!SCDPT4_190ENDINGG_19)</f>
        <v>0</v>
      </c>
      <c r="V202" s="3">
        <f>SUM('GMIC_2022-Q3_SCDPT4'!SCDPT4_190BEGINNG_20:'GMIC_2022-Q3_SCDPT4'!SCDPT4_190ENDINGG_20)</f>
        <v>0</v>
      </c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2:32" x14ac:dyDescent="0.3">
      <c r="B203" s="6" t="s">
        <v>670</v>
      </c>
      <c r="C203" s="1" t="s">
        <v>670</v>
      </c>
      <c r="D203" s="7" t="s">
        <v>670</v>
      </c>
      <c r="E203" s="1" t="s">
        <v>670</v>
      </c>
      <c r="F203" s="1" t="s">
        <v>670</v>
      </c>
      <c r="G203" s="1" t="s">
        <v>670</v>
      </c>
      <c r="H203" s="1" t="s">
        <v>670</v>
      </c>
      <c r="I203" s="1" t="s">
        <v>670</v>
      </c>
      <c r="J203" s="1" t="s">
        <v>670</v>
      </c>
      <c r="K203" s="1" t="s">
        <v>670</v>
      </c>
      <c r="L203" s="1" t="s">
        <v>670</v>
      </c>
      <c r="M203" s="1" t="s">
        <v>670</v>
      </c>
      <c r="N203" s="1" t="s">
        <v>670</v>
      </c>
      <c r="O203" s="1" t="s">
        <v>670</v>
      </c>
      <c r="P203" s="1" t="s">
        <v>670</v>
      </c>
      <c r="Q203" s="1" t="s">
        <v>670</v>
      </c>
      <c r="R203" s="1" t="s">
        <v>670</v>
      </c>
      <c r="S203" s="1" t="s">
        <v>670</v>
      </c>
      <c r="T203" s="1" t="s">
        <v>670</v>
      </c>
      <c r="U203" s="1" t="s">
        <v>670</v>
      </c>
      <c r="V203" s="1" t="s">
        <v>670</v>
      </c>
      <c r="W203" s="1" t="s">
        <v>670</v>
      </c>
      <c r="X203" s="1" t="s">
        <v>670</v>
      </c>
      <c r="Y203" s="1" t="s">
        <v>670</v>
      </c>
      <c r="Z203" s="1" t="s">
        <v>670</v>
      </c>
      <c r="AA203" s="1" t="s">
        <v>670</v>
      </c>
      <c r="AB203" s="1" t="s">
        <v>670</v>
      </c>
      <c r="AC203" s="1" t="s">
        <v>670</v>
      </c>
      <c r="AD203" s="1" t="s">
        <v>670</v>
      </c>
      <c r="AE203" s="1" t="s">
        <v>670</v>
      </c>
      <c r="AF203" s="1" t="s">
        <v>670</v>
      </c>
    </row>
    <row r="204" spans="2:32" x14ac:dyDescent="0.3">
      <c r="B204" s="14" t="s">
        <v>72</v>
      </c>
      <c r="C204" s="20" t="s">
        <v>923</v>
      </c>
      <c r="D204" s="15" t="s">
        <v>6</v>
      </c>
      <c r="E204" s="17" t="s">
        <v>6</v>
      </c>
      <c r="F204" s="21"/>
      <c r="G204" s="5" t="s">
        <v>6</v>
      </c>
      <c r="H204" s="2"/>
      <c r="I204" s="4"/>
      <c r="J204" s="4"/>
      <c r="K204" s="4"/>
      <c r="L204" s="4"/>
      <c r="M204" s="4"/>
      <c r="N204" s="4"/>
      <c r="O204" s="4"/>
      <c r="P204" s="19"/>
      <c r="Q204" s="4"/>
      <c r="R204" s="4"/>
      <c r="S204" s="4"/>
      <c r="T204" s="4"/>
      <c r="U204" s="19"/>
      <c r="V204" s="4"/>
      <c r="W204" s="21"/>
      <c r="X204" s="23" t="s">
        <v>6</v>
      </c>
      <c r="Y204" s="22" t="s">
        <v>6</v>
      </c>
      <c r="Z204" s="27" t="s">
        <v>6</v>
      </c>
      <c r="AA204" s="2"/>
      <c r="AB204" s="5" t="s">
        <v>6</v>
      </c>
      <c r="AC204" s="5" t="s">
        <v>6</v>
      </c>
      <c r="AD204" s="5" t="s">
        <v>6</v>
      </c>
      <c r="AE204" s="16" t="s">
        <v>6</v>
      </c>
      <c r="AF204" s="24" t="s">
        <v>6</v>
      </c>
    </row>
    <row r="205" spans="2:32" x14ac:dyDescent="0.3">
      <c r="B205" s="6" t="s">
        <v>670</v>
      </c>
      <c r="C205" s="1" t="s">
        <v>670</v>
      </c>
      <c r="D205" s="7" t="s">
        <v>670</v>
      </c>
      <c r="E205" s="1" t="s">
        <v>670</v>
      </c>
      <c r="F205" s="1" t="s">
        <v>670</v>
      </c>
      <c r="G205" s="1" t="s">
        <v>670</v>
      </c>
      <c r="H205" s="1" t="s">
        <v>670</v>
      </c>
      <c r="I205" s="1" t="s">
        <v>670</v>
      </c>
      <c r="J205" s="1" t="s">
        <v>670</v>
      </c>
      <c r="K205" s="1" t="s">
        <v>670</v>
      </c>
      <c r="L205" s="1" t="s">
        <v>670</v>
      </c>
      <c r="M205" s="1" t="s">
        <v>670</v>
      </c>
      <c r="N205" s="1" t="s">
        <v>670</v>
      </c>
      <c r="O205" s="1" t="s">
        <v>670</v>
      </c>
      <c r="P205" s="1" t="s">
        <v>670</v>
      </c>
      <c r="Q205" s="1" t="s">
        <v>670</v>
      </c>
      <c r="R205" s="1" t="s">
        <v>670</v>
      </c>
      <c r="S205" s="1" t="s">
        <v>670</v>
      </c>
      <c r="T205" s="1" t="s">
        <v>670</v>
      </c>
      <c r="U205" s="1" t="s">
        <v>670</v>
      </c>
      <c r="V205" s="1" t="s">
        <v>670</v>
      </c>
      <c r="W205" s="1" t="s">
        <v>670</v>
      </c>
      <c r="X205" s="1" t="s">
        <v>670</v>
      </c>
      <c r="Y205" s="1" t="s">
        <v>670</v>
      </c>
      <c r="Z205" s="1" t="s">
        <v>670</v>
      </c>
      <c r="AA205" s="1" t="s">
        <v>670</v>
      </c>
      <c r="AB205" s="1" t="s">
        <v>670</v>
      </c>
      <c r="AC205" s="1" t="s">
        <v>670</v>
      </c>
      <c r="AD205" s="1" t="s">
        <v>670</v>
      </c>
      <c r="AE205" s="1" t="s">
        <v>670</v>
      </c>
      <c r="AF205" s="1" t="s">
        <v>670</v>
      </c>
    </row>
    <row r="206" spans="2:32" ht="28" x14ac:dyDescent="0.3">
      <c r="B206" s="12" t="s">
        <v>296</v>
      </c>
      <c r="C206" s="11" t="s">
        <v>139</v>
      </c>
      <c r="D206" s="13"/>
      <c r="E206" s="2"/>
      <c r="F206" s="2"/>
      <c r="G206" s="2"/>
      <c r="H206" s="2"/>
      <c r="I206" s="3">
        <f>SUM('GMIC_2022-Q3_SCDPT4'!SCDPT4_201BEGINNG_7:'GMIC_2022-Q3_SCDPT4'!SCDPT4_201ENDINGG_7)</f>
        <v>0</v>
      </c>
      <c r="J206" s="3">
        <f>SUM('GMIC_2022-Q3_SCDPT4'!SCDPT4_201BEGINNG_8:'GMIC_2022-Q3_SCDPT4'!SCDPT4_201ENDINGG_8)</f>
        <v>0</v>
      </c>
      <c r="K206" s="3">
        <f>SUM('GMIC_2022-Q3_SCDPT4'!SCDPT4_201BEGINNG_9:'GMIC_2022-Q3_SCDPT4'!SCDPT4_201ENDINGG_9)</f>
        <v>0</v>
      </c>
      <c r="L206" s="3">
        <f>SUM('GMIC_2022-Q3_SCDPT4'!SCDPT4_201BEGINNG_10:'GMIC_2022-Q3_SCDPT4'!SCDPT4_201ENDINGG_10)</f>
        <v>0</v>
      </c>
      <c r="M206" s="3">
        <f>SUM('GMIC_2022-Q3_SCDPT4'!SCDPT4_201BEGINNG_11:'GMIC_2022-Q3_SCDPT4'!SCDPT4_201ENDINGG_11)</f>
        <v>0</v>
      </c>
      <c r="N206" s="3">
        <f>SUM('GMIC_2022-Q3_SCDPT4'!SCDPT4_201BEGINNG_12:'GMIC_2022-Q3_SCDPT4'!SCDPT4_201ENDINGG_12)</f>
        <v>0</v>
      </c>
      <c r="O206" s="3">
        <f>SUM('GMIC_2022-Q3_SCDPT4'!SCDPT4_201BEGINNG_13:'GMIC_2022-Q3_SCDPT4'!SCDPT4_201ENDINGG_13)</f>
        <v>0</v>
      </c>
      <c r="P206" s="3">
        <f>SUM('GMIC_2022-Q3_SCDPT4'!SCDPT4_201BEGINNG_14:'GMIC_2022-Q3_SCDPT4'!SCDPT4_201ENDINGG_14)</f>
        <v>0</v>
      </c>
      <c r="Q206" s="3">
        <f>SUM('GMIC_2022-Q3_SCDPT4'!SCDPT4_201BEGINNG_15:'GMIC_2022-Q3_SCDPT4'!SCDPT4_201ENDINGG_15)</f>
        <v>0</v>
      </c>
      <c r="R206" s="3">
        <f>SUM('GMIC_2022-Q3_SCDPT4'!SCDPT4_201BEGINNG_16:'GMIC_2022-Q3_SCDPT4'!SCDPT4_201ENDINGG_16)</f>
        <v>0</v>
      </c>
      <c r="S206" s="3">
        <f>SUM('GMIC_2022-Q3_SCDPT4'!SCDPT4_201BEGINNG_17:'GMIC_2022-Q3_SCDPT4'!SCDPT4_201ENDINGG_17)</f>
        <v>0</v>
      </c>
      <c r="T206" s="3">
        <f>SUM('GMIC_2022-Q3_SCDPT4'!SCDPT4_201BEGINNG_18:'GMIC_2022-Q3_SCDPT4'!SCDPT4_201ENDINGG_18)</f>
        <v>0</v>
      </c>
      <c r="U206" s="3">
        <f>SUM('GMIC_2022-Q3_SCDPT4'!SCDPT4_201BEGINNG_19:'GMIC_2022-Q3_SCDPT4'!SCDPT4_201ENDINGG_19)</f>
        <v>0</v>
      </c>
      <c r="V206" s="3">
        <f>SUM('GMIC_2022-Q3_SCDPT4'!SCDPT4_201BEGINNG_20:'GMIC_2022-Q3_SCDPT4'!SCDPT4_201ENDINGG_20)</f>
        <v>0</v>
      </c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2:32" x14ac:dyDescent="0.3">
      <c r="B207" s="12" t="s">
        <v>297</v>
      </c>
      <c r="C207" s="11" t="s">
        <v>55</v>
      </c>
      <c r="D207" s="13"/>
      <c r="E207" s="2"/>
      <c r="F207" s="2"/>
      <c r="G207" s="2"/>
      <c r="H207" s="2"/>
      <c r="I207" s="3">
        <f>'GMIC_2022-Q3_SCDPT4'!SCDPT4_0109999999_7+'GMIC_2022-Q3_SCDPT4'!SCDPT4_0309999999_7+'GMIC_2022-Q3_SCDPT4'!SCDPT4_0509999999_7+'GMIC_2022-Q3_SCDPT4'!SCDPT4_0709999999_7+'GMIC_2022-Q3_SCDPT4'!SCDPT4_0909999999_7+'GMIC_2022-Q3_SCDPT4'!SCDPT4_1109999999_7+'GMIC_2022-Q3_SCDPT4'!SCDPT4_1309999999_7+'GMIC_2022-Q3_SCDPT4'!SCDPT4_1509999999_7+'GMIC_2022-Q3_SCDPT4'!SCDPT4_1619999999_7+'GMIC_2022-Q3_SCDPT4'!SCDPT4_1909999999_7+'GMIC_2022-Q3_SCDPT4'!SCDPT4_2019999999_7</f>
        <v>319473544</v>
      </c>
      <c r="J207" s="3">
        <f>'GMIC_2022-Q3_SCDPT4'!SCDPT4_0109999999_8+'GMIC_2022-Q3_SCDPT4'!SCDPT4_0309999999_8+'GMIC_2022-Q3_SCDPT4'!SCDPT4_0509999999_8+'GMIC_2022-Q3_SCDPT4'!SCDPT4_0709999999_8+'GMIC_2022-Q3_SCDPT4'!SCDPT4_0909999999_8+'GMIC_2022-Q3_SCDPT4'!SCDPT4_1109999999_8+'GMIC_2022-Q3_SCDPT4'!SCDPT4_1309999999_8+'GMIC_2022-Q3_SCDPT4'!SCDPT4_1509999999_8+'GMIC_2022-Q3_SCDPT4'!SCDPT4_1619999999_8+'GMIC_2022-Q3_SCDPT4'!SCDPT4_1909999999_8+'GMIC_2022-Q3_SCDPT4'!SCDPT4_2019999999_8</f>
        <v>320618367</v>
      </c>
      <c r="K207" s="3">
        <f>'GMIC_2022-Q3_SCDPT4'!SCDPT4_0109999999_9+'GMIC_2022-Q3_SCDPT4'!SCDPT4_0309999999_9+'GMIC_2022-Q3_SCDPT4'!SCDPT4_0509999999_9+'GMIC_2022-Q3_SCDPT4'!SCDPT4_0709999999_9+'GMIC_2022-Q3_SCDPT4'!SCDPT4_0909999999_9+'GMIC_2022-Q3_SCDPT4'!SCDPT4_1109999999_9+'GMIC_2022-Q3_SCDPT4'!SCDPT4_1309999999_9+'GMIC_2022-Q3_SCDPT4'!SCDPT4_1509999999_9+'GMIC_2022-Q3_SCDPT4'!SCDPT4_1619999999_9+'GMIC_2022-Q3_SCDPT4'!SCDPT4_1909999999_9+'GMIC_2022-Q3_SCDPT4'!SCDPT4_2019999999_9</f>
        <v>318639311</v>
      </c>
      <c r="L207" s="3">
        <f>'GMIC_2022-Q3_SCDPT4'!SCDPT4_0109999999_10+'GMIC_2022-Q3_SCDPT4'!SCDPT4_0309999999_10+'GMIC_2022-Q3_SCDPT4'!SCDPT4_0509999999_10+'GMIC_2022-Q3_SCDPT4'!SCDPT4_0709999999_10+'GMIC_2022-Q3_SCDPT4'!SCDPT4_0909999999_10+'GMIC_2022-Q3_SCDPT4'!SCDPT4_1109999999_10+'GMIC_2022-Q3_SCDPT4'!SCDPT4_1309999999_10+'GMIC_2022-Q3_SCDPT4'!SCDPT4_1509999999_10+'GMIC_2022-Q3_SCDPT4'!SCDPT4_1619999999_10+'GMIC_2022-Q3_SCDPT4'!SCDPT4_1909999999_10+'GMIC_2022-Q3_SCDPT4'!SCDPT4_2019999999_10</f>
        <v>311214128</v>
      </c>
      <c r="M207" s="3">
        <f>'GMIC_2022-Q3_SCDPT4'!SCDPT4_0109999999_11+'GMIC_2022-Q3_SCDPT4'!SCDPT4_0309999999_11+'GMIC_2022-Q3_SCDPT4'!SCDPT4_0509999999_11+'GMIC_2022-Q3_SCDPT4'!SCDPT4_0709999999_11+'GMIC_2022-Q3_SCDPT4'!SCDPT4_0909999999_11+'GMIC_2022-Q3_SCDPT4'!SCDPT4_1109999999_11+'GMIC_2022-Q3_SCDPT4'!SCDPT4_1309999999_11+'GMIC_2022-Q3_SCDPT4'!SCDPT4_1509999999_11+'GMIC_2022-Q3_SCDPT4'!SCDPT4_1619999999_11+'GMIC_2022-Q3_SCDPT4'!SCDPT4_1909999999_11+'GMIC_2022-Q3_SCDPT4'!SCDPT4_2019999999_11</f>
        <v>4731</v>
      </c>
      <c r="N207" s="3">
        <f>'GMIC_2022-Q3_SCDPT4'!SCDPT4_0109999999_12+'GMIC_2022-Q3_SCDPT4'!SCDPT4_0309999999_12+'GMIC_2022-Q3_SCDPT4'!SCDPT4_0509999999_12+'GMIC_2022-Q3_SCDPT4'!SCDPT4_0709999999_12+'GMIC_2022-Q3_SCDPT4'!SCDPT4_0909999999_12+'GMIC_2022-Q3_SCDPT4'!SCDPT4_1109999999_12+'GMIC_2022-Q3_SCDPT4'!SCDPT4_1309999999_12+'GMIC_2022-Q3_SCDPT4'!SCDPT4_1509999999_12+'GMIC_2022-Q3_SCDPT4'!SCDPT4_1619999999_12+'GMIC_2022-Q3_SCDPT4'!SCDPT4_1909999999_12+'GMIC_2022-Q3_SCDPT4'!SCDPT4_2019999999_12</f>
        <v>107128</v>
      </c>
      <c r="O207" s="3">
        <f>'GMIC_2022-Q3_SCDPT4'!SCDPT4_0109999999_13+'GMIC_2022-Q3_SCDPT4'!SCDPT4_0309999999_13+'GMIC_2022-Q3_SCDPT4'!SCDPT4_0509999999_13+'GMIC_2022-Q3_SCDPT4'!SCDPT4_0709999999_13+'GMIC_2022-Q3_SCDPT4'!SCDPT4_0909999999_13+'GMIC_2022-Q3_SCDPT4'!SCDPT4_1109999999_13+'GMIC_2022-Q3_SCDPT4'!SCDPT4_1309999999_13+'GMIC_2022-Q3_SCDPT4'!SCDPT4_1509999999_13+'GMIC_2022-Q3_SCDPT4'!SCDPT4_1619999999_13+'GMIC_2022-Q3_SCDPT4'!SCDPT4_1909999999_13+'GMIC_2022-Q3_SCDPT4'!SCDPT4_2019999999_13</f>
        <v>0</v>
      </c>
      <c r="P207" s="3">
        <f>'GMIC_2022-Q3_SCDPT4'!SCDPT4_0109999999_14+'GMIC_2022-Q3_SCDPT4'!SCDPT4_0309999999_14+'GMIC_2022-Q3_SCDPT4'!SCDPT4_0509999999_14+'GMIC_2022-Q3_SCDPT4'!SCDPT4_0709999999_14+'GMIC_2022-Q3_SCDPT4'!SCDPT4_0909999999_14+'GMIC_2022-Q3_SCDPT4'!SCDPT4_1109999999_14+'GMIC_2022-Q3_SCDPT4'!SCDPT4_1309999999_14+'GMIC_2022-Q3_SCDPT4'!SCDPT4_1509999999_14+'GMIC_2022-Q3_SCDPT4'!SCDPT4_1619999999_14+'GMIC_2022-Q3_SCDPT4'!SCDPT4_1909999999_14+'GMIC_2022-Q3_SCDPT4'!SCDPT4_2019999999_14</f>
        <v>111859</v>
      </c>
      <c r="Q207" s="3">
        <f>'GMIC_2022-Q3_SCDPT4'!SCDPT4_0109999999_15+'GMIC_2022-Q3_SCDPT4'!SCDPT4_0309999999_15+'GMIC_2022-Q3_SCDPT4'!SCDPT4_0509999999_15+'GMIC_2022-Q3_SCDPT4'!SCDPT4_0709999999_15+'GMIC_2022-Q3_SCDPT4'!SCDPT4_0909999999_15+'GMIC_2022-Q3_SCDPT4'!SCDPT4_1109999999_15+'GMIC_2022-Q3_SCDPT4'!SCDPT4_1309999999_15+'GMIC_2022-Q3_SCDPT4'!SCDPT4_1509999999_15+'GMIC_2022-Q3_SCDPT4'!SCDPT4_1619999999_15+'GMIC_2022-Q3_SCDPT4'!SCDPT4_1909999999_15+'GMIC_2022-Q3_SCDPT4'!SCDPT4_2019999999_15</f>
        <v>0</v>
      </c>
      <c r="R207" s="3">
        <f>'GMIC_2022-Q3_SCDPT4'!SCDPT4_0109999999_16+'GMIC_2022-Q3_SCDPT4'!SCDPT4_0309999999_16+'GMIC_2022-Q3_SCDPT4'!SCDPT4_0509999999_16+'GMIC_2022-Q3_SCDPT4'!SCDPT4_0709999999_16+'GMIC_2022-Q3_SCDPT4'!SCDPT4_0909999999_16+'GMIC_2022-Q3_SCDPT4'!SCDPT4_1109999999_16+'GMIC_2022-Q3_SCDPT4'!SCDPT4_1309999999_16+'GMIC_2022-Q3_SCDPT4'!SCDPT4_1509999999_16+'GMIC_2022-Q3_SCDPT4'!SCDPT4_1619999999_16+'GMIC_2022-Q3_SCDPT4'!SCDPT4_1909999999_16+'GMIC_2022-Q3_SCDPT4'!SCDPT4_2019999999_16</f>
        <v>319436780</v>
      </c>
      <c r="S207" s="3">
        <f>'GMIC_2022-Q3_SCDPT4'!SCDPT4_0109999999_17+'GMIC_2022-Q3_SCDPT4'!SCDPT4_0309999999_17+'GMIC_2022-Q3_SCDPT4'!SCDPT4_0509999999_17+'GMIC_2022-Q3_SCDPT4'!SCDPT4_0709999999_17+'GMIC_2022-Q3_SCDPT4'!SCDPT4_0909999999_17+'GMIC_2022-Q3_SCDPT4'!SCDPT4_1109999999_17+'GMIC_2022-Q3_SCDPT4'!SCDPT4_1309999999_17+'GMIC_2022-Q3_SCDPT4'!SCDPT4_1509999999_17+'GMIC_2022-Q3_SCDPT4'!SCDPT4_1619999999_17+'GMIC_2022-Q3_SCDPT4'!SCDPT4_1909999999_17+'GMIC_2022-Q3_SCDPT4'!SCDPT4_2019999999_17</f>
        <v>0</v>
      </c>
      <c r="T207" s="3">
        <f>'GMIC_2022-Q3_SCDPT4'!SCDPT4_0109999999_18+'GMIC_2022-Q3_SCDPT4'!SCDPT4_0309999999_18+'GMIC_2022-Q3_SCDPT4'!SCDPT4_0509999999_18+'GMIC_2022-Q3_SCDPT4'!SCDPT4_0709999999_18+'GMIC_2022-Q3_SCDPT4'!SCDPT4_0909999999_18+'GMIC_2022-Q3_SCDPT4'!SCDPT4_1109999999_18+'GMIC_2022-Q3_SCDPT4'!SCDPT4_1309999999_18+'GMIC_2022-Q3_SCDPT4'!SCDPT4_1509999999_18+'GMIC_2022-Q3_SCDPT4'!SCDPT4_1619999999_18+'GMIC_2022-Q3_SCDPT4'!SCDPT4_1909999999_18+'GMIC_2022-Q3_SCDPT4'!SCDPT4_2019999999_18</f>
        <v>-9582</v>
      </c>
      <c r="U207" s="3">
        <f>'GMIC_2022-Q3_SCDPT4'!SCDPT4_0109999999_19+'GMIC_2022-Q3_SCDPT4'!SCDPT4_0309999999_19+'GMIC_2022-Q3_SCDPT4'!SCDPT4_0509999999_19+'GMIC_2022-Q3_SCDPT4'!SCDPT4_0709999999_19+'GMIC_2022-Q3_SCDPT4'!SCDPT4_0909999999_19+'GMIC_2022-Q3_SCDPT4'!SCDPT4_1109999999_19+'GMIC_2022-Q3_SCDPT4'!SCDPT4_1309999999_19+'GMIC_2022-Q3_SCDPT4'!SCDPT4_1509999999_19+'GMIC_2022-Q3_SCDPT4'!SCDPT4_1619999999_19+'GMIC_2022-Q3_SCDPT4'!SCDPT4_1909999999_19+'GMIC_2022-Q3_SCDPT4'!SCDPT4_2019999999_19</f>
        <v>-9582</v>
      </c>
      <c r="V207" s="3">
        <f>'GMIC_2022-Q3_SCDPT4'!SCDPT4_0109999999_20+'GMIC_2022-Q3_SCDPT4'!SCDPT4_0309999999_20+'GMIC_2022-Q3_SCDPT4'!SCDPT4_0509999999_20+'GMIC_2022-Q3_SCDPT4'!SCDPT4_0709999999_20+'GMIC_2022-Q3_SCDPT4'!SCDPT4_0909999999_20+'GMIC_2022-Q3_SCDPT4'!SCDPT4_1109999999_20+'GMIC_2022-Q3_SCDPT4'!SCDPT4_1309999999_20+'GMIC_2022-Q3_SCDPT4'!SCDPT4_1509999999_20+'GMIC_2022-Q3_SCDPT4'!SCDPT4_1619999999_20+'GMIC_2022-Q3_SCDPT4'!SCDPT4_1909999999_20+'GMIC_2022-Q3_SCDPT4'!SCDPT4_2019999999_20</f>
        <v>9802468</v>
      </c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2:32" x14ac:dyDescent="0.3">
      <c r="B208" s="12" t="s">
        <v>574</v>
      </c>
      <c r="C208" s="11" t="s">
        <v>298</v>
      </c>
      <c r="D208" s="1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2:32" x14ac:dyDescent="0.3">
      <c r="B209" s="12" t="s">
        <v>841</v>
      </c>
      <c r="C209" s="11" t="s">
        <v>575</v>
      </c>
      <c r="D209" s="13"/>
      <c r="E209" s="2"/>
      <c r="F209" s="2"/>
      <c r="G209" s="2"/>
      <c r="H209" s="2"/>
      <c r="I209" s="18">
        <f>'GMIC_2022-Q3_SCDPT4'!SCDPT4_2509999997_7</f>
        <v>319473544</v>
      </c>
      <c r="J209" s="18">
        <f>'GMIC_2022-Q3_SCDPT4'!SCDPT4_2509999997_8</f>
        <v>320618367</v>
      </c>
      <c r="K209" s="18">
        <f>'GMIC_2022-Q3_SCDPT4'!SCDPT4_2509999997_9</f>
        <v>318639311</v>
      </c>
      <c r="L209" s="18">
        <f>'GMIC_2022-Q3_SCDPT4'!SCDPT4_2509999997_10</f>
        <v>311214128</v>
      </c>
      <c r="M209" s="18">
        <f>'GMIC_2022-Q3_SCDPT4'!SCDPT4_2509999997_11</f>
        <v>4731</v>
      </c>
      <c r="N209" s="18">
        <f>'GMIC_2022-Q3_SCDPT4'!SCDPT4_2509999997_12</f>
        <v>107128</v>
      </c>
      <c r="O209" s="18">
        <f>'GMIC_2022-Q3_SCDPT4'!SCDPT4_2509999997_13</f>
        <v>0</v>
      </c>
      <c r="P209" s="18">
        <f>'GMIC_2022-Q3_SCDPT4'!SCDPT4_2509999997_14</f>
        <v>111859</v>
      </c>
      <c r="Q209" s="18">
        <f>'GMIC_2022-Q3_SCDPT4'!SCDPT4_2509999997_15</f>
        <v>0</v>
      </c>
      <c r="R209" s="18">
        <f>'GMIC_2022-Q3_SCDPT4'!SCDPT4_2509999997_16</f>
        <v>319436780</v>
      </c>
      <c r="S209" s="18">
        <f>'GMIC_2022-Q3_SCDPT4'!SCDPT4_2509999997_17</f>
        <v>0</v>
      </c>
      <c r="T209" s="18">
        <f>'GMIC_2022-Q3_SCDPT4'!SCDPT4_2509999997_18</f>
        <v>-9582</v>
      </c>
      <c r="U209" s="18">
        <f>'GMIC_2022-Q3_SCDPT4'!SCDPT4_2509999997_19</f>
        <v>-9582</v>
      </c>
      <c r="V209" s="18">
        <f>'GMIC_2022-Q3_SCDPT4'!SCDPT4_2509999997_20</f>
        <v>9802468</v>
      </c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2:32" x14ac:dyDescent="0.3">
      <c r="B210" s="6" t="s">
        <v>670</v>
      </c>
      <c r="C210" s="1" t="s">
        <v>670</v>
      </c>
      <c r="D210" s="7" t="s">
        <v>670</v>
      </c>
      <c r="E210" s="1" t="s">
        <v>670</v>
      </c>
      <c r="F210" s="1" t="s">
        <v>670</v>
      </c>
      <c r="G210" s="1" t="s">
        <v>670</v>
      </c>
      <c r="H210" s="1" t="s">
        <v>670</v>
      </c>
      <c r="I210" s="1" t="s">
        <v>670</v>
      </c>
      <c r="J210" s="1" t="s">
        <v>670</v>
      </c>
      <c r="K210" s="1" t="s">
        <v>670</v>
      </c>
      <c r="L210" s="1" t="s">
        <v>670</v>
      </c>
      <c r="M210" s="1" t="s">
        <v>670</v>
      </c>
      <c r="N210" s="1" t="s">
        <v>670</v>
      </c>
      <c r="O210" s="1" t="s">
        <v>670</v>
      </c>
      <c r="P210" s="1" t="s">
        <v>670</v>
      </c>
      <c r="Q210" s="1" t="s">
        <v>670</v>
      </c>
      <c r="R210" s="1" t="s">
        <v>670</v>
      </c>
      <c r="S210" s="1" t="s">
        <v>670</v>
      </c>
      <c r="T210" s="1" t="s">
        <v>670</v>
      </c>
      <c r="U210" s="1" t="s">
        <v>670</v>
      </c>
      <c r="V210" s="1" t="s">
        <v>670</v>
      </c>
      <c r="W210" s="1" t="s">
        <v>670</v>
      </c>
      <c r="X210" s="1" t="s">
        <v>670</v>
      </c>
      <c r="Y210" s="1" t="s">
        <v>670</v>
      </c>
      <c r="Z210" s="1" t="s">
        <v>670</v>
      </c>
      <c r="AA210" s="1" t="s">
        <v>670</v>
      </c>
      <c r="AB210" s="1" t="s">
        <v>670</v>
      </c>
      <c r="AC210" s="1" t="s">
        <v>670</v>
      </c>
      <c r="AD210" s="1" t="s">
        <v>670</v>
      </c>
      <c r="AE210" s="1" t="s">
        <v>670</v>
      </c>
      <c r="AF210" s="1" t="s">
        <v>670</v>
      </c>
    </row>
    <row r="211" spans="2:32" x14ac:dyDescent="0.3">
      <c r="B211" s="14" t="s">
        <v>946</v>
      </c>
      <c r="C211" s="20" t="s">
        <v>923</v>
      </c>
      <c r="D211" s="15" t="s">
        <v>6</v>
      </c>
      <c r="E211" s="17" t="s">
        <v>6</v>
      </c>
      <c r="F211" s="21"/>
      <c r="G211" s="5" t="s">
        <v>6</v>
      </c>
      <c r="H211" s="25"/>
      <c r="I211" s="4"/>
      <c r="J211" s="35"/>
      <c r="K211" s="4"/>
      <c r="L211" s="4"/>
      <c r="M211" s="4"/>
      <c r="N211" s="4"/>
      <c r="O211" s="4"/>
      <c r="P211" s="19"/>
      <c r="Q211" s="4"/>
      <c r="R211" s="4"/>
      <c r="S211" s="4"/>
      <c r="T211" s="4"/>
      <c r="U211" s="19"/>
      <c r="V211" s="4"/>
      <c r="W211" s="2"/>
      <c r="X211" s="23" t="s">
        <v>6</v>
      </c>
      <c r="Y211" s="22" t="s">
        <v>6</v>
      </c>
      <c r="Z211" s="50" t="s">
        <v>6</v>
      </c>
      <c r="AA211" s="2"/>
      <c r="AB211" s="5" t="s">
        <v>6</v>
      </c>
      <c r="AC211" s="5" t="s">
        <v>6</v>
      </c>
      <c r="AD211" s="5" t="s">
        <v>6</v>
      </c>
      <c r="AE211" s="16" t="s">
        <v>6</v>
      </c>
      <c r="AF211" s="24" t="s">
        <v>6</v>
      </c>
    </row>
    <row r="212" spans="2:32" x14ac:dyDescent="0.3">
      <c r="B212" s="6" t="s">
        <v>670</v>
      </c>
      <c r="C212" s="1" t="s">
        <v>670</v>
      </c>
      <c r="D212" s="7" t="s">
        <v>670</v>
      </c>
      <c r="E212" s="1" t="s">
        <v>670</v>
      </c>
      <c r="F212" s="1" t="s">
        <v>670</v>
      </c>
      <c r="G212" s="1" t="s">
        <v>670</v>
      </c>
      <c r="H212" s="1" t="s">
        <v>670</v>
      </c>
      <c r="I212" s="1" t="s">
        <v>670</v>
      </c>
      <c r="J212" s="1" t="s">
        <v>670</v>
      </c>
      <c r="K212" s="1" t="s">
        <v>670</v>
      </c>
      <c r="L212" s="1" t="s">
        <v>670</v>
      </c>
      <c r="M212" s="1" t="s">
        <v>670</v>
      </c>
      <c r="N212" s="1" t="s">
        <v>670</v>
      </c>
      <c r="O212" s="1" t="s">
        <v>670</v>
      </c>
      <c r="P212" s="1" t="s">
        <v>670</v>
      </c>
      <c r="Q212" s="1" t="s">
        <v>670</v>
      </c>
      <c r="R212" s="1" t="s">
        <v>670</v>
      </c>
      <c r="S212" s="1" t="s">
        <v>670</v>
      </c>
      <c r="T212" s="1" t="s">
        <v>670</v>
      </c>
      <c r="U212" s="1" t="s">
        <v>670</v>
      </c>
      <c r="V212" s="1" t="s">
        <v>670</v>
      </c>
      <c r="W212" s="1" t="s">
        <v>670</v>
      </c>
      <c r="X212" s="1" t="s">
        <v>670</v>
      </c>
      <c r="Y212" s="1" t="s">
        <v>670</v>
      </c>
      <c r="Z212" s="1" t="s">
        <v>670</v>
      </c>
      <c r="AA212" s="1" t="s">
        <v>670</v>
      </c>
      <c r="AB212" s="1" t="s">
        <v>670</v>
      </c>
      <c r="AC212" s="1" t="s">
        <v>670</v>
      </c>
      <c r="AD212" s="1" t="s">
        <v>670</v>
      </c>
      <c r="AE212" s="1" t="s">
        <v>670</v>
      </c>
      <c r="AF212" s="1" t="s">
        <v>670</v>
      </c>
    </row>
    <row r="213" spans="2:32" ht="56" x14ac:dyDescent="0.3">
      <c r="B213" s="12" t="s">
        <v>140</v>
      </c>
      <c r="C213" s="11" t="s">
        <v>947</v>
      </c>
      <c r="D213" s="13"/>
      <c r="E213" s="2"/>
      <c r="F213" s="2"/>
      <c r="G213" s="2"/>
      <c r="H213" s="2"/>
      <c r="I213" s="3">
        <f>SUM('GMIC_2022-Q3_SCDPT4'!SCDPT4_401BEGINNG_7:'GMIC_2022-Q3_SCDPT4'!SCDPT4_401ENDINGG_7)</f>
        <v>0</v>
      </c>
      <c r="J213" s="2"/>
      <c r="K213" s="3">
        <f>SUM('GMIC_2022-Q3_SCDPT4'!SCDPT4_401BEGINNG_9:'GMIC_2022-Q3_SCDPT4'!SCDPT4_401ENDINGG_9)</f>
        <v>0</v>
      </c>
      <c r="L213" s="3">
        <f>SUM('GMIC_2022-Q3_SCDPT4'!SCDPT4_401BEGINNG_10:'GMIC_2022-Q3_SCDPT4'!SCDPT4_401ENDINGG_10)</f>
        <v>0</v>
      </c>
      <c r="M213" s="3">
        <f>SUM('GMIC_2022-Q3_SCDPT4'!SCDPT4_401BEGINNG_11:'GMIC_2022-Q3_SCDPT4'!SCDPT4_401ENDINGG_11)</f>
        <v>0</v>
      </c>
      <c r="N213" s="3">
        <f>SUM('GMIC_2022-Q3_SCDPT4'!SCDPT4_401BEGINNG_12:'GMIC_2022-Q3_SCDPT4'!SCDPT4_401ENDINGG_12)</f>
        <v>0</v>
      </c>
      <c r="O213" s="3">
        <f>SUM('GMIC_2022-Q3_SCDPT4'!SCDPT4_401BEGINNG_13:'GMIC_2022-Q3_SCDPT4'!SCDPT4_401ENDINGG_13)</f>
        <v>0</v>
      </c>
      <c r="P213" s="3">
        <f>SUM('GMIC_2022-Q3_SCDPT4'!SCDPT4_401BEGINNG_14:'GMIC_2022-Q3_SCDPT4'!SCDPT4_401ENDINGG_14)</f>
        <v>0</v>
      </c>
      <c r="Q213" s="3">
        <f>SUM('GMIC_2022-Q3_SCDPT4'!SCDPT4_401BEGINNG_15:'GMIC_2022-Q3_SCDPT4'!SCDPT4_401ENDINGG_15)</f>
        <v>0</v>
      </c>
      <c r="R213" s="3">
        <f>SUM('GMIC_2022-Q3_SCDPT4'!SCDPT4_401BEGINNG_16:'GMIC_2022-Q3_SCDPT4'!SCDPT4_401ENDINGG_16)</f>
        <v>0</v>
      </c>
      <c r="S213" s="3">
        <f>SUM('GMIC_2022-Q3_SCDPT4'!SCDPT4_401BEGINNG_17:'GMIC_2022-Q3_SCDPT4'!SCDPT4_401ENDINGG_17)</f>
        <v>0</v>
      </c>
      <c r="T213" s="3">
        <f>SUM('GMIC_2022-Q3_SCDPT4'!SCDPT4_401BEGINNG_18:'GMIC_2022-Q3_SCDPT4'!SCDPT4_401ENDINGG_18)</f>
        <v>0</v>
      </c>
      <c r="U213" s="3">
        <f>SUM('GMIC_2022-Q3_SCDPT4'!SCDPT4_401BEGINNG_19:'GMIC_2022-Q3_SCDPT4'!SCDPT4_401ENDINGG_19)</f>
        <v>0</v>
      </c>
      <c r="V213" s="3">
        <f>SUM('GMIC_2022-Q3_SCDPT4'!SCDPT4_401BEGINNG_20:'GMIC_2022-Q3_SCDPT4'!SCDPT4_401ENDINGG_20)</f>
        <v>0</v>
      </c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2:32" x14ac:dyDescent="0.3">
      <c r="B214" s="6" t="s">
        <v>670</v>
      </c>
      <c r="C214" s="1" t="s">
        <v>670</v>
      </c>
      <c r="D214" s="7" t="s">
        <v>670</v>
      </c>
      <c r="E214" s="1" t="s">
        <v>670</v>
      </c>
      <c r="F214" s="1" t="s">
        <v>670</v>
      </c>
      <c r="G214" s="1" t="s">
        <v>670</v>
      </c>
      <c r="H214" s="1" t="s">
        <v>670</v>
      </c>
      <c r="I214" s="1" t="s">
        <v>670</v>
      </c>
      <c r="J214" s="1" t="s">
        <v>670</v>
      </c>
      <c r="K214" s="1" t="s">
        <v>670</v>
      </c>
      <c r="L214" s="1" t="s">
        <v>670</v>
      </c>
      <c r="M214" s="1" t="s">
        <v>670</v>
      </c>
      <c r="N214" s="1" t="s">
        <v>670</v>
      </c>
      <c r="O214" s="1" t="s">
        <v>670</v>
      </c>
      <c r="P214" s="1" t="s">
        <v>670</v>
      </c>
      <c r="Q214" s="1" t="s">
        <v>670</v>
      </c>
      <c r="R214" s="1" t="s">
        <v>670</v>
      </c>
      <c r="S214" s="1" t="s">
        <v>670</v>
      </c>
      <c r="T214" s="1" t="s">
        <v>670</v>
      </c>
      <c r="U214" s="1" t="s">
        <v>670</v>
      </c>
      <c r="V214" s="1" t="s">
        <v>670</v>
      </c>
      <c r="W214" s="1" t="s">
        <v>670</v>
      </c>
      <c r="X214" s="1" t="s">
        <v>670</v>
      </c>
      <c r="Y214" s="1" t="s">
        <v>670</v>
      </c>
      <c r="Z214" s="1" t="s">
        <v>670</v>
      </c>
      <c r="AA214" s="1" t="s">
        <v>670</v>
      </c>
      <c r="AB214" s="1" t="s">
        <v>670</v>
      </c>
      <c r="AC214" s="1" t="s">
        <v>670</v>
      </c>
      <c r="AD214" s="1" t="s">
        <v>670</v>
      </c>
      <c r="AE214" s="1" t="s">
        <v>670</v>
      </c>
      <c r="AF214" s="1" t="s">
        <v>670</v>
      </c>
    </row>
    <row r="215" spans="2:32" x14ac:dyDescent="0.3">
      <c r="B215" s="14" t="s">
        <v>769</v>
      </c>
      <c r="C215" s="20" t="s">
        <v>923</v>
      </c>
      <c r="D215" s="15" t="s">
        <v>6</v>
      </c>
      <c r="E215" s="17" t="s">
        <v>6</v>
      </c>
      <c r="F215" s="21"/>
      <c r="G215" s="5" t="s">
        <v>6</v>
      </c>
      <c r="H215" s="25"/>
      <c r="I215" s="4"/>
      <c r="J215" s="35"/>
      <c r="K215" s="4"/>
      <c r="L215" s="4"/>
      <c r="M215" s="4"/>
      <c r="N215" s="4"/>
      <c r="O215" s="4"/>
      <c r="P215" s="19"/>
      <c r="Q215" s="4"/>
      <c r="R215" s="4"/>
      <c r="S215" s="4"/>
      <c r="T215" s="4"/>
      <c r="U215" s="19"/>
      <c r="V215" s="4"/>
      <c r="W215" s="2"/>
      <c r="X215" s="23" t="s">
        <v>6</v>
      </c>
      <c r="Y215" s="22" t="s">
        <v>6</v>
      </c>
      <c r="Z215" s="50" t="s">
        <v>6</v>
      </c>
      <c r="AA215" s="2"/>
      <c r="AB215" s="5" t="s">
        <v>6</v>
      </c>
      <c r="AC215" s="5" t="s">
        <v>6</v>
      </c>
      <c r="AD215" s="5" t="s">
        <v>6</v>
      </c>
      <c r="AE215" s="16" t="s">
        <v>6</v>
      </c>
      <c r="AF215" s="24" t="s">
        <v>6</v>
      </c>
    </row>
    <row r="216" spans="2:32" x14ac:dyDescent="0.3">
      <c r="B216" s="6" t="s">
        <v>670</v>
      </c>
      <c r="C216" s="1" t="s">
        <v>670</v>
      </c>
      <c r="D216" s="7" t="s">
        <v>670</v>
      </c>
      <c r="E216" s="1" t="s">
        <v>670</v>
      </c>
      <c r="F216" s="1" t="s">
        <v>670</v>
      </c>
      <c r="G216" s="1" t="s">
        <v>670</v>
      </c>
      <c r="H216" s="1" t="s">
        <v>670</v>
      </c>
      <c r="I216" s="1" t="s">
        <v>670</v>
      </c>
      <c r="J216" s="1" t="s">
        <v>670</v>
      </c>
      <c r="K216" s="1" t="s">
        <v>670</v>
      </c>
      <c r="L216" s="1" t="s">
        <v>670</v>
      </c>
      <c r="M216" s="1" t="s">
        <v>670</v>
      </c>
      <c r="N216" s="1" t="s">
        <v>670</v>
      </c>
      <c r="O216" s="1" t="s">
        <v>670</v>
      </c>
      <c r="P216" s="1" t="s">
        <v>670</v>
      </c>
      <c r="Q216" s="1" t="s">
        <v>670</v>
      </c>
      <c r="R216" s="1" t="s">
        <v>670</v>
      </c>
      <c r="S216" s="1" t="s">
        <v>670</v>
      </c>
      <c r="T216" s="1" t="s">
        <v>670</v>
      </c>
      <c r="U216" s="1" t="s">
        <v>670</v>
      </c>
      <c r="V216" s="1" t="s">
        <v>670</v>
      </c>
      <c r="W216" s="1" t="s">
        <v>670</v>
      </c>
      <c r="X216" s="1" t="s">
        <v>670</v>
      </c>
      <c r="Y216" s="1" t="s">
        <v>670</v>
      </c>
      <c r="Z216" s="1" t="s">
        <v>670</v>
      </c>
      <c r="AA216" s="1" t="s">
        <v>670</v>
      </c>
      <c r="AB216" s="1" t="s">
        <v>670</v>
      </c>
      <c r="AC216" s="1" t="s">
        <v>670</v>
      </c>
      <c r="AD216" s="1" t="s">
        <v>670</v>
      </c>
      <c r="AE216" s="1" t="s">
        <v>670</v>
      </c>
      <c r="AF216" s="1" t="s">
        <v>670</v>
      </c>
    </row>
    <row r="217" spans="2:32" ht="56" x14ac:dyDescent="0.3">
      <c r="B217" s="12" t="s">
        <v>1014</v>
      </c>
      <c r="C217" s="11" t="s">
        <v>948</v>
      </c>
      <c r="D217" s="13"/>
      <c r="E217" s="2"/>
      <c r="F217" s="2"/>
      <c r="G217" s="2"/>
      <c r="H217" s="2"/>
      <c r="I217" s="3">
        <f>SUM('GMIC_2022-Q3_SCDPT4'!SCDPT4_402BEGINNG_7:'GMIC_2022-Q3_SCDPT4'!SCDPT4_402ENDINGG_7)</f>
        <v>0</v>
      </c>
      <c r="J217" s="2"/>
      <c r="K217" s="3">
        <f>SUM('GMIC_2022-Q3_SCDPT4'!SCDPT4_402BEGINNG_9:'GMIC_2022-Q3_SCDPT4'!SCDPT4_402ENDINGG_9)</f>
        <v>0</v>
      </c>
      <c r="L217" s="3">
        <f>SUM('GMIC_2022-Q3_SCDPT4'!SCDPT4_402BEGINNG_10:'GMIC_2022-Q3_SCDPT4'!SCDPT4_402ENDINGG_10)</f>
        <v>0</v>
      </c>
      <c r="M217" s="3">
        <f>SUM('GMIC_2022-Q3_SCDPT4'!SCDPT4_402BEGINNG_11:'GMIC_2022-Q3_SCDPT4'!SCDPT4_402ENDINGG_11)</f>
        <v>0</v>
      </c>
      <c r="N217" s="3">
        <f>SUM('GMIC_2022-Q3_SCDPT4'!SCDPT4_402BEGINNG_12:'GMIC_2022-Q3_SCDPT4'!SCDPT4_402ENDINGG_12)</f>
        <v>0</v>
      </c>
      <c r="O217" s="3">
        <f>SUM('GMIC_2022-Q3_SCDPT4'!SCDPT4_402BEGINNG_13:'GMIC_2022-Q3_SCDPT4'!SCDPT4_402ENDINGG_13)</f>
        <v>0</v>
      </c>
      <c r="P217" s="3">
        <f>SUM('GMIC_2022-Q3_SCDPT4'!SCDPT4_402BEGINNG_14:'GMIC_2022-Q3_SCDPT4'!SCDPT4_402ENDINGG_14)</f>
        <v>0</v>
      </c>
      <c r="Q217" s="3">
        <f>SUM('GMIC_2022-Q3_SCDPT4'!SCDPT4_402BEGINNG_15:'GMIC_2022-Q3_SCDPT4'!SCDPT4_402ENDINGG_15)</f>
        <v>0</v>
      </c>
      <c r="R217" s="3">
        <f>SUM('GMIC_2022-Q3_SCDPT4'!SCDPT4_402BEGINNG_16:'GMIC_2022-Q3_SCDPT4'!SCDPT4_402ENDINGG_16)</f>
        <v>0</v>
      </c>
      <c r="S217" s="3">
        <f>SUM('GMIC_2022-Q3_SCDPT4'!SCDPT4_402BEGINNG_17:'GMIC_2022-Q3_SCDPT4'!SCDPT4_402ENDINGG_17)</f>
        <v>0</v>
      </c>
      <c r="T217" s="3">
        <f>SUM('GMIC_2022-Q3_SCDPT4'!SCDPT4_402BEGINNG_18:'GMIC_2022-Q3_SCDPT4'!SCDPT4_402ENDINGG_18)</f>
        <v>0</v>
      </c>
      <c r="U217" s="3">
        <f>SUM('GMIC_2022-Q3_SCDPT4'!SCDPT4_402BEGINNG_19:'GMIC_2022-Q3_SCDPT4'!SCDPT4_402ENDINGG_19)</f>
        <v>0</v>
      </c>
      <c r="V217" s="3">
        <f>SUM('GMIC_2022-Q3_SCDPT4'!SCDPT4_402BEGINNG_20:'GMIC_2022-Q3_SCDPT4'!SCDPT4_402ENDINGG_20)</f>
        <v>0</v>
      </c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2:32" x14ac:dyDescent="0.3">
      <c r="B218" s="6" t="s">
        <v>670</v>
      </c>
      <c r="C218" s="1" t="s">
        <v>670</v>
      </c>
      <c r="D218" s="7" t="s">
        <v>670</v>
      </c>
      <c r="E218" s="1" t="s">
        <v>670</v>
      </c>
      <c r="F218" s="1" t="s">
        <v>670</v>
      </c>
      <c r="G218" s="1" t="s">
        <v>670</v>
      </c>
      <c r="H218" s="1" t="s">
        <v>670</v>
      </c>
      <c r="I218" s="1" t="s">
        <v>670</v>
      </c>
      <c r="J218" s="1" t="s">
        <v>670</v>
      </c>
      <c r="K218" s="1" t="s">
        <v>670</v>
      </c>
      <c r="L218" s="1" t="s">
        <v>670</v>
      </c>
      <c r="M218" s="1" t="s">
        <v>670</v>
      </c>
      <c r="N218" s="1" t="s">
        <v>670</v>
      </c>
      <c r="O218" s="1" t="s">
        <v>670</v>
      </c>
      <c r="P218" s="1" t="s">
        <v>670</v>
      </c>
      <c r="Q218" s="1" t="s">
        <v>670</v>
      </c>
      <c r="R218" s="1" t="s">
        <v>670</v>
      </c>
      <c r="S218" s="1" t="s">
        <v>670</v>
      </c>
      <c r="T218" s="1" t="s">
        <v>670</v>
      </c>
      <c r="U218" s="1" t="s">
        <v>670</v>
      </c>
      <c r="V218" s="1" t="s">
        <v>670</v>
      </c>
      <c r="W218" s="1" t="s">
        <v>670</v>
      </c>
      <c r="X218" s="1" t="s">
        <v>670</v>
      </c>
      <c r="Y218" s="1" t="s">
        <v>670</v>
      </c>
      <c r="Z218" s="1" t="s">
        <v>670</v>
      </c>
      <c r="AA218" s="1" t="s">
        <v>670</v>
      </c>
      <c r="AB218" s="1" t="s">
        <v>670</v>
      </c>
      <c r="AC218" s="1" t="s">
        <v>670</v>
      </c>
      <c r="AD218" s="1" t="s">
        <v>670</v>
      </c>
      <c r="AE218" s="1" t="s">
        <v>670</v>
      </c>
      <c r="AF218" s="1" t="s">
        <v>670</v>
      </c>
    </row>
    <row r="219" spans="2:32" x14ac:dyDescent="0.3">
      <c r="B219" s="14" t="s">
        <v>73</v>
      </c>
      <c r="C219" s="20" t="s">
        <v>923</v>
      </c>
      <c r="D219" s="15" t="s">
        <v>6</v>
      </c>
      <c r="E219" s="17" t="s">
        <v>6</v>
      </c>
      <c r="F219" s="21"/>
      <c r="G219" s="5" t="s">
        <v>6</v>
      </c>
      <c r="H219" s="25"/>
      <c r="I219" s="4"/>
      <c r="J219" s="35"/>
      <c r="K219" s="4"/>
      <c r="L219" s="4"/>
      <c r="M219" s="4"/>
      <c r="N219" s="4"/>
      <c r="O219" s="4"/>
      <c r="P219" s="19"/>
      <c r="Q219" s="4"/>
      <c r="R219" s="4"/>
      <c r="S219" s="4"/>
      <c r="T219" s="4"/>
      <c r="U219" s="19"/>
      <c r="V219" s="4"/>
      <c r="W219" s="2"/>
      <c r="X219" s="23" t="s">
        <v>6</v>
      </c>
      <c r="Y219" s="22" t="s">
        <v>6</v>
      </c>
      <c r="Z219" s="27" t="s">
        <v>6</v>
      </c>
      <c r="AA219" s="2"/>
      <c r="AB219" s="5" t="s">
        <v>6</v>
      </c>
      <c r="AC219" s="5" t="s">
        <v>6</v>
      </c>
      <c r="AD219" s="5" t="s">
        <v>6</v>
      </c>
      <c r="AE219" s="16" t="s">
        <v>6</v>
      </c>
      <c r="AF219" s="24" t="s">
        <v>6</v>
      </c>
    </row>
    <row r="220" spans="2:32" x14ac:dyDescent="0.3">
      <c r="B220" s="6" t="s">
        <v>670</v>
      </c>
      <c r="C220" s="1" t="s">
        <v>670</v>
      </c>
      <c r="D220" s="7" t="s">
        <v>670</v>
      </c>
      <c r="E220" s="1" t="s">
        <v>670</v>
      </c>
      <c r="F220" s="1" t="s">
        <v>670</v>
      </c>
      <c r="G220" s="1" t="s">
        <v>670</v>
      </c>
      <c r="H220" s="1" t="s">
        <v>670</v>
      </c>
      <c r="I220" s="1" t="s">
        <v>670</v>
      </c>
      <c r="J220" s="1" t="s">
        <v>670</v>
      </c>
      <c r="K220" s="1" t="s">
        <v>670</v>
      </c>
      <c r="L220" s="1" t="s">
        <v>670</v>
      </c>
      <c r="M220" s="1" t="s">
        <v>670</v>
      </c>
      <c r="N220" s="1" t="s">
        <v>670</v>
      </c>
      <c r="O220" s="1" t="s">
        <v>670</v>
      </c>
      <c r="P220" s="1" t="s">
        <v>670</v>
      </c>
      <c r="Q220" s="1" t="s">
        <v>670</v>
      </c>
      <c r="R220" s="1" t="s">
        <v>670</v>
      </c>
      <c r="S220" s="1" t="s">
        <v>670</v>
      </c>
      <c r="T220" s="1" t="s">
        <v>670</v>
      </c>
      <c r="U220" s="1" t="s">
        <v>670</v>
      </c>
      <c r="V220" s="1" t="s">
        <v>670</v>
      </c>
      <c r="W220" s="1" t="s">
        <v>670</v>
      </c>
      <c r="X220" s="1" t="s">
        <v>670</v>
      </c>
      <c r="Y220" s="1" t="s">
        <v>670</v>
      </c>
      <c r="Z220" s="1" t="s">
        <v>670</v>
      </c>
      <c r="AA220" s="1" t="s">
        <v>670</v>
      </c>
      <c r="AB220" s="1" t="s">
        <v>670</v>
      </c>
      <c r="AC220" s="1" t="s">
        <v>670</v>
      </c>
      <c r="AD220" s="1" t="s">
        <v>670</v>
      </c>
      <c r="AE220" s="1" t="s">
        <v>670</v>
      </c>
      <c r="AF220" s="1" t="s">
        <v>670</v>
      </c>
    </row>
    <row r="221" spans="2:32" ht="42" x14ac:dyDescent="0.3">
      <c r="B221" s="12" t="s">
        <v>345</v>
      </c>
      <c r="C221" s="11" t="s">
        <v>692</v>
      </c>
      <c r="D221" s="13"/>
      <c r="E221" s="2"/>
      <c r="F221" s="2"/>
      <c r="G221" s="2"/>
      <c r="H221" s="2"/>
      <c r="I221" s="3">
        <f>SUM('GMIC_2022-Q3_SCDPT4'!SCDPT4_431BEGINNG_7:'GMIC_2022-Q3_SCDPT4'!SCDPT4_431ENDINGG_7)</f>
        <v>0</v>
      </c>
      <c r="J221" s="2"/>
      <c r="K221" s="3">
        <f>SUM('GMIC_2022-Q3_SCDPT4'!SCDPT4_431BEGINNG_9:'GMIC_2022-Q3_SCDPT4'!SCDPT4_431ENDINGG_9)</f>
        <v>0</v>
      </c>
      <c r="L221" s="3">
        <f>SUM('GMIC_2022-Q3_SCDPT4'!SCDPT4_431BEGINNG_10:'GMIC_2022-Q3_SCDPT4'!SCDPT4_431ENDINGG_10)</f>
        <v>0</v>
      </c>
      <c r="M221" s="3">
        <f>SUM('GMIC_2022-Q3_SCDPT4'!SCDPT4_431BEGINNG_11:'GMIC_2022-Q3_SCDPT4'!SCDPT4_431ENDINGG_11)</f>
        <v>0</v>
      </c>
      <c r="N221" s="3">
        <f>SUM('GMIC_2022-Q3_SCDPT4'!SCDPT4_431BEGINNG_12:'GMIC_2022-Q3_SCDPT4'!SCDPT4_431ENDINGG_12)</f>
        <v>0</v>
      </c>
      <c r="O221" s="3">
        <f>SUM('GMIC_2022-Q3_SCDPT4'!SCDPT4_431BEGINNG_13:'GMIC_2022-Q3_SCDPT4'!SCDPT4_431ENDINGG_13)</f>
        <v>0</v>
      </c>
      <c r="P221" s="3">
        <f>SUM('GMIC_2022-Q3_SCDPT4'!SCDPT4_431BEGINNG_14:'GMIC_2022-Q3_SCDPT4'!SCDPT4_431ENDINGG_14)</f>
        <v>0</v>
      </c>
      <c r="Q221" s="3">
        <f>SUM('GMIC_2022-Q3_SCDPT4'!SCDPT4_431BEGINNG_15:'GMIC_2022-Q3_SCDPT4'!SCDPT4_431ENDINGG_15)</f>
        <v>0</v>
      </c>
      <c r="R221" s="3">
        <f>SUM('GMIC_2022-Q3_SCDPT4'!SCDPT4_431BEGINNG_16:'GMIC_2022-Q3_SCDPT4'!SCDPT4_431ENDINGG_16)</f>
        <v>0</v>
      </c>
      <c r="S221" s="3">
        <f>SUM('GMIC_2022-Q3_SCDPT4'!SCDPT4_431BEGINNG_17:'GMIC_2022-Q3_SCDPT4'!SCDPT4_431ENDINGG_17)</f>
        <v>0</v>
      </c>
      <c r="T221" s="3">
        <f>SUM('GMIC_2022-Q3_SCDPT4'!SCDPT4_431BEGINNG_18:'GMIC_2022-Q3_SCDPT4'!SCDPT4_431ENDINGG_18)</f>
        <v>0</v>
      </c>
      <c r="U221" s="3">
        <f>SUM('GMIC_2022-Q3_SCDPT4'!SCDPT4_431BEGINNG_19:'GMIC_2022-Q3_SCDPT4'!SCDPT4_431ENDINGG_19)</f>
        <v>0</v>
      </c>
      <c r="V221" s="3">
        <f>SUM('GMIC_2022-Q3_SCDPT4'!SCDPT4_431BEGINNG_20:'GMIC_2022-Q3_SCDPT4'!SCDPT4_431ENDINGG_20)</f>
        <v>0</v>
      </c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2:32" x14ac:dyDescent="0.3">
      <c r="B222" s="6" t="s">
        <v>670</v>
      </c>
      <c r="C222" s="1" t="s">
        <v>670</v>
      </c>
      <c r="D222" s="7" t="s">
        <v>670</v>
      </c>
      <c r="E222" s="1" t="s">
        <v>670</v>
      </c>
      <c r="F222" s="1" t="s">
        <v>670</v>
      </c>
      <c r="G222" s="1" t="s">
        <v>670</v>
      </c>
      <c r="H222" s="1" t="s">
        <v>670</v>
      </c>
      <c r="I222" s="1" t="s">
        <v>670</v>
      </c>
      <c r="J222" s="1" t="s">
        <v>670</v>
      </c>
      <c r="K222" s="1" t="s">
        <v>670</v>
      </c>
      <c r="L222" s="1" t="s">
        <v>670</v>
      </c>
      <c r="M222" s="1" t="s">
        <v>670</v>
      </c>
      <c r="N222" s="1" t="s">
        <v>670</v>
      </c>
      <c r="O222" s="1" t="s">
        <v>670</v>
      </c>
      <c r="P222" s="1" t="s">
        <v>670</v>
      </c>
      <c r="Q222" s="1" t="s">
        <v>670</v>
      </c>
      <c r="R222" s="1" t="s">
        <v>670</v>
      </c>
      <c r="S222" s="1" t="s">
        <v>670</v>
      </c>
      <c r="T222" s="1" t="s">
        <v>670</v>
      </c>
      <c r="U222" s="1" t="s">
        <v>670</v>
      </c>
      <c r="V222" s="1" t="s">
        <v>670</v>
      </c>
      <c r="W222" s="1" t="s">
        <v>670</v>
      </c>
      <c r="X222" s="1" t="s">
        <v>670</v>
      </c>
      <c r="Y222" s="1" t="s">
        <v>670</v>
      </c>
      <c r="Z222" s="1" t="s">
        <v>670</v>
      </c>
      <c r="AA222" s="1" t="s">
        <v>670</v>
      </c>
      <c r="AB222" s="1" t="s">
        <v>670</v>
      </c>
      <c r="AC222" s="1" t="s">
        <v>670</v>
      </c>
      <c r="AD222" s="1" t="s">
        <v>670</v>
      </c>
      <c r="AE222" s="1" t="s">
        <v>670</v>
      </c>
      <c r="AF222" s="1" t="s">
        <v>670</v>
      </c>
    </row>
    <row r="223" spans="2:32" x14ac:dyDescent="0.3">
      <c r="B223" s="14" t="s">
        <v>949</v>
      </c>
      <c r="C223" s="20" t="s">
        <v>923</v>
      </c>
      <c r="D223" s="15" t="s">
        <v>6</v>
      </c>
      <c r="E223" s="17" t="s">
        <v>6</v>
      </c>
      <c r="F223" s="21"/>
      <c r="G223" s="5" t="s">
        <v>6</v>
      </c>
      <c r="H223" s="25"/>
      <c r="I223" s="4"/>
      <c r="J223" s="35"/>
      <c r="K223" s="4"/>
      <c r="L223" s="4"/>
      <c r="M223" s="4"/>
      <c r="N223" s="4"/>
      <c r="O223" s="4"/>
      <c r="P223" s="19"/>
      <c r="Q223" s="4"/>
      <c r="R223" s="4"/>
      <c r="S223" s="4"/>
      <c r="T223" s="4"/>
      <c r="U223" s="19"/>
      <c r="V223" s="4"/>
      <c r="W223" s="2"/>
      <c r="X223" s="23" t="s">
        <v>6</v>
      </c>
      <c r="Y223" s="22" t="s">
        <v>6</v>
      </c>
      <c r="Z223" s="27" t="s">
        <v>6</v>
      </c>
      <c r="AA223" s="2"/>
      <c r="AB223" s="5" t="s">
        <v>6</v>
      </c>
      <c r="AC223" s="5" t="s">
        <v>6</v>
      </c>
      <c r="AD223" s="5" t="s">
        <v>6</v>
      </c>
      <c r="AE223" s="16" t="s">
        <v>6</v>
      </c>
      <c r="AF223" s="24" t="s">
        <v>6</v>
      </c>
    </row>
    <row r="224" spans="2:32" x14ac:dyDescent="0.3">
      <c r="B224" s="6" t="s">
        <v>670</v>
      </c>
      <c r="C224" s="1" t="s">
        <v>670</v>
      </c>
      <c r="D224" s="7" t="s">
        <v>670</v>
      </c>
      <c r="E224" s="1" t="s">
        <v>670</v>
      </c>
      <c r="F224" s="1" t="s">
        <v>670</v>
      </c>
      <c r="G224" s="1" t="s">
        <v>670</v>
      </c>
      <c r="H224" s="1" t="s">
        <v>670</v>
      </c>
      <c r="I224" s="1" t="s">
        <v>670</v>
      </c>
      <c r="J224" s="1" t="s">
        <v>670</v>
      </c>
      <c r="K224" s="1" t="s">
        <v>670</v>
      </c>
      <c r="L224" s="1" t="s">
        <v>670</v>
      </c>
      <c r="M224" s="1" t="s">
        <v>670</v>
      </c>
      <c r="N224" s="1" t="s">
        <v>670</v>
      </c>
      <c r="O224" s="1" t="s">
        <v>670</v>
      </c>
      <c r="P224" s="1" t="s">
        <v>670</v>
      </c>
      <c r="Q224" s="1" t="s">
        <v>670</v>
      </c>
      <c r="R224" s="1" t="s">
        <v>670</v>
      </c>
      <c r="S224" s="1" t="s">
        <v>670</v>
      </c>
      <c r="T224" s="1" t="s">
        <v>670</v>
      </c>
      <c r="U224" s="1" t="s">
        <v>670</v>
      </c>
      <c r="V224" s="1" t="s">
        <v>670</v>
      </c>
      <c r="W224" s="1" t="s">
        <v>670</v>
      </c>
      <c r="X224" s="1" t="s">
        <v>670</v>
      </c>
      <c r="Y224" s="1" t="s">
        <v>670</v>
      </c>
      <c r="Z224" s="1" t="s">
        <v>670</v>
      </c>
      <c r="AA224" s="1" t="s">
        <v>670</v>
      </c>
      <c r="AB224" s="1" t="s">
        <v>670</v>
      </c>
      <c r="AC224" s="1" t="s">
        <v>670</v>
      </c>
      <c r="AD224" s="1" t="s">
        <v>670</v>
      </c>
      <c r="AE224" s="1" t="s">
        <v>670</v>
      </c>
      <c r="AF224" s="1" t="s">
        <v>670</v>
      </c>
    </row>
    <row r="225" spans="2:32" ht="56" x14ac:dyDescent="0.3">
      <c r="B225" s="12" t="s">
        <v>141</v>
      </c>
      <c r="C225" s="11" t="s">
        <v>221</v>
      </c>
      <c r="D225" s="13"/>
      <c r="E225" s="2"/>
      <c r="F225" s="2"/>
      <c r="G225" s="2"/>
      <c r="H225" s="2"/>
      <c r="I225" s="3">
        <f>SUM('GMIC_2022-Q3_SCDPT4'!SCDPT4_432BEGINNG_7:'GMIC_2022-Q3_SCDPT4'!SCDPT4_432ENDINGG_7)</f>
        <v>0</v>
      </c>
      <c r="J225" s="2"/>
      <c r="K225" s="3">
        <f>SUM('GMIC_2022-Q3_SCDPT4'!SCDPT4_432BEGINNG_9:'GMIC_2022-Q3_SCDPT4'!SCDPT4_432ENDINGG_9)</f>
        <v>0</v>
      </c>
      <c r="L225" s="3">
        <f>SUM('GMIC_2022-Q3_SCDPT4'!SCDPT4_432BEGINNG_10:'GMIC_2022-Q3_SCDPT4'!SCDPT4_432ENDINGG_10)</f>
        <v>0</v>
      </c>
      <c r="M225" s="3">
        <f>SUM('GMIC_2022-Q3_SCDPT4'!SCDPT4_432BEGINNG_11:'GMIC_2022-Q3_SCDPT4'!SCDPT4_432ENDINGG_11)</f>
        <v>0</v>
      </c>
      <c r="N225" s="3">
        <f>SUM('GMIC_2022-Q3_SCDPT4'!SCDPT4_432BEGINNG_12:'GMIC_2022-Q3_SCDPT4'!SCDPT4_432ENDINGG_12)</f>
        <v>0</v>
      </c>
      <c r="O225" s="3">
        <f>SUM('GMIC_2022-Q3_SCDPT4'!SCDPT4_432BEGINNG_13:'GMIC_2022-Q3_SCDPT4'!SCDPT4_432ENDINGG_13)</f>
        <v>0</v>
      </c>
      <c r="P225" s="3">
        <f>SUM('GMIC_2022-Q3_SCDPT4'!SCDPT4_432BEGINNG_14:'GMIC_2022-Q3_SCDPT4'!SCDPT4_432ENDINGG_14)</f>
        <v>0</v>
      </c>
      <c r="Q225" s="3">
        <f>SUM('GMIC_2022-Q3_SCDPT4'!SCDPT4_432BEGINNG_15:'GMIC_2022-Q3_SCDPT4'!SCDPT4_432ENDINGG_15)</f>
        <v>0</v>
      </c>
      <c r="R225" s="3">
        <f>SUM('GMIC_2022-Q3_SCDPT4'!SCDPT4_432BEGINNG_16:'GMIC_2022-Q3_SCDPT4'!SCDPT4_432ENDINGG_16)</f>
        <v>0</v>
      </c>
      <c r="S225" s="3">
        <f>SUM('GMIC_2022-Q3_SCDPT4'!SCDPT4_432BEGINNG_17:'GMIC_2022-Q3_SCDPT4'!SCDPT4_432ENDINGG_17)</f>
        <v>0</v>
      </c>
      <c r="T225" s="3">
        <f>SUM('GMIC_2022-Q3_SCDPT4'!SCDPT4_432BEGINNG_18:'GMIC_2022-Q3_SCDPT4'!SCDPT4_432ENDINGG_18)</f>
        <v>0</v>
      </c>
      <c r="U225" s="3">
        <f>SUM('GMIC_2022-Q3_SCDPT4'!SCDPT4_432BEGINNG_19:'GMIC_2022-Q3_SCDPT4'!SCDPT4_432ENDINGG_19)</f>
        <v>0</v>
      </c>
      <c r="V225" s="3">
        <f>SUM('GMIC_2022-Q3_SCDPT4'!SCDPT4_432BEGINNG_20:'GMIC_2022-Q3_SCDPT4'!SCDPT4_432ENDINGG_20)</f>
        <v>0</v>
      </c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2:32" ht="28" x14ac:dyDescent="0.3">
      <c r="B226" s="12" t="s">
        <v>142</v>
      </c>
      <c r="C226" s="11" t="s">
        <v>816</v>
      </c>
      <c r="D226" s="13"/>
      <c r="E226" s="2"/>
      <c r="F226" s="2"/>
      <c r="G226" s="2"/>
      <c r="H226" s="2"/>
      <c r="I226" s="3">
        <f>'GMIC_2022-Q3_SCDPT4'!SCDPT4_4019999999_7+'GMIC_2022-Q3_SCDPT4'!SCDPT4_4029999999_7+'GMIC_2022-Q3_SCDPT4'!SCDPT4_4319999999_7+'GMIC_2022-Q3_SCDPT4'!SCDPT4_4329999999_7</f>
        <v>0</v>
      </c>
      <c r="J226" s="2"/>
      <c r="K226" s="3">
        <f>'GMIC_2022-Q3_SCDPT4'!SCDPT4_4019999999_9+'GMIC_2022-Q3_SCDPT4'!SCDPT4_4029999999_9+'GMIC_2022-Q3_SCDPT4'!SCDPT4_4319999999_9+'GMIC_2022-Q3_SCDPT4'!SCDPT4_4329999999_9</f>
        <v>0</v>
      </c>
      <c r="L226" s="3">
        <f>'GMIC_2022-Q3_SCDPT4'!SCDPT4_4019999999_10+'GMIC_2022-Q3_SCDPT4'!SCDPT4_4029999999_10+'GMIC_2022-Q3_SCDPT4'!SCDPT4_4319999999_10+'GMIC_2022-Q3_SCDPT4'!SCDPT4_4329999999_10</f>
        <v>0</v>
      </c>
      <c r="M226" s="3">
        <f>'GMIC_2022-Q3_SCDPT4'!SCDPT4_4019999999_11+'GMIC_2022-Q3_SCDPT4'!SCDPT4_4029999999_11+'GMIC_2022-Q3_SCDPT4'!SCDPT4_4319999999_11+'GMIC_2022-Q3_SCDPT4'!SCDPT4_4329999999_11</f>
        <v>0</v>
      </c>
      <c r="N226" s="3">
        <f>'GMIC_2022-Q3_SCDPT4'!SCDPT4_4019999999_12+'GMIC_2022-Q3_SCDPT4'!SCDPT4_4029999999_12+'GMIC_2022-Q3_SCDPT4'!SCDPT4_4319999999_12+'GMIC_2022-Q3_SCDPT4'!SCDPT4_4329999999_12</f>
        <v>0</v>
      </c>
      <c r="O226" s="3">
        <f>'GMIC_2022-Q3_SCDPT4'!SCDPT4_4019999999_13+'GMIC_2022-Q3_SCDPT4'!SCDPT4_4029999999_13+'GMIC_2022-Q3_SCDPT4'!SCDPT4_4319999999_13+'GMIC_2022-Q3_SCDPT4'!SCDPT4_4329999999_13</f>
        <v>0</v>
      </c>
      <c r="P226" s="3">
        <f>'GMIC_2022-Q3_SCDPT4'!SCDPT4_4019999999_14+'GMIC_2022-Q3_SCDPT4'!SCDPT4_4029999999_14+'GMIC_2022-Q3_SCDPT4'!SCDPT4_4319999999_14+'GMIC_2022-Q3_SCDPT4'!SCDPT4_4329999999_14</f>
        <v>0</v>
      </c>
      <c r="Q226" s="3">
        <f>'GMIC_2022-Q3_SCDPT4'!SCDPT4_4019999999_15+'GMIC_2022-Q3_SCDPT4'!SCDPT4_4029999999_15+'GMIC_2022-Q3_SCDPT4'!SCDPT4_4319999999_15+'GMIC_2022-Q3_SCDPT4'!SCDPT4_4329999999_15</f>
        <v>0</v>
      </c>
      <c r="R226" s="3">
        <f>'GMIC_2022-Q3_SCDPT4'!SCDPT4_4019999999_16+'GMIC_2022-Q3_SCDPT4'!SCDPT4_4029999999_16+'GMIC_2022-Q3_SCDPT4'!SCDPT4_4319999999_16+'GMIC_2022-Q3_SCDPT4'!SCDPT4_4329999999_16</f>
        <v>0</v>
      </c>
      <c r="S226" s="3">
        <f>'GMIC_2022-Q3_SCDPT4'!SCDPT4_4019999999_17+'GMIC_2022-Q3_SCDPT4'!SCDPT4_4029999999_17+'GMIC_2022-Q3_SCDPT4'!SCDPT4_4319999999_17+'GMIC_2022-Q3_SCDPT4'!SCDPT4_4329999999_17</f>
        <v>0</v>
      </c>
      <c r="T226" s="3">
        <f>'GMIC_2022-Q3_SCDPT4'!SCDPT4_4019999999_18+'GMIC_2022-Q3_SCDPT4'!SCDPT4_4029999999_18+'GMIC_2022-Q3_SCDPT4'!SCDPT4_4319999999_18+'GMIC_2022-Q3_SCDPT4'!SCDPT4_4329999999_18</f>
        <v>0</v>
      </c>
      <c r="U226" s="3">
        <f>'GMIC_2022-Q3_SCDPT4'!SCDPT4_4019999999_19+'GMIC_2022-Q3_SCDPT4'!SCDPT4_4029999999_19+'GMIC_2022-Q3_SCDPT4'!SCDPT4_4319999999_19+'GMIC_2022-Q3_SCDPT4'!SCDPT4_4329999999_19</f>
        <v>0</v>
      </c>
      <c r="V226" s="3">
        <f>'GMIC_2022-Q3_SCDPT4'!SCDPT4_4019999999_20+'GMIC_2022-Q3_SCDPT4'!SCDPT4_4029999999_20+'GMIC_2022-Q3_SCDPT4'!SCDPT4_4319999999_20+'GMIC_2022-Q3_SCDPT4'!SCDPT4_4329999999_20</f>
        <v>0</v>
      </c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2:32" ht="28" x14ac:dyDescent="0.3">
      <c r="B227" s="12" t="s">
        <v>413</v>
      </c>
      <c r="C227" s="11" t="s">
        <v>1015</v>
      </c>
      <c r="D227" s="1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2:32" x14ac:dyDescent="0.3">
      <c r="B228" s="12" t="s">
        <v>693</v>
      </c>
      <c r="C228" s="11" t="s">
        <v>892</v>
      </c>
      <c r="D228" s="13"/>
      <c r="E228" s="2"/>
      <c r="F228" s="2"/>
      <c r="G228" s="2"/>
      <c r="H228" s="2"/>
      <c r="I228" s="18">
        <f>'GMIC_2022-Q3_SCDPT4'!SCDPT4_4509999997_7</f>
        <v>0</v>
      </c>
      <c r="J228" s="2"/>
      <c r="K228" s="18">
        <f>'GMIC_2022-Q3_SCDPT4'!SCDPT4_4509999997_9</f>
        <v>0</v>
      </c>
      <c r="L228" s="18">
        <f>'GMIC_2022-Q3_SCDPT4'!SCDPT4_4509999997_10</f>
        <v>0</v>
      </c>
      <c r="M228" s="18">
        <f>'GMIC_2022-Q3_SCDPT4'!SCDPT4_4509999997_11</f>
        <v>0</v>
      </c>
      <c r="N228" s="18">
        <f>'GMIC_2022-Q3_SCDPT4'!SCDPT4_4509999997_12</f>
        <v>0</v>
      </c>
      <c r="O228" s="18">
        <f>'GMIC_2022-Q3_SCDPT4'!SCDPT4_4509999997_13</f>
        <v>0</v>
      </c>
      <c r="P228" s="18">
        <f>'GMIC_2022-Q3_SCDPT4'!SCDPT4_4509999997_14</f>
        <v>0</v>
      </c>
      <c r="Q228" s="18">
        <f>'GMIC_2022-Q3_SCDPT4'!SCDPT4_4509999997_15</f>
        <v>0</v>
      </c>
      <c r="R228" s="18">
        <f>'GMIC_2022-Q3_SCDPT4'!SCDPT4_4509999997_16</f>
        <v>0</v>
      </c>
      <c r="S228" s="18">
        <f>'GMIC_2022-Q3_SCDPT4'!SCDPT4_4509999997_17</f>
        <v>0</v>
      </c>
      <c r="T228" s="18">
        <f>'GMIC_2022-Q3_SCDPT4'!SCDPT4_4509999997_18</f>
        <v>0</v>
      </c>
      <c r="U228" s="18">
        <f>'GMIC_2022-Q3_SCDPT4'!SCDPT4_4509999997_19</f>
        <v>0</v>
      </c>
      <c r="V228" s="18">
        <f>'GMIC_2022-Q3_SCDPT4'!SCDPT4_4509999997_20</f>
        <v>0</v>
      </c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2:32" x14ac:dyDescent="0.3">
      <c r="B229" s="6" t="s">
        <v>670</v>
      </c>
      <c r="C229" s="1" t="s">
        <v>670</v>
      </c>
      <c r="D229" s="7" t="s">
        <v>670</v>
      </c>
      <c r="E229" s="1" t="s">
        <v>670</v>
      </c>
      <c r="F229" s="1" t="s">
        <v>670</v>
      </c>
      <c r="G229" s="1" t="s">
        <v>670</v>
      </c>
      <c r="H229" s="1" t="s">
        <v>670</v>
      </c>
      <c r="I229" s="1" t="s">
        <v>670</v>
      </c>
      <c r="J229" s="1" t="s">
        <v>670</v>
      </c>
      <c r="K229" s="1" t="s">
        <v>670</v>
      </c>
      <c r="L229" s="1" t="s">
        <v>670</v>
      </c>
      <c r="M229" s="1" t="s">
        <v>670</v>
      </c>
      <c r="N229" s="1" t="s">
        <v>670</v>
      </c>
      <c r="O229" s="1" t="s">
        <v>670</v>
      </c>
      <c r="P229" s="1" t="s">
        <v>670</v>
      </c>
      <c r="Q229" s="1" t="s">
        <v>670</v>
      </c>
      <c r="R229" s="1" t="s">
        <v>670</v>
      </c>
      <c r="S229" s="1" t="s">
        <v>670</v>
      </c>
      <c r="T229" s="1" t="s">
        <v>670</v>
      </c>
      <c r="U229" s="1" t="s">
        <v>670</v>
      </c>
      <c r="V229" s="1" t="s">
        <v>670</v>
      </c>
      <c r="W229" s="1" t="s">
        <v>670</v>
      </c>
      <c r="X229" s="1" t="s">
        <v>670</v>
      </c>
      <c r="Y229" s="1" t="s">
        <v>670</v>
      </c>
      <c r="Z229" s="1" t="s">
        <v>670</v>
      </c>
      <c r="AA229" s="1" t="s">
        <v>670</v>
      </c>
      <c r="AB229" s="1" t="s">
        <v>670</v>
      </c>
      <c r="AC229" s="1" t="s">
        <v>670</v>
      </c>
      <c r="AD229" s="1" t="s">
        <v>670</v>
      </c>
      <c r="AE229" s="1" t="s">
        <v>670</v>
      </c>
      <c r="AF229" s="1" t="s">
        <v>670</v>
      </c>
    </row>
    <row r="230" spans="2:32" x14ac:dyDescent="0.3">
      <c r="B230" s="14" t="s">
        <v>893</v>
      </c>
      <c r="C230" s="20" t="s">
        <v>923</v>
      </c>
      <c r="D230" s="15" t="s">
        <v>6</v>
      </c>
      <c r="E230" s="17" t="s">
        <v>6</v>
      </c>
      <c r="F230" s="21"/>
      <c r="G230" s="5" t="s">
        <v>6</v>
      </c>
      <c r="H230" s="25"/>
      <c r="I230" s="4"/>
      <c r="J230" s="2"/>
      <c r="K230" s="4"/>
      <c r="L230" s="4"/>
      <c r="M230" s="4"/>
      <c r="N230" s="4"/>
      <c r="O230" s="4"/>
      <c r="P230" s="19"/>
      <c r="Q230" s="4"/>
      <c r="R230" s="4"/>
      <c r="S230" s="4"/>
      <c r="T230" s="4"/>
      <c r="U230" s="19"/>
      <c r="V230" s="4"/>
      <c r="W230" s="2"/>
      <c r="X230" s="2"/>
      <c r="Y230" s="2"/>
      <c r="Z230" s="2"/>
      <c r="AA230" s="2"/>
      <c r="AB230" s="5" t="s">
        <v>6</v>
      </c>
      <c r="AC230" s="5" t="s">
        <v>6</v>
      </c>
      <c r="AD230" s="5" t="s">
        <v>6</v>
      </c>
      <c r="AE230" s="16" t="s">
        <v>6</v>
      </c>
      <c r="AF230" s="2"/>
    </row>
    <row r="231" spans="2:32" x14ac:dyDescent="0.3">
      <c r="B231" s="6" t="s">
        <v>670</v>
      </c>
      <c r="C231" s="1" t="s">
        <v>670</v>
      </c>
      <c r="D231" s="7" t="s">
        <v>670</v>
      </c>
      <c r="E231" s="1" t="s">
        <v>670</v>
      </c>
      <c r="F231" s="1" t="s">
        <v>670</v>
      </c>
      <c r="G231" s="1" t="s">
        <v>670</v>
      </c>
      <c r="H231" s="1" t="s">
        <v>670</v>
      </c>
      <c r="I231" s="1" t="s">
        <v>670</v>
      </c>
      <c r="J231" s="1" t="s">
        <v>670</v>
      </c>
      <c r="K231" s="1" t="s">
        <v>670</v>
      </c>
      <c r="L231" s="1" t="s">
        <v>670</v>
      </c>
      <c r="M231" s="1" t="s">
        <v>670</v>
      </c>
      <c r="N231" s="1" t="s">
        <v>670</v>
      </c>
      <c r="O231" s="1" t="s">
        <v>670</v>
      </c>
      <c r="P231" s="1" t="s">
        <v>670</v>
      </c>
      <c r="Q231" s="1" t="s">
        <v>670</v>
      </c>
      <c r="R231" s="1" t="s">
        <v>670</v>
      </c>
      <c r="S231" s="1" t="s">
        <v>670</v>
      </c>
      <c r="T231" s="1" t="s">
        <v>670</v>
      </c>
      <c r="U231" s="1" t="s">
        <v>670</v>
      </c>
      <c r="V231" s="1" t="s">
        <v>670</v>
      </c>
      <c r="W231" s="1" t="s">
        <v>670</v>
      </c>
      <c r="X231" s="1" t="s">
        <v>670</v>
      </c>
      <c r="Y231" s="1" t="s">
        <v>670</v>
      </c>
      <c r="Z231" s="1" t="s">
        <v>670</v>
      </c>
      <c r="AA231" s="1" t="s">
        <v>670</v>
      </c>
      <c r="AB231" s="1" t="s">
        <v>670</v>
      </c>
      <c r="AC231" s="1" t="s">
        <v>670</v>
      </c>
      <c r="AD231" s="1" t="s">
        <v>670</v>
      </c>
      <c r="AE231" s="1" t="s">
        <v>670</v>
      </c>
      <c r="AF231" s="1" t="s">
        <v>670</v>
      </c>
    </row>
    <row r="232" spans="2:32" ht="42" x14ac:dyDescent="0.3">
      <c r="B232" s="12" t="s">
        <v>74</v>
      </c>
      <c r="C232" s="11" t="s">
        <v>75</v>
      </c>
      <c r="D232" s="13"/>
      <c r="E232" s="2"/>
      <c r="F232" s="2"/>
      <c r="G232" s="2"/>
      <c r="H232" s="2"/>
      <c r="I232" s="3">
        <f>SUM('GMIC_2022-Q3_SCDPT4'!SCDPT4_501BEGINNG_7:'GMIC_2022-Q3_SCDPT4'!SCDPT4_501ENDINGG_7)</f>
        <v>0</v>
      </c>
      <c r="J232" s="2"/>
      <c r="K232" s="3">
        <f>SUM('GMIC_2022-Q3_SCDPT4'!SCDPT4_501BEGINNG_9:'GMIC_2022-Q3_SCDPT4'!SCDPT4_501ENDINGG_9)</f>
        <v>0</v>
      </c>
      <c r="L232" s="3">
        <f>SUM('GMIC_2022-Q3_SCDPT4'!SCDPT4_501BEGINNG_10:'GMIC_2022-Q3_SCDPT4'!SCDPT4_501ENDINGG_10)</f>
        <v>0</v>
      </c>
      <c r="M232" s="3">
        <f>SUM('GMIC_2022-Q3_SCDPT4'!SCDPT4_501BEGINNG_11:'GMIC_2022-Q3_SCDPT4'!SCDPT4_501ENDINGG_11)</f>
        <v>0</v>
      </c>
      <c r="N232" s="3">
        <f>SUM('GMIC_2022-Q3_SCDPT4'!SCDPT4_501BEGINNG_12:'GMIC_2022-Q3_SCDPT4'!SCDPT4_501ENDINGG_12)</f>
        <v>0</v>
      </c>
      <c r="O232" s="3">
        <f>SUM('GMIC_2022-Q3_SCDPT4'!SCDPT4_501BEGINNG_13:'GMIC_2022-Q3_SCDPT4'!SCDPT4_501ENDINGG_13)</f>
        <v>0</v>
      </c>
      <c r="P232" s="3">
        <f>SUM('GMIC_2022-Q3_SCDPT4'!SCDPT4_501BEGINNG_14:'GMIC_2022-Q3_SCDPT4'!SCDPT4_501ENDINGG_14)</f>
        <v>0</v>
      </c>
      <c r="Q232" s="3">
        <f>SUM('GMIC_2022-Q3_SCDPT4'!SCDPT4_501BEGINNG_15:'GMIC_2022-Q3_SCDPT4'!SCDPT4_501ENDINGG_15)</f>
        <v>0</v>
      </c>
      <c r="R232" s="3">
        <f>SUM('GMIC_2022-Q3_SCDPT4'!SCDPT4_501BEGINNG_16:'GMIC_2022-Q3_SCDPT4'!SCDPT4_501ENDINGG_16)</f>
        <v>0</v>
      </c>
      <c r="S232" s="3">
        <f>SUM('GMIC_2022-Q3_SCDPT4'!SCDPT4_501BEGINNG_17:'GMIC_2022-Q3_SCDPT4'!SCDPT4_501ENDINGG_17)</f>
        <v>0</v>
      </c>
      <c r="T232" s="3">
        <f>SUM('GMIC_2022-Q3_SCDPT4'!SCDPT4_501BEGINNG_18:'GMIC_2022-Q3_SCDPT4'!SCDPT4_501ENDINGG_18)</f>
        <v>0</v>
      </c>
      <c r="U232" s="3">
        <f>SUM('GMIC_2022-Q3_SCDPT4'!SCDPT4_501BEGINNG_19:'GMIC_2022-Q3_SCDPT4'!SCDPT4_501ENDINGG_19)</f>
        <v>0</v>
      </c>
      <c r="V232" s="3">
        <f>SUM('GMIC_2022-Q3_SCDPT4'!SCDPT4_501BEGINNG_20:'GMIC_2022-Q3_SCDPT4'!SCDPT4_501ENDINGG_20)</f>
        <v>0</v>
      </c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2:32" x14ac:dyDescent="0.3">
      <c r="B233" s="6" t="s">
        <v>670</v>
      </c>
      <c r="C233" s="1" t="s">
        <v>670</v>
      </c>
      <c r="D233" s="7" t="s">
        <v>670</v>
      </c>
      <c r="E233" s="1" t="s">
        <v>670</v>
      </c>
      <c r="F233" s="1" t="s">
        <v>670</v>
      </c>
      <c r="G233" s="1" t="s">
        <v>670</v>
      </c>
      <c r="H233" s="1" t="s">
        <v>670</v>
      </c>
      <c r="I233" s="1" t="s">
        <v>670</v>
      </c>
      <c r="J233" s="1" t="s">
        <v>670</v>
      </c>
      <c r="K233" s="1" t="s">
        <v>670</v>
      </c>
      <c r="L233" s="1" t="s">
        <v>670</v>
      </c>
      <c r="M233" s="1" t="s">
        <v>670</v>
      </c>
      <c r="N233" s="1" t="s">
        <v>670</v>
      </c>
      <c r="O233" s="1" t="s">
        <v>670</v>
      </c>
      <c r="P233" s="1" t="s">
        <v>670</v>
      </c>
      <c r="Q233" s="1" t="s">
        <v>670</v>
      </c>
      <c r="R233" s="1" t="s">
        <v>670</v>
      </c>
      <c r="S233" s="1" t="s">
        <v>670</v>
      </c>
      <c r="T233" s="1" t="s">
        <v>670</v>
      </c>
      <c r="U233" s="1" t="s">
        <v>670</v>
      </c>
      <c r="V233" s="1" t="s">
        <v>670</v>
      </c>
      <c r="W233" s="1" t="s">
        <v>670</v>
      </c>
      <c r="X233" s="1" t="s">
        <v>670</v>
      </c>
      <c r="Y233" s="1" t="s">
        <v>670</v>
      </c>
      <c r="Z233" s="1" t="s">
        <v>670</v>
      </c>
      <c r="AA233" s="1" t="s">
        <v>670</v>
      </c>
      <c r="AB233" s="1" t="s">
        <v>670</v>
      </c>
      <c r="AC233" s="1" t="s">
        <v>670</v>
      </c>
      <c r="AD233" s="1" t="s">
        <v>670</v>
      </c>
      <c r="AE233" s="1" t="s">
        <v>670</v>
      </c>
      <c r="AF233" s="1" t="s">
        <v>670</v>
      </c>
    </row>
    <row r="234" spans="2:32" x14ac:dyDescent="0.3">
      <c r="B234" s="14" t="s">
        <v>694</v>
      </c>
      <c r="C234" s="20" t="s">
        <v>923</v>
      </c>
      <c r="D234" s="15" t="s">
        <v>6</v>
      </c>
      <c r="E234" s="17" t="s">
        <v>6</v>
      </c>
      <c r="F234" s="21"/>
      <c r="G234" s="5" t="s">
        <v>6</v>
      </c>
      <c r="H234" s="25"/>
      <c r="I234" s="4"/>
      <c r="J234" s="2"/>
      <c r="K234" s="4"/>
      <c r="L234" s="4"/>
      <c r="M234" s="4"/>
      <c r="N234" s="4"/>
      <c r="O234" s="4"/>
      <c r="P234" s="19"/>
      <c r="Q234" s="4"/>
      <c r="R234" s="4"/>
      <c r="S234" s="4"/>
      <c r="T234" s="4"/>
      <c r="U234" s="19"/>
      <c r="V234" s="4"/>
      <c r="W234" s="2"/>
      <c r="X234" s="2"/>
      <c r="Y234" s="2"/>
      <c r="Z234" s="2"/>
      <c r="AA234" s="2"/>
      <c r="AB234" s="5" t="s">
        <v>6</v>
      </c>
      <c r="AC234" s="5" t="s">
        <v>6</v>
      </c>
      <c r="AD234" s="5" t="s">
        <v>6</v>
      </c>
      <c r="AE234" s="16" t="s">
        <v>6</v>
      </c>
      <c r="AF234" s="2"/>
    </row>
    <row r="235" spans="2:32" x14ac:dyDescent="0.3">
      <c r="B235" s="6" t="s">
        <v>670</v>
      </c>
      <c r="C235" s="1" t="s">
        <v>670</v>
      </c>
      <c r="D235" s="7" t="s">
        <v>670</v>
      </c>
      <c r="E235" s="1" t="s">
        <v>670</v>
      </c>
      <c r="F235" s="1" t="s">
        <v>670</v>
      </c>
      <c r="G235" s="1" t="s">
        <v>670</v>
      </c>
      <c r="H235" s="1" t="s">
        <v>670</v>
      </c>
      <c r="I235" s="1" t="s">
        <v>670</v>
      </c>
      <c r="J235" s="1" t="s">
        <v>670</v>
      </c>
      <c r="K235" s="1" t="s">
        <v>670</v>
      </c>
      <c r="L235" s="1" t="s">
        <v>670</v>
      </c>
      <c r="M235" s="1" t="s">
        <v>670</v>
      </c>
      <c r="N235" s="1" t="s">
        <v>670</v>
      </c>
      <c r="O235" s="1" t="s">
        <v>670</v>
      </c>
      <c r="P235" s="1" t="s">
        <v>670</v>
      </c>
      <c r="Q235" s="1" t="s">
        <v>670</v>
      </c>
      <c r="R235" s="1" t="s">
        <v>670</v>
      </c>
      <c r="S235" s="1" t="s">
        <v>670</v>
      </c>
      <c r="T235" s="1" t="s">
        <v>670</v>
      </c>
      <c r="U235" s="1" t="s">
        <v>670</v>
      </c>
      <c r="V235" s="1" t="s">
        <v>670</v>
      </c>
      <c r="W235" s="1" t="s">
        <v>670</v>
      </c>
      <c r="X235" s="1" t="s">
        <v>670</v>
      </c>
      <c r="Y235" s="1" t="s">
        <v>670</v>
      </c>
      <c r="Z235" s="1" t="s">
        <v>670</v>
      </c>
      <c r="AA235" s="1" t="s">
        <v>670</v>
      </c>
      <c r="AB235" s="1" t="s">
        <v>670</v>
      </c>
      <c r="AC235" s="1" t="s">
        <v>670</v>
      </c>
      <c r="AD235" s="1" t="s">
        <v>670</v>
      </c>
      <c r="AE235" s="1" t="s">
        <v>670</v>
      </c>
      <c r="AF235" s="1" t="s">
        <v>670</v>
      </c>
    </row>
    <row r="236" spans="2:32" ht="42" x14ac:dyDescent="0.3">
      <c r="B236" s="12" t="s">
        <v>950</v>
      </c>
      <c r="C236" s="11" t="s">
        <v>695</v>
      </c>
      <c r="D236" s="13"/>
      <c r="E236" s="2"/>
      <c r="F236" s="2"/>
      <c r="G236" s="2"/>
      <c r="H236" s="2"/>
      <c r="I236" s="3">
        <f>SUM('GMIC_2022-Q3_SCDPT4'!SCDPT4_502BEGINNG_7:'GMIC_2022-Q3_SCDPT4'!SCDPT4_502ENDINGG_7)</f>
        <v>0</v>
      </c>
      <c r="J236" s="2"/>
      <c r="K236" s="3">
        <f>SUM('GMIC_2022-Q3_SCDPT4'!SCDPT4_502BEGINNG_9:'GMIC_2022-Q3_SCDPT4'!SCDPT4_502ENDINGG_9)</f>
        <v>0</v>
      </c>
      <c r="L236" s="3">
        <f>SUM('GMIC_2022-Q3_SCDPT4'!SCDPT4_502BEGINNG_10:'GMIC_2022-Q3_SCDPT4'!SCDPT4_502ENDINGG_10)</f>
        <v>0</v>
      </c>
      <c r="M236" s="3">
        <f>SUM('GMIC_2022-Q3_SCDPT4'!SCDPT4_502BEGINNG_11:'GMIC_2022-Q3_SCDPT4'!SCDPT4_502ENDINGG_11)</f>
        <v>0</v>
      </c>
      <c r="N236" s="3">
        <f>SUM('GMIC_2022-Q3_SCDPT4'!SCDPT4_502BEGINNG_12:'GMIC_2022-Q3_SCDPT4'!SCDPT4_502ENDINGG_12)</f>
        <v>0</v>
      </c>
      <c r="O236" s="3">
        <f>SUM('GMIC_2022-Q3_SCDPT4'!SCDPT4_502BEGINNG_13:'GMIC_2022-Q3_SCDPT4'!SCDPT4_502ENDINGG_13)</f>
        <v>0</v>
      </c>
      <c r="P236" s="3">
        <f>SUM('GMIC_2022-Q3_SCDPT4'!SCDPT4_502BEGINNG_14:'GMIC_2022-Q3_SCDPT4'!SCDPT4_502ENDINGG_14)</f>
        <v>0</v>
      </c>
      <c r="Q236" s="3">
        <f>SUM('GMIC_2022-Q3_SCDPT4'!SCDPT4_502BEGINNG_15:'GMIC_2022-Q3_SCDPT4'!SCDPT4_502ENDINGG_15)</f>
        <v>0</v>
      </c>
      <c r="R236" s="3">
        <f>SUM('GMIC_2022-Q3_SCDPT4'!SCDPT4_502BEGINNG_16:'GMIC_2022-Q3_SCDPT4'!SCDPT4_502ENDINGG_16)</f>
        <v>0</v>
      </c>
      <c r="S236" s="3">
        <f>SUM('GMIC_2022-Q3_SCDPT4'!SCDPT4_502BEGINNG_17:'GMIC_2022-Q3_SCDPT4'!SCDPT4_502ENDINGG_17)</f>
        <v>0</v>
      </c>
      <c r="T236" s="3">
        <f>SUM('GMIC_2022-Q3_SCDPT4'!SCDPT4_502BEGINNG_18:'GMIC_2022-Q3_SCDPT4'!SCDPT4_502ENDINGG_18)</f>
        <v>0</v>
      </c>
      <c r="U236" s="3">
        <f>SUM('GMIC_2022-Q3_SCDPT4'!SCDPT4_502BEGINNG_19:'GMIC_2022-Q3_SCDPT4'!SCDPT4_502ENDINGG_19)</f>
        <v>0</v>
      </c>
      <c r="V236" s="3">
        <f>SUM('GMIC_2022-Q3_SCDPT4'!SCDPT4_502BEGINNG_20:'GMIC_2022-Q3_SCDPT4'!SCDPT4_502ENDINGG_20)</f>
        <v>0</v>
      </c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2:32" x14ac:dyDescent="0.3">
      <c r="B237" s="6" t="s">
        <v>670</v>
      </c>
      <c r="C237" s="1" t="s">
        <v>670</v>
      </c>
      <c r="D237" s="7" t="s">
        <v>670</v>
      </c>
      <c r="E237" s="1" t="s">
        <v>670</v>
      </c>
      <c r="F237" s="1" t="s">
        <v>670</v>
      </c>
      <c r="G237" s="1" t="s">
        <v>670</v>
      </c>
      <c r="H237" s="1" t="s">
        <v>670</v>
      </c>
      <c r="I237" s="1" t="s">
        <v>670</v>
      </c>
      <c r="J237" s="1" t="s">
        <v>670</v>
      </c>
      <c r="K237" s="1" t="s">
        <v>670</v>
      </c>
      <c r="L237" s="1" t="s">
        <v>670</v>
      </c>
      <c r="M237" s="1" t="s">
        <v>670</v>
      </c>
      <c r="N237" s="1" t="s">
        <v>670</v>
      </c>
      <c r="O237" s="1" t="s">
        <v>670</v>
      </c>
      <c r="P237" s="1" t="s">
        <v>670</v>
      </c>
      <c r="Q237" s="1" t="s">
        <v>670</v>
      </c>
      <c r="R237" s="1" t="s">
        <v>670</v>
      </c>
      <c r="S237" s="1" t="s">
        <v>670</v>
      </c>
      <c r="T237" s="1" t="s">
        <v>670</v>
      </c>
      <c r="U237" s="1" t="s">
        <v>670</v>
      </c>
      <c r="V237" s="1" t="s">
        <v>670</v>
      </c>
      <c r="W237" s="1" t="s">
        <v>670</v>
      </c>
      <c r="X237" s="1" t="s">
        <v>670</v>
      </c>
      <c r="Y237" s="1" t="s">
        <v>670</v>
      </c>
      <c r="Z237" s="1" t="s">
        <v>670</v>
      </c>
      <c r="AA237" s="1" t="s">
        <v>670</v>
      </c>
      <c r="AB237" s="1" t="s">
        <v>670</v>
      </c>
      <c r="AC237" s="1" t="s">
        <v>670</v>
      </c>
      <c r="AD237" s="1" t="s">
        <v>670</v>
      </c>
      <c r="AE237" s="1" t="s">
        <v>670</v>
      </c>
      <c r="AF237" s="1" t="s">
        <v>670</v>
      </c>
    </row>
    <row r="238" spans="2:32" x14ac:dyDescent="0.3">
      <c r="B238" s="14" t="s">
        <v>19</v>
      </c>
      <c r="C238" s="20" t="s">
        <v>923</v>
      </c>
      <c r="D238" s="15" t="s">
        <v>6</v>
      </c>
      <c r="E238" s="17" t="s">
        <v>6</v>
      </c>
      <c r="F238" s="21"/>
      <c r="G238" s="5" t="s">
        <v>6</v>
      </c>
      <c r="H238" s="25"/>
      <c r="I238" s="4"/>
      <c r="J238" s="2"/>
      <c r="K238" s="4"/>
      <c r="L238" s="4"/>
      <c r="M238" s="4"/>
      <c r="N238" s="4"/>
      <c r="O238" s="4"/>
      <c r="P238" s="19"/>
      <c r="Q238" s="4"/>
      <c r="R238" s="4"/>
      <c r="S238" s="4"/>
      <c r="T238" s="4"/>
      <c r="U238" s="19"/>
      <c r="V238" s="4"/>
      <c r="W238" s="2"/>
      <c r="X238" s="23" t="s">
        <v>6</v>
      </c>
      <c r="Y238" s="22" t="s">
        <v>6</v>
      </c>
      <c r="Z238" s="33" t="s">
        <v>6</v>
      </c>
      <c r="AA238" s="2"/>
      <c r="AB238" s="5" t="s">
        <v>6</v>
      </c>
      <c r="AC238" s="5" t="s">
        <v>6</v>
      </c>
      <c r="AD238" s="5" t="s">
        <v>6</v>
      </c>
      <c r="AE238" s="16" t="s">
        <v>6</v>
      </c>
      <c r="AF238" s="24" t="s">
        <v>6</v>
      </c>
    </row>
    <row r="239" spans="2:32" x14ac:dyDescent="0.3">
      <c r="B239" s="6" t="s">
        <v>670</v>
      </c>
      <c r="C239" s="1" t="s">
        <v>670</v>
      </c>
      <c r="D239" s="7" t="s">
        <v>670</v>
      </c>
      <c r="E239" s="1" t="s">
        <v>670</v>
      </c>
      <c r="F239" s="1" t="s">
        <v>670</v>
      </c>
      <c r="G239" s="1" t="s">
        <v>670</v>
      </c>
      <c r="H239" s="1" t="s">
        <v>670</v>
      </c>
      <c r="I239" s="1" t="s">
        <v>670</v>
      </c>
      <c r="J239" s="1" t="s">
        <v>670</v>
      </c>
      <c r="K239" s="1" t="s">
        <v>670</v>
      </c>
      <c r="L239" s="1" t="s">
        <v>670</v>
      </c>
      <c r="M239" s="1" t="s">
        <v>670</v>
      </c>
      <c r="N239" s="1" t="s">
        <v>670</v>
      </c>
      <c r="O239" s="1" t="s">
        <v>670</v>
      </c>
      <c r="P239" s="1" t="s">
        <v>670</v>
      </c>
      <c r="Q239" s="1" t="s">
        <v>670</v>
      </c>
      <c r="R239" s="1" t="s">
        <v>670</v>
      </c>
      <c r="S239" s="1" t="s">
        <v>670</v>
      </c>
      <c r="T239" s="1" t="s">
        <v>670</v>
      </c>
      <c r="U239" s="1" t="s">
        <v>670</v>
      </c>
      <c r="V239" s="1" t="s">
        <v>670</v>
      </c>
      <c r="W239" s="1" t="s">
        <v>670</v>
      </c>
      <c r="X239" s="1" t="s">
        <v>670</v>
      </c>
      <c r="Y239" s="1" t="s">
        <v>670</v>
      </c>
      <c r="Z239" s="1" t="s">
        <v>670</v>
      </c>
      <c r="AA239" s="1" t="s">
        <v>670</v>
      </c>
      <c r="AB239" s="1" t="s">
        <v>670</v>
      </c>
      <c r="AC239" s="1" t="s">
        <v>670</v>
      </c>
      <c r="AD239" s="1" t="s">
        <v>670</v>
      </c>
      <c r="AE239" s="1" t="s">
        <v>670</v>
      </c>
      <c r="AF239" s="1" t="s">
        <v>670</v>
      </c>
    </row>
    <row r="240" spans="2:32" ht="42" x14ac:dyDescent="0.3">
      <c r="B240" s="12" t="s">
        <v>299</v>
      </c>
      <c r="C240" s="11" t="s">
        <v>143</v>
      </c>
      <c r="D240" s="13"/>
      <c r="E240" s="2"/>
      <c r="F240" s="2"/>
      <c r="G240" s="2"/>
      <c r="H240" s="2"/>
      <c r="I240" s="3">
        <f>SUM('GMIC_2022-Q3_SCDPT4'!SCDPT4_531BEGINNG_7:'GMIC_2022-Q3_SCDPT4'!SCDPT4_531ENDINGG_7)</f>
        <v>0</v>
      </c>
      <c r="J240" s="2"/>
      <c r="K240" s="3">
        <f>SUM('GMIC_2022-Q3_SCDPT4'!SCDPT4_531BEGINNG_9:'GMIC_2022-Q3_SCDPT4'!SCDPT4_531ENDINGG_9)</f>
        <v>0</v>
      </c>
      <c r="L240" s="3">
        <f>SUM('GMIC_2022-Q3_SCDPT4'!SCDPT4_531BEGINNG_10:'GMIC_2022-Q3_SCDPT4'!SCDPT4_531ENDINGG_10)</f>
        <v>0</v>
      </c>
      <c r="M240" s="3">
        <f>SUM('GMIC_2022-Q3_SCDPT4'!SCDPT4_531BEGINNG_11:'GMIC_2022-Q3_SCDPT4'!SCDPT4_531ENDINGG_11)</f>
        <v>0</v>
      </c>
      <c r="N240" s="3">
        <f>SUM('GMIC_2022-Q3_SCDPT4'!SCDPT4_531BEGINNG_12:'GMIC_2022-Q3_SCDPT4'!SCDPT4_531ENDINGG_12)</f>
        <v>0</v>
      </c>
      <c r="O240" s="3">
        <f>SUM('GMIC_2022-Q3_SCDPT4'!SCDPT4_531BEGINNG_13:'GMIC_2022-Q3_SCDPT4'!SCDPT4_531ENDINGG_13)</f>
        <v>0</v>
      </c>
      <c r="P240" s="3">
        <f>SUM('GMIC_2022-Q3_SCDPT4'!SCDPT4_531BEGINNG_14:'GMIC_2022-Q3_SCDPT4'!SCDPT4_531ENDINGG_14)</f>
        <v>0</v>
      </c>
      <c r="Q240" s="3">
        <f>SUM('GMIC_2022-Q3_SCDPT4'!SCDPT4_531BEGINNG_15:'GMIC_2022-Q3_SCDPT4'!SCDPT4_531ENDINGG_15)</f>
        <v>0</v>
      </c>
      <c r="R240" s="3">
        <f>SUM('GMIC_2022-Q3_SCDPT4'!SCDPT4_531BEGINNG_16:'GMIC_2022-Q3_SCDPT4'!SCDPT4_531ENDINGG_16)</f>
        <v>0</v>
      </c>
      <c r="S240" s="3">
        <f>SUM('GMIC_2022-Q3_SCDPT4'!SCDPT4_531BEGINNG_17:'GMIC_2022-Q3_SCDPT4'!SCDPT4_531ENDINGG_17)</f>
        <v>0</v>
      </c>
      <c r="T240" s="3">
        <f>SUM('GMIC_2022-Q3_SCDPT4'!SCDPT4_531BEGINNG_18:'GMIC_2022-Q3_SCDPT4'!SCDPT4_531ENDINGG_18)</f>
        <v>0</v>
      </c>
      <c r="U240" s="3">
        <f>SUM('GMIC_2022-Q3_SCDPT4'!SCDPT4_531BEGINNG_19:'GMIC_2022-Q3_SCDPT4'!SCDPT4_531ENDINGG_19)</f>
        <v>0</v>
      </c>
      <c r="V240" s="3">
        <f>SUM('GMIC_2022-Q3_SCDPT4'!SCDPT4_531BEGINNG_20:'GMIC_2022-Q3_SCDPT4'!SCDPT4_531ENDINGG_20)</f>
        <v>0</v>
      </c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2:32" x14ac:dyDescent="0.3">
      <c r="B241" s="6" t="s">
        <v>670</v>
      </c>
      <c r="C241" s="1" t="s">
        <v>670</v>
      </c>
      <c r="D241" s="7" t="s">
        <v>670</v>
      </c>
      <c r="E241" s="1" t="s">
        <v>670</v>
      </c>
      <c r="F241" s="1" t="s">
        <v>670</v>
      </c>
      <c r="G241" s="1" t="s">
        <v>670</v>
      </c>
      <c r="H241" s="1" t="s">
        <v>670</v>
      </c>
      <c r="I241" s="1" t="s">
        <v>670</v>
      </c>
      <c r="J241" s="1" t="s">
        <v>670</v>
      </c>
      <c r="K241" s="1" t="s">
        <v>670</v>
      </c>
      <c r="L241" s="1" t="s">
        <v>670</v>
      </c>
      <c r="M241" s="1" t="s">
        <v>670</v>
      </c>
      <c r="N241" s="1" t="s">
        <v>670</v>
      </c>
      <c r="O241" s="1" t="s">
        <v>670</v>
      </c>
      <c r="P241" s="1" t="s">
        <v>670</v>
      </c>
      <c r="Q241" s="1" t="s">
        <v>670</v>
      </c>
      <c r="R241" s="1" t="s">
        <v>670</v>
      </c>
      <c r="S241" s="1" t="s">
        <v>670</v>
      </c>
      <c r="T241" s="1" t="s">
        <v>670</v>
      </c>
      <c r="U241" s="1" t="s">
        <v>670</v>
      </c>
      <c r="V241" s="1" t="s">
        <v>670</v>
      </c>
      <c r="W241" s="1" t="s">
        <v>670</v>
      </c>
      <c r="X241" s="1" t="s">
        <v>670</v>
      </c>
      <c r="Y241" s="1" t="s">
        <v>670</v>
      </c>
      <c r="Z241" s="1" t="s">
        <v>670</v>
      </c>
      <c r="AA241" s="1" t="s">
        <v>670</v>
      </c>
      <c r="AB241" s="1" t="s">
        <v>670</v>
      </c>
      <c r="AC241" s="1" t="s">
        <v>670</v>
      </c>
      <c r="AD241" s="1" t="s">
        <v>670</v>
      </c>
      <c r="AE241" s="1" t="s">
        <v>670</v>
      </c>
      <c r="AF241" s="1" t="s">
        <v>670</v>
      </c>
    </row>
    <row r="242" spans="2:32" x14ac:dyDescent="0.3">
      <c r="B242" s="14" t="s">
        <v>894</v>
      </c>
      <c r="C242" s="20" t="s">
        <v>923</v>
      </c>
      <c r="D242" s="15" t="s">
        <v>6</v>
      </c>
      <c r="E242" s="17" t="s">
        <v>6</v>
      </c>
      <c r="F242" s="21"/>
      <c r="G242" s="5" t="s">
        <v>6</v>
      </c>
      <c r="H242" s="25"/>
      <c r="I242" s="4"/>
      <c r="J242" s="2"/>
      <c r="K242" s="4"/>
      <c r="L242" s="4"/>
      <c r="M242" s="4"/>
      <c r="N242" s="4"/>
      <c r="O242" s="4"/>
      <c r="P242" s="19"/>
      <c r="Q242" s="4"/>
      <c r="R242" s="4"/>
      <c r="S242" s="4"/>
      <c r="T242" s="4"/>
      <c r="U242" s="19"/>
      <c r="V242" s="4"/>
      <c r="W242" s="2"/>
      <c r="X242" s="23" t="s">
        <v>6</v>
      </c>
      <c r="Y242" s="22" t="s">
        <v>6</v>
      </c>
      <c r="Z242" s="33" t="s">
        <v>6</v>
      </c>
      <c r="AA242" s="2"/>
      <c r="AB242" s="5" t="s">
        <v>6</v>
      </c>
      <c r="AC242" s="5" t="s">
        <v>6</v>
      </c>
      <c r="AD242" s="5" t="s">
        <v>6</v>
      </c>
      <c r="AE242" s="16" t="s">
        <v>6</v>
      </c>
      <c r="AF242" s="24" t="s">
        <v>6</v>
      </c>
    </row>
    <row r="243" spans="2:32" x14ac:dyDescent="0.3">
      <c r="B243" s="6" t="s">
        <v>670</v>
      </c>
      <c r="C243" s="1" t="s">
        <v>670</v>
      </c>
      <c r="D243" s="7" t="s">
        <v>670</v>
      </c>
      <c r="E243" s="1" t="s">
        <v>670</v>
      </c>
      <c r="F243" s="1" t="s">
        <v>670</v>
      </c>
      <c r="G243" s="1" t="s">
        <v>670</v>
      </c>
      <c r="H243" s="1" t="s">
        <v>670</v>
      </c>
      <c r="I243" s="1" t="s">
        <v>670</v>
      </c>
      <c r="J243" s="1" t="s">
        <v>670</v>
      </c>
      <c r="K243" s="1" t="s">
        <v>670</v>
      </c>
      <c r="L243" s="1" t="s">
        <v>670</v>
      </c>
      <c r="M243" s="1" t="s">
        <v>670</v>
      </c>
      <c r="N243" s="1" t="s">
        <v>670</v>
      </c>
      <c r="O243" s="1" t="s">
        <v>670</v>
      </c>
      <c r="P243" s="1" t="s">
        <v>670</v>
      </c>
      <c r="Q243" s="1" t="s">
        <v>670</v>
      </c>
      <c r="R243" s="1" t="s">
        <v>670</v>
      </c>
      <c r="S243" s="1" t="s">
        <v>670</v>
      </c>
      <c r="T243" s="1" t="s">
        <v>670</v>
      </c>
      <c r="U243" s="1" t="s">
        <v>670</v>
      </c>
      <c r="V243" s="1" t="s">
        <v>670</v>
      </c>
      <c r="W243" s="1" t="s">
        <v>670</v>
      </c>
      <c r="X243" s="1" t="s">
        <v>670</v>
      </c>
      <c r="Y243" s="1" t="s">
        <v>670</v>
      </c>
      <c r="Z243" s="1" t="s">
        <v>670</v>
      </c>
      <c r="AA243" s="1" t="s">
        <v>670</v>
      </c>
      <c r="AB243" s="1" t="s">
        <v>670</v>
      </c>
      <c r="AC243" s="1" t="s">
        <v>670</v>
      </c>
      <c r="AD243" s="1" t="s">
        <v>670</v>
      </c>
      <c r="AE243" s="1" t="s">
        <v>670</v>
      </c>
      <c r="AF243" s="1" t="s">
        <v>670</v>
      </c>
    </row>
    <row r="244" spans="2:32" ht="42" x14ac:dyDescent="0.3">
      <c r="B244" s="12" t="s">
        <v>76</v>
      </c>
      <c r="C244" s="11" t="s">
        <v>895</v>
      </c>
      <c r="D244" s="13"/>
      <c r="E244" s="2"/>
      <c r="F244" s="2"/>
      <c r="G244" s="2"/>
      <c r="H244" s="2"/>
      <c r="I244" s="3">
        <f>SUM('GMIC_2022-Q3_SCDPT4'!SCDPT4_532BEGINNG_7:'GMIC_2022-Q3_SCDPT4'!SCDPT4_532ENDINGG_7)</f>
        <v>0</v>
      </c>
      <c r="J244" s="2"/>
      <c r="K244" s="3">
        <f>SUM('GMIC_2022-Q3_SCDPT4'!SCDPT4_532BEGINNG_9:'GMIC_2022-Q3_SCDPT4'!SCDPT4_532ENDINGG_9)</f>
        <v>0</v>
      </c>
      <c r="L244" s="3">
        <f>SUM('GMIC_2022-Q3_SCDPT4'!SCDPT4_532BEGINNG_10:'GMIC_2022-Q3_SCDPT4'!SCDPT4_532ENDINGG_10)</f>
        <v>0</v>
      </c>
      <c r="M244" s="3">
        <f>SUM('GMIC_2022-Q3_SCDPT4'!SCDPT4_532BEGINNG_11:'GMIC_2022-Q3_SCDPT4'!SCDPT4_532ENDINGG_11)</f>
        <v>0</v>
      </c>
      <c r="N244" s="3">
        <f>SUM('GMIC_2022-Q3_SCDPT4'!SCDPT4_532BEGINNG_12:'GMIC_2022-Q3_SCDPT4'!SCDPT4_532ENDINGG_12)</f>
        <v>0</v>
      </c>
      <c r="O244" s="3">
        <f>SUM('GMIC_2022-Q3_SCDPT4'!SCDPT4_532BEGINNG_13:'GMIC_2022-Q3_SCDPT4'!SCDPT4_532ENDINGG_13)</f>
        <v>0</v>
      </c>
      <c r="P244" s="3">
        <f>SUM('GMIC_2022-Q3_SCDPT4'!SCDPT4_532BEGINNG_14:'GMIC_2022-Q3_SCDPT4'!SCDPT4_532ENDINGG_14)</f>
        <v>0</v>
      </c>
      <c r="Q244" s="3">
        <f>SUM('GMIC_2022-Q3_SCDPT4'!SCDPT4_532BEGINNG_15:'GMIC_2022-Q3_SCDPT4'!SCDPT4_532ENDINGG_15)</f>
        <v>0</v>
      </c>
      <c r="R244" s="3">
        <f>SUM('GMIC_2022-Q3_SCDPT4'!SCDPT4_532BEGINNG_16:'GMIC_2022-Q3_SCDPT4'!SCDPT4_532ENDINGG_16)</f>
        <v>0</v>
      </c>
      <c r="S244" s="3">
        <f>SUM('GMIC_2022-Q3_SCDPT4'!SCDPT4_532BEGINNG_17:'GMIC_2022-Q3_SCDPT4'!SCDPT4_532ENDINGG_17)</f>
        <v>0</v>
      </c>
      <c r="T244" s="3">
        <f>SUM('GMIC_2022-Q3_SCDPT4'!SCDPT4_532BEGINNG_18:'GMIC_2022-Q3_SCDPT4'!SCDPT4_532ENDINGG_18)</f>
        <v>0</v>
      </c>
      <c r="U244" s="3">
        <f>SUM('GMIC_2022-Q3_SCDPT4'!SCDPT4_532BEGINNG_19:'GMIC_2022-Q3_SCDPT4'!SCDPT4_532ENDINGG_19)</f>
        <v>0</v>
      </c>
      <c r="V244" s="3">
        <f>SUM('GMIC_2022-Q3_SCDPT4'!SCDPT4_532BEGINNG_20:'GMIC_2022-Q3_SCDPT4'!SCDPT4_532ENDINGG_20)</f>
        <v>0</v>
      </c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2:32" x14ac:dyDescent="0.3">
      <c r="B245" s="6" t="s">
        <v>670</v>
      </c>
      <c r="C245" s="1" t="s">
        <v>670</v>
      </c>
      <c r="D245" s="7" t="s">
        <v>670</v>
      </c>
      <c r="E245" s="1" t="s">
        <v>670</v>
      </c>
      <c r="F245" s="1" t="s">
        <v>670</v>
      </c>
      <c r="G245" s="1" t="s">
        <v>670</v>
      </c>
      <c r="H245" s="1" t="s">
        <v>670</v>
      </c>
      <c r="I245" s="1" t="s">
        <v>670</v>
      </c>
      <c r="J245" s="1" t="s">
        <v>670</v>
      </c>
      <c r="K245" s="1" t="s">
        <v>670</v>
      </c>
      <c r="L245" s="1" t="s">
        <v>670</v>
      </c>
      <c r="M245" s="1" t="s">
        <v>670</v>
      </c>
      <c r="N245" s="1" t="s">
        <v>670</v>
      </c>
      <c r="O245" s="1" t="s">
        <v>670</v>
      </c>
      <c r="P245" s="1" t="s">
        <v>670</v>
      </c>
      <c r="Q245" s="1" t="s">
        <v>670</v>
      </c>
      <c r="R245" s="1" t="s">
        <v>670</v>
      </c>
      <c r="S245" s="1" t="s">
        <v>670</v>
      </c>
      <c r="T245" s="1" t="s">
        <v>670</v>
      </c>
      <c r="U245" s="1" t="s">
        <v>670</v>
      </c>
      <c r="V245" s="1" t="s">
        <v>670</v>
      </c>
      <c r="W245" s="1" t="s">
        <v>670</v>
      </c>
      <c r="X245" s="1" t="s">
        <v>670</v>
      </c>
      <c r="Y245" s="1" t="s">
        <v>670</v>
      </c>
      <c r="Z245" s="1" t="s">
        <v>670</v>
      </c>
      <c r="AA245" s="1" t="s">
        <v>670</v>
      </c>
      <c r="AB245" s="1" t="s">
        <v>670</v>
      </c>
      <c r="AC245" s="1" t="s">
        <v>670</v>
      </c>
      <c r="AD245" s="1" t="s">
        <v>670</v>
      </c>
      <c r="AE245" s="1" t="s">
        <v>670</v>
      </c>
      <c r="AF245" s="1" t="s">
        <v>670</v>
      </c>
    </row>
    <row r="246" spans="2:32" x14ac:dyDescent="0.3">
      <c r="B246" s="14" t="s">
        <v>144</v>
      </c>
      <c r="C246" s="20" t="s">
        <v>923</v>
      </c>
      <c r="D246" s="15" t="s">
        <v>6</v>
      </c>
      <c r="E246" s="17" t="s">
        <v>6</v>
      </c>
      <c r="F246" s="21"/>
      <c r="G246" s="5" t="s">
        <v>6</v>
      </c>
      <c r="H246" s="25"/>
      <c r="I246" s="4"/>
      <c r="J246" s="2"/>
      <c r="K246" s="4"/>
      <c r="L246" s="4"/>
      <c r="M246" s="4"/>
      <c r="N246" s="4"/>
      <c r="O246" s="4"/>
      <c r="P246" s="19"/>
      <c r="Q246" s="4"/>
      <c r="R246" s="4"/>
      <c r="S246" s="4"/>
      <c r="T246" s="4"/>
      <c r="U246" s="19"/>
      <c r="V246" s="4"/>
      <c r="W246" s="2"/>
      <c r="X246" s="23" t="s">
        <v>6</v>
      </c>
      <c r="Y246" s="22" t="s">
        <v>6</v>
      </c>
      <c r="Z246" s="33" t="s">
        <v>6</v>
      </c>
      <c r="AA246" s="2"/>
      <c r="AB246" s="5" t="s">
        <v>6</v>
      </c>
      <c r="AC246" s="5" t="s">
        <v>6</v>
      </c>
      <c r="AD246" s="5" t="s">
        <v>6</v>
      </c>
      <c r="AE246" s="16" t="s">
        <v>6</v>
      </c>
      <c r="AF246" s="24" t="s">
        <v>6</v>
      </c>
    </row>
    <row r="247" spans="2:32" x14ac:dyDescent="0.3">
      <c r="B247" s="6" t="s">
        <v>670</v>
      </c>
      <c r="C247" s="1" t="s">
        <v>670</v>
      </c>
      <c r="D247" s="7" t="s">
        <v>670</v>
      </c>
      <c r="E247" s="1" t="s">
        <v>670</v>
      </c>
      <c r="F247" s="1" t="s">
        <v>670</v>
      </c>
      <c r="G247" s="1" t="s">
        <v>670</v>
      </c>
      <c r="H247" s="1" t="s">
        <v>670</v>
      </c>
      <c r="I247" s="1" t="s">
        <v>670</v>
      </c>
      <c r="J247" s="1" t="s">
        <v>670</v>
      </c>
      <c r="K247" s="1" t="s">
        <v>670</v>
      </c>
      <c r="L247" s="1" t="s">
        <v>670</v>
      </c>
      <c r="M247" s="1" t="s">
        <v>670</v>
      </c>
      <c r="N247" s="1" t="s">
        <v>670</v>
      </c>
      <c r="O247" s="1" t="s">
        <v>670</v>
      </c>
      <c r="P247" s="1" t="s">
        <v>670</v>
      </c>
      <c r="Q247" s="1" t="s">
        <v>670</v>
      </c>
      <c r="R247" s="1" t="s">
        <v>670</v>
      </c>
      <c r="S247" s="1" t="s">
        <v>670</v>
      </c>
      <c r="T247" s="1" t="s">
        <v>670</v>
      </c>
      <c r="U247" s="1" t="s">
        <v>670</v>
      </c>
      <c r="V247" s="1" t="s">
        <v>670</v>
      </c>
      <c r="W247" s="1" t="s">
        <v>670</v>
      </c>
      <c r="X247" s="1" t="s">
        <v>670</v>
      </c>
      <c r="Y247" s="1" t="s">
        <v>670</v>
      </c>
      <c r="Z247" s="1" t="s">
        <v>670</v>
      </c>
      <c r="AA247" s="1" t="s">
        <v>670</v>
      </c>
      <c r="AB247" s="1" t="s">
        <v>670</v>
      </c>
      <c r="AC247" s="1" t="s">
        <v>670</v>
      </c>
      <c r="AD247" s="1" t="s">
        <v>670</v>
      </c>
      <c r="AE247" s="1" t="s">
        <v>670</v>
      </c>
      <c r="AF247" s="1" t="s">
        <v>670</v>
      </c>
    </row>
    <row r="248" spans="2:32" ht="56" x14ac:dyDescent="0.3">
      <c r="B248" s="12" t="s">
        <v>414</v>
      </c>
      <c r="C248" s="11" t="s">
        <v>145</v>
      </c>
      <c r="D248" s="13"/>
      <c r="E248" s="2"/>
      <c r="F248" s="2"/>
      <c r="G248" s="2"/>
      <c r="H248" s="2"/>
      <c r="I248" s="3">
        <f>SUM('GMIC_2022-Q3_SCDPT4'!SCDPT4_551BEGINNG_7:'GMIC_2022-Q3_SCDPT4'!SCDPT4_551ENDINGG_7)</f>
        <v>0</v>
      </c>
      <c r="J248" s="2"/>
      <c r="K248" s="3">
        <f>SUM('GMIC_2022-Q3_SCDPT4'!SCDPT4_551BEGINNG_9:'GMIC_2022-Q3_SCDPT4'!SCDPT4_551ENDINGG_9)</f>
        <v>0</v>
      </c>
      <c r="L248" s="3">
        <f>SUM('GMIC_2022-Q3_SCDPT4'!SCDPT4_551BEGINNG_10:'GMIC_2022-Q3_SCDPT4'!SCDPT4_551ENDINGG_10)</f>
        <v>0</v>
      </c>
      <c r="M248" s="3">
        <f>SUM('GMIC_2022-Q3_SCDPT4'!SCDPT4_551BEGINNG_11:'GMIC_2022-Q3_SCDPT4'!SCDPT4_551ENDINGG_11)</f>
        <v>0</v>
      </c>
      <c r="N248" s="3">
        <f>SUM('GMIC_2022-Q3_SCDPT4'!SCDPT4_551BEGINNG_12:'GMIC_2022-Q3_SCDPT4'!SCDPT4_551ENDINGG_12)</f>
        <v>0</v>
      </c>
      <c r="O248" s="3">
        <f>SUM('GMIC_2022-Q3_SCDPT4'!SCDPT4_551BEGINNG_13:'GMIC_2022-Q3_SCDPT4'!SCDPT4_551ENDINGG_13)</f>
        <v>0</v>
      </c>
      <c r="P248" s="3">
        <f>SUM('GMIC_2022-Q3_SCDPT4'!SCDPT4_551BEGINNG_14:'GMIC_2022-Q3_SCDPT4'!SCDPT4_551ENDINGG_14)</f>
        <v>0</v>
      </c>
      <c r="Q248" s="3">
        <f>SUM('GMIC_2022-Q3_SCDPT4'!SCDPT4_551BEGINNG_15:'GMIC_2022-Q3_SCDPT4'!SCDPT4_551ENDINGG_15)</f>
        <v>0</v>
      </c>
      <c r="R248" s="3">
        <f>SUM('GMIC_2022-Q3_SCDPT4'!SCDPT4_551BEGINNG_16:'GMIC_2022-Q3_SCDPT4'!SCDPT4_551ENDINGG_16)</f>
        <v>0</v>
      </c>
      <c r="S248" s="3">
        <f>SUM('GMIC_2022-Q3_SCDPT4'!SCDPT4_551BEGINNG_17:'GMIC_2022-Q3_SCDPT4'!SCDPT4_551ENDINGG_17)</f>
        <v>0</v>
      </c>
      <c r="T248" s="3">
        <f>SUM('GMIC_2022-Q3_SCDPT4'!SCDPT4_551BEGINNG_18:'GMIC_2022-Q3_SCDPT4'!SCDPT4_551ENDINGG_18)</f>
        <v>0</v>
      </c>
      <c r="U248" s="3">
        <f>SUM('GMIC_2022-Q3_SCDPT4'!SCDPT4_551BEGINNG_19:'GMIC_2022-Q3_SCDPT4'!SCDPT4_551ENDINGG_19)</f>
        <v>0</v>
      </c>
      <c r="V248" s="3">
        <f>SUM('GMIC_2022-Q3_SCDPT4'!SCDPT4_551BEGINNG_20:'GMIC_2022-Q3_SCDPT4'!SCDPT4_551ENDINGG_20)</f>
        <v>0</v>
      </c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2:32" x14ac:dyDescent="0.3">
      <c r="B249" s="6" t="s">
        <v>670</v>
      </c>
      <c r="C249" s="1" t="s">
        <v>670</v>
      </c>
      <c r="D249" s="7" t="s">
        <v>670</v>
      </c>
      <c r="E249" s="1" t="s">
        <v>670</v>
      </c>
      <c r="F249" s="1" t="s">
        <v>670</v>
      </c>
      <c r="G249" s="1" t="s">
        <v>670</v>
      </c>
      <c r="H249" s="1" t="s">
        <v>670</v>
      </c>
      <c r="I249" s="1" t="s">
        <v>670</v>
      </c>
      <c r="J249" s="1" t="s">
        <v>670</v>
      </c>
      <c r="K249" s="1" t="s">
        <v>670</v>
      </c>
      <c r="L249" s="1" t="s">
        <v>670</v>
      </c>
      <c r="M249" s="1" t="s">
        <v>670</v>
      </c>
      <c r="N249" s="1" t="s">
        <v>670</v>
      </c>
      <c r="O249" s="1" t="s">
        <v>670</v>
      </c>
      <c r="P249" s="1" t="s">
        <v>670</v>
      </c>
      <c r="Q249" s="1" t="s">
        <v>670</v>
      </c>
      <c r="R249" s="1" t="s">
        <v>670</v>
      </c>
      <c r="S249" s="1" t="s">
        <v>670</v>
      </c>
      <c r="T249" s="1" t="s">
        <v>670</v>
      </c>
      <c r="U249" s="1" t="s">
        <v>670</v>
      </c>
      <c r="V249" s="1" t="s">
        <v>670</v>
      </c>
      <c r="W249" s="1" t="s">
        <v>670</v>
      </c>
      <c r="X249" s="1" t="s">
        <v>670</v>
      </c>
      <c r="Y249" s="1" t="s">
        <v>670</v>
      </c>
      <c r="Z249" s="1" t="s">
        <v>670</v>
      </c>
      <c r="AA249" s="1" t="s">
        <v>670</v>
      </c>
      <c r="AB249" s="1" t="s">
        <v>670</v>
      </c>
      <c r="AC249" s="1" t="s">
        <v>670</v>
      </c>
      <c r="AD249" s="1" t="s">
        <v>670</v>
      </c>
      <c r="AE249" s="1" t="s">
        <v>670</v>
      </c>
      <c r="AF249" s="1" t="s">
        <v>670</v>
      </c>
    </row>
    <row r="250" spans="2:32" x14ac:dyDescent="0.3">
      <c r="B250" s="14" t="s">
        <v>1016</v>
      </c>
      <c r="C250" s="20" t="s">
        <v>923</v>
      </c>
      <c r="D250" s="15" t="s">
        <v>6</v>
      </c>
      <c r="E250" s="17" t="s">
        <v>6</v>
      </c>
      <c r="F250" s="21"/>
      <c r="G250" s="5" t="s">
        <v>6</v>
      </c>
      <c r="H250" s="25"/>
      <c r="I250" s="4"/>
      <c r="J250" s="2"/>
      <c r="K250" s="4"/>
      <c r="L250" s="4"/>
      <c r="M250" s="4"/>
      <c r="N250" s="4"/>
      <c r="O250" s="4"/>
      <c r="P250" s="19"/>
      <c r="Q250" s="4"/>
      <c r="R250" s="4"/>
      <c r="S250" s="4"/>
      <c r="T250" s="4"/>
      <c r="U250" s="19"/>
      <c r="V250" s="4"/>
      <c r="W250" s="2"/>
      <c r="X250" s="23" t="s">
        <v>6</v>
      </c>
      <c r="Y250" s="22" t="s">
        <v>6</v>
      </c>
      <c r="Z250" s="33" t="s">
        <v>6</v>
      </c>
      <c r="AA250" s="2"/>
      <c r="AB250" s="5" t="s">
        <v>6</v>
      </c>
      <c r="AC250" s="5" t="s">
        <v>6</v>
      </c>
      <c r="AD250" s="5" t="s">
        <v>6</v>
      </c>
      <c r="AE250" s="16" t="s">
        <v>6</v>
      </c>
      <c r="AF250" s="24" t="s">
        <v>6</v>
      </c>
    </row>
    <row r="251" spans="2:32" x14ac:dyDescent="0.3">
      <c r="B251" s="6" t="s">
        <v>670</v>
      </c>
      <c r="C251" s="1" t="s">
        <v>670</v>
      </c>
      <c r="D251" s="7" t="s">
        <v>670</v>
      </c>
      <c r="E251" s="1" t="s">
        <v>670</v>
      </c>
      <c r="F251" s="1" t="s">
        <v>670</v>
      </c>
      <c r="G251" s="1" t="s">
        <v>670</v>
      </c>
      <c r="H251" s="1" t="s">
        <v>670</v>
      </c>
      <c r="I251" s="1" t="s">
        <v>670</v>
      </c>
      <c r="J251" s="1" t="s">
        <v>670</v>
      </c>
      <c r="K251" s="1" t="s">
        <v>670</v>
      </c>
      <c r="L251" s="1" t="s">
        <v>670</v>
      </c>
      <c r="M251" s="1" t="s">
        <v>670</v>
      </c>
      <c r="N251" s="1" t="s">
        <v>670</v>
      </c>
      <c r="O251" s="1" t="s">
        <v>670</v>
      </c>
      <c r="P251" s="1" t="s">
        <v>670</v>
      </c>
      <c r="Q251" s="1" t="s">
        <v>670</v>
      </c>
      <c r="R251" s="1" t="s">
        <v>670</v>
      </c>
      <c r="S251" s="1" t="s">
        <v>670</v>
      </c>
      <c r="T251" s="1" t="s">
        <v>670</v>
      </c>
      <c r="U251" s="1" t="s">
        <v>670</v>
      </c>
      <c r="V251" s="1" t="s">
        <v>670</v>
      </c>
      <c r="W251" s="1" t="s">
        <v>670</v>
      </c>
      <c r="X251" s="1" t="s">
        <v>670</v>
      </c>
      <c r="Y251" s="1" t="s">
        <v>670</v>
      </c>
      <c r="Z251" s="1" t="s">
        <v>670</v>
      </c>
      <c r="AA251" s="1" t="s">
        <v>670</v>
      </c>
      <c r="AB251" s="1" t="s">
        <v>670</v>
      </c>
      <c r="AC251" s="1" t="s">
        <v>670</v>
      </c>
      <c r="AD251" s="1" t="s">
        <v>670</v>
      </c>
      <c r="AE251" s="1" t="s">
        <v>670</v>
      </c>
      <c r="AF251" s="1" t="s">
        <v>670</v>
      </c>
    </row>
    <row r="252" spans="2:32" ht="56" x14ac:dyDescent="0.3">
      <c r="B252" s="12" t="s">
        <v>222</v>
      </c>
      <c r="C252" s="11" t="s">
        <v>223</v>
      </c>
      <c r="D252" s="13"/>
      <c r="E252" s="2"/>
      <c r="F252" s="2"/>
      <c r="G252" s="2"/>
      <c r="H252" s="2"/>
      <c r="I252" s="3">
        <f>SUM('GMIC_2022-Q3_SCDPT4'!SCDPT4_552BEGINNG_7:'GMIC_2022-Q3_SCDPT4'!SCDPT4_552ENDINGG_7)</f>
        <v>0</v>
      </c>
      <c r="J252" s="2"/>
      <c r="K252" s="3">
        <f>SUM('GMIC_2022-Q3_SCDPT4'!SCDPT4_552BEGINNG_9:'GMIC_2022-Q3_SCDPT4'!SCDPT4_552ENDINGG_9)</f>
        <v>0</v>
      </c>
      <c r="L252" s="3">
        <f>SUM('GMIC_2022-Q3_SCDPT4'!SCDPT4_552BEGINNG_10:'GMIC_2022-Q3_SCDPT4'!SCDPT4_552ENDINGG_10)</f>
        <v>0</v>
      </c>
      <c r="M252" s="3">
        <f>SUM('GMIC_2022-Q3_SCDPT4'!SCDPT4_552BEGINNG_11:'GMIC_2022-Q3_SCDPT4'!SCDPT4_552ENDINGG_11)</f>
        <v>0</v>
      </c>
      <c r="N252" s="3">
        <f>SUM('GMIC_2022-Q3_SCDPT4'!SCDPT4_552BEGINNG_12:'GMIC_2022-Q3_SCDPT4'!SCDPT4_552ENDINGG_12)</f>
        <v>0</v>
      </c>
      <c r="O252" s="3">
        <f>SUM('GMIC_2022-Q3_SCDPT4'!SCDPT4_552BEGINNG_13:'GMIC_2022-Q3_SCDPT4'!SCDPT4_552ENDINGG_13)</f>
        <v>0</v>
      </c>
      <c r="P252" s="3">
        <f>SUM('GMIC_2022-Q3_SCDPT4'!SCDPT4_552BEGINNG_14:'GMIC_2022-Q3_SCDPT4'!SCDPT4_552ENDINGG_14)</f>
        <v>0</v>
      </c>
      <c r="Q252" s="3">
        <f>SUM('GMIC_2022-Q3_SCDPT4'!SCDPT4_552BEGINNG_15:'GMIC_2022-Q3_SCDPT4'!SCDPT4_552ENDINGG_15)</f>
        <v>0</v>
      </c>
      <c r="R252" s="3">
        <f>SUM('GMIC_2022-Q3_SCDPT4'!SCDPT4_552BEGINNG_16:'GMIC_2022-Q3_SCDPT4'!SCDPT4_552ENDINGG_16)</f>
        <v>0</v>
      </c>
      <c r="S252" s="3">
        <f>SUM('GMIC_2022-Q3_SCDPT4'!SCDPT4_552BEGINNG_17:'GMIC_2022-Q3_SCDPT4'!SCDPT4_552ENDINGG_17)</f>
        <v>0</v>
      </c>
      <c r="T252" s="3">
        <f>SUM('GMIC_2022-Q3_SCDPT4'!SCDPT4_552BEGINNG_18:'GMIC_2022-Q3_SCDPT4'!SCDPT4_552ENDINGG_18)</f>
        <v>0</v>
      </c>
      <c r="U252" s="3">
        <f>SUM('GMIC_2022-Q3_SCDPT4'!SCDPT4_552BEGINNG_19:'GMIC_2022-Q3_SCDPT4'!SCDPT4_552ENDINGG_19)</f>
        <v>0</v>
      </c>
      <c r="V252" s="3">
        <f>SUM('GMIC_2022-Q3_SCDPT4'!SCDPT4_552BEGINNG_20:'GMIC_2022-Q3_SCDPT4'!SCDPT4_552ENDINGG_20)</f>
        <v>0</v>
      </c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2:32" x14ac:dyDescent="0.3">
      <c r="B253" s="6" t="s">
        <v>670</v>
      </c>
      <c r="C253" s="1" t="s">
        <v>670</v>
      </c>
      <c r="D253" s="7" t="s">
        <v>670</v>
      </c>
      <c r="E253" s="1" t="s">
        <v>670</v>
      </c>
      <c r="F253" s="1" t="s">
        <v>670</v>
      </c>
      <c r="G253" s="1" t="s">
        <v>670</v>
      </c>
      <c r="H253" s="1" t="s">
        <v>670</v>
      </c>
      <c r="I253" s="1" t="s">
        <v>670</v>
      </c>
      <c r="J253" s="1" t="s">
        <v>670</v>
      </c>
      <c r="K253" s="1" t="s">
        <v>670</v>
      </c>
      <c r="L253" s="1" t="s">
        <v>670</v>
      </c>
      <c r="M253" s="1" t="s">
        <v>670</v>
      </c>
      <c r="N253" s="1" t="s">
        <v>670</v>
      </c>
      <c r="O253" s="1" t="s">
        <v>670</v>
      </c>
      <c r="P253" s="1" t="s">
        <v>670</v>
      </c>
      <c r="Q253" s="1" t="s">
        <v>670</v>
      </c>
      <c r="R253" s="1" t="s">
        <v>670</v>
      </c>
      <c r="S253" s="1" t="s">
        <v>670</v>
      </c>
      <c r="T253" s="1" t="s">
        <v>670</v>
      </c>
      <c r="U253" s="1" t="s">
        <v>670</v>
      </c>
      <c r="V253" s="1" t="s">
        <v>670</v>
      </c>
      <c r="W253" s="1" t="s">
        <v>670</v>
      </c>
      <c r="X253" s="1" t="s">
        <v>670</v>
      </c>
      <c r="Y253" s="1" t="s">
        <v>670</v>
      </c>
      <c r="Z253" s="1" t="s">
        <v>670</v>
      </c>
      <c r="AA253" s="1" t="s">
        <v>670</v>
      </c>
      <c r="AB253" s="1" t="s">
        <v>670</v>
      </c>
      <c r="AC253" s="1" t="s">
        <v>670</v>
      </c>
      <c r="AD253" s="1" t="s">
        <v>670</v>
      </c>
      <c r="AE253" s="1" t="s">
        <v>670</v>
      </c>
      <c r="AF253" s="1" t="s">
        <v>670</v>
      </c>
    </row>
    <row r="254" spans="2:32" x14ac:dyDescent="0.3">
      <c r="B254" s="14" t="s">
        <v>300</v>
      </c>
      <c r="C254" s="20" t="s">
        <v>923</v>
      </c>
      <c r="D254" s="15" t="s">
        <v>6</v>
      </c>
      <c r="E254" s="17" t="s">
        <v>6</v>
      </c>
      <c r="F254" s="21"/>
      <c r="G254" s="5" t="s">
        <v>6</v>
      </c>
      <c r="H254" s="25"/>
      <c r="I254" s="4"/>
      <c r="J254" s="2"/>
      <c r="K254" s="4"/>
      <c r="L254" s="4"/>
      <c r="M254" s="4"/>
      <c r="N254" s="4"/>
      <c r="O254" s="4"/>
      <c r="P254" s="19"/>
      <c r="Q254" s="4"/>
      <c r="R254" s="4"/>
      <c r="S254" s="4"/>
      <c r="T254" s="4"/>
      <c r="U254" s="19"/>
      <c r="V254" s="4"/>
      <c r="W254" s="2"/>
      <c r="X254" s="23" t="s">
        <v>6</v>
      </c>
      <c r="Y254" s="22" t="s">
        <v>6</v>
      </c>
      <c r="Z254" s="33" t="s">
        <v>6</v>
      </c>
      <c r="AA254" s="2"/>
      <c r="AB254" s="5" t="s">
        <v>6</v>
      </c>
      <c r="AC254" s="5" t="s">
        <v>6</v>
      </c>
      <c r="AD254" s="5" t="s">
        <v>6</v>
      </c>
      <c r="AE254" s="16" t="s">
        <v>6</v>
      </c>
      <c r="AF254" s="24" t="s">
        <v>6</v>
      </c>
    </row>
    <row r="255" spans="2:32" x14ac:dyDescent="0.3">
      <c r="B255" s="6" t="s">
        <v>670</v>
      </c>
      <c r="C255" s="1" t="s">
        <v>670</v>
      </c>
      <c r="D255" s="7" t="s">
        <v>670</v>
      </c>
      <c r="E255" s="1" t="s">
        <v>670</v>
      </c>
      <c r="F255" s="1" t="s">
        <v>670</v>
      </c>
      <c r="G255" s="1" t="s">
        <v>670</v>
      </c>
      <c r="H255" s="1" t="s">
        <v>670</v>
      </c>
      <c r="I255" s="1" t="s">
        <v>670</v>
      </c>
      <c r="J255" s="1" t="s">
        <v>670</v>
      </c>
      <c r="K255" s="1" t="s">
        <v>670</v>
      </c>
      <c r="L255" s="1" t="s">
        <v>670</v>
      </c>
      <c r="M255" s="1" t="s">
        <v>670</v>
      </c>
      <c r="N255" s="1" t="s">
        <v>670</v>
      </c>
      <c r="O255" s="1" t="s">
        <v>670</v>
      </c>
      <c r="P255" s="1" t="s">
        <v>670</v>
      </c>
      <c r="Q255" s="1" t="s">
        <v>670</v>
      </c>
      <c r="R255" s="1" t="s">
        <v>670</v>
      </c>
      <c r="S255" s="1" t="s">
        <v>670</v>
      </c>
      <c r="T255" s="1" t="s">
        <v>670</v>
      </c>
      <c r="U255" s="1" t="s">
        <v>670</v>
      </c>
      <c r="V255" s="1" t="s">
        <v>670</v>
      </c>
      <c r="W255" s="1" t="s">
        <v>670</v>
      </c>
      <c r="X255" s="1" t="s">
        <v>670</v>
      </c>
      <c r="Y255" s="1" t="s">
        <v>670</v>
      </c>
      <c r="Z255" s="1" t="s">
        <v>670</v>
      </c>
      <c r="AA255" s="1" t="s">
        <v>670</v>
      </c>
      <c r="AB255" s="1" t="s">
        <v>670</v>
      </c>
      <c r="AC255" s="1" t="s">
        <v>670</v>
      </c>
      <c r="AD255" s="1" t="s">
        <v>670</v>
      </c>
      <c r="AE255" s="1" t="s">
        <v>670</v>
      </c>
      <c r="AF255" s="1" t="s">
        <v>670</v>
      </c>
    </row>
    <row r="256" spans="2:32" ht="56" x14ac:dyDescent="0.3">
      <c r="B256" s="12" t="s">
        <v>576</v>
      </c>
      <c r="C256" s="11" t="s">
        <v>632</v>
      </c>
      <c r="D256" s="13"/>
      <c r="E256" s="2"/>
      <c r="F256" s="2"/>
      <c r="G256" s="2"/>
      <c r="H256" s="2"/>
      <c r="I256" s="3">
        <f>SUM('GMIC_2022-Q3_SCDPT4'!SCDPT4_571BEGINNG_7:'GMIC_2022-Q3_SCDPT4'!SCDPT4_571ENDINGG_7)</f>
        <v>0</v>
      </c>
      <c r="J256" s="2"/>
      <c r="K256" s="3">
        <f>SUM('GMIC_2022-Q3_SCDPT4'!SCDPT4_571BEGINNG_9:'GMIC_2022-Q3_SCDPT4'!SCDPT4_571ENDINGG_9)</f>
        <v>0</v>
      </c>
      <c r="L256" s="3">
        <f>SUM('GMIC_2022-Q3_SCDPT4'!SCDPT4_571BEGINNG_10:'GMIC_2022-Q3_SCDPT4'!SCDPT4_571ENDINGG_10)</f>
        <v>0</v>
      </c>
      <c r="M256" s="3">
        <f>SUM('GMIC_2022-Q3_SCDPT4'!SCDPT4_571BEGINNG_11:'GMIC_2022-Q3_SCDPT4'!SCDPT4_571ENDINGG_11)</f>
        <v>0</v>
      </c>
      <c r="N256" s="3">
        <f>SUM('GMIC_2022-Q3_SCDPT4'!SCDPT4_571BEGINNG_12:'GMIC_2022-Q3_SCDPT4'!SCDPT4_571ENDINGG_12)</f>
        <v>0</v>
      </c>
      <c r="O256" s="3">
        <f>SUM('GMIC_2022-Q3_SCDPT4'!SCDPT4_571BEGINNG_13:'GMIC_2022-Q3_SCDPT4'!SCDPT4_571ENDINGG_13)</f>
        <v>0</v>
      </c>
      <c r="P256" s="3">
        <f>SUM('GMIC_2022-Q3_SCDPT4'!SCDPT4_571BEGINNG_14:'GMIC_2022-Q3_SCDPT4'!SCDPT4_571ENDINGG_14)</f>
        <v>0</v>
      </c>
      <c r="Q256" s="3">
        <f>SUM('GMIC_2022-Q3_SCDPT4'!SCDPT4_571BEGINNG_15:'GMIC_2022-Q3_SCDPT4'!SCDPT4_571ENDINGG_15)</f>
        <v>0</v>
      </c>
      <c r="R256" s="3">
        <f>SUM('GMIC_2022-Q3_SCDPT4'!SCDPT4_571BEGINNG_16:'GMIC_2022-Q3_SCDPT4'!SCDPT4_571ENDINGG_16)</f>
        <v>0</v>
      </c>
      <c r="S256" s="3">
        <f>SUM('GMIC_2022-Q3_SCDPT4'!SCDPT4_571BEGINNG_17:'GMIC_2022-Q3_SCDPT4'!SCDPT4_571ENDINGG_17)</f>
        <v>0</v>
      </c>
      <c r="T256" s="3">
        <f>SUM('GMIC_2022-Q3_SCDPT4'!SCDPT4_571BEGINNG_18:'GMIC_2022-Q3_SCDPT4'!SCDPT4_571ENDINGG_18)</f>
        <v>0</v>
      </c>
      <c r="U256" s="3">
        <f>SUM('GMIC_2022-Q3_SCDPT4'!SCDPT4_571BEGINNG_19:'GMIC_2022-Q3_SCDPT4'!SCDPT4_571ENDINGG_19)</f>
        <v>0</v>
      </c>
      <c r="V256" s="3">
        <f>SUM('GMIC_2022-Q3_SCDPT4'!SCDPT4_571BEGINNG_20:'GMIC_2022-Q3_SCDPT4'!SCDPT4_571ENDINGG_20)</f>
        <v>0</v>
      </c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2:32" x14ac:dyDescent="0.3">
      <c r="B257" s="6" t="s">
        <v>670</v>
      </c>
      <c r="C257" s="1" t="s">
        <v>670</v>
      </c>
      <c r="D257" s="7" t="s">
        <v>670</v>
      </c>
      <c r="E257" s="1" t="s">
        <v>670</v>
      </c>
      <c r="F257" s="1" t="s">
        <v>670</v>
      </c>
      <c r="G257" s="1" t="s">
        <v>670</v>
      </c>
      <c r="H257" s="1" t="s">
        <v>670</v>
      </c>
      <c r="I257" s="1" t="s">
        <v>670</v>
      </c>
      <c r="J257" s="1" t="s">
        <v>670</v>
      </c>
      <c r="K257" s="1" t="s">
        <v>670</v>
      </c>
      <c r="L257" s="1" t="s">
        <v>670</v>
      </c>
      <c r="M257" s="1" t="s">
        <v>670</v>
      </c>
      <c r="N257" s="1" t="s">
        <v>670</v>
      </c>
      <c r="O257" s="1" t="s">
        <v>670</v>
      </c>
      <c r="P257" s="1" t="s">
        <v>670</v>
      </c>
      <c r="Q257" s="1" t="s">
        <v>670</v>
      </c>
      <c r="R257" s="1" t="s">
        <v>670</v>
      </c>
      <c r="S257" s="1" t="s">
        <v>670</v>
      </c>
      <c r="T257" s="1" t="s">
        <v>670</v>
      </c>
      <c r="U257" s="1" t="s">
        <v>670</v>
      </c>
      <c r="V257" s="1" t="s">
        <v>670</v>
      </c>
      <c r="W257" s="1" t="s">
        <v>670</v>
      </c>
      <c r="X257" s="1" t="s">
        <v>670</v>
      </c>
      <c r="Y257" s="1" t="s">
        <v>670</v>
      </c>
      <c r="Z257" s="1" t="s">
        <v>670</v>
      </c>
      <c r="AA257" s="1" t="s">
        <v>670</v>
      </c>
      <c r="AB257" s="1" t="s">
        <v>670</v>
      </c>
      <c r="AC257" s="1" t="s">
        <v>670</v>
      </c>
      <c r="AD257" s="1" t="s">
        <v>670</v>
      </c>
      <c r="AE257" s="1" t="s">
        <v>670</v>
      </c>
      <c r="AF257" s="1" t="s">
        <v>670</v>
      </c>
    </row>
    <row r="258" spans="2:32" x14ac:dyDescent="0.3">
      <c r="B258" s="14" t="s">
        <v>77</v>
      </c>
      <c r="C258" s="20" t="s">
        <v>923</v>
      </c>
      <c r="D258" s="15" t="s">
        <v>6</v>
      </c>
      <c r="E258" s="17" t="s">
        <v>6</v>
      </c>
      <c r="F258" s="21"/>
      <c r="G258" s="5" t="s">
        <v>6</v>
      </c>
      <c r="H258" s="25"/>
      <c r="I258" s="4"/>
      <c r="J258" s="2"/>
      <c r="K258" s="4"/>
      <c r="L258" s="4"/>
      <c r="M258" s="4"/>
      <c r="N258" s="4"/>
      <c r="O258" s="4"/>
      <c r="P258" s="19"/>
      <c r="Q258" s="4"/>
      <c r="R258" s="4"/>
      <c r="S258" s="4"/>
      <c r="T258" s="4"/>
      <c r="U258" s="19"/>
      <c r="V258" s="4"/>
      <c r="W258" s="2"/>
      <c r="X258" s="23" t="s">
        <v>6</v>
      </c>
      <c r="Y258" s="22" t="s">
        <v>6</v>
      </c>
      <c r="Z258" s="33" t="s">
        <v>6</v>
      </c>
      <c r="AA258" s="2"/>
      <c r="AB258" s="5" t="s">
        <v>6</v>
      </c>
      <c r="AC258" s="5" t="s">
        <v>6</v>
      </c>
      <c r="AD258" s="5" t="s">
        <v>6</v>
      </c>
      <c r="AE258" s="16" t="s">
        <v>6</v>
      </c>
      <c r="AF258" s="24" t="s">
        <v>6</v>
      </c>
    </row>
    <row r="259" spans="2:32" x14ac:dyDescent="0.3">
      <c r="B259" s="6" t="s">
        <v>670</v>
      </c>
      <c r="C259" s="1" t="s">
        <v>670</v>
      </c>
      <c r="D259" s="7" t="s">
        <v>670</v>
      </c>
      <c r="E259" s="1" t="s">
        <v>670</v>
      </c>
      <c r="F259" s="1" t="s">
        <v>670</v>
      </c>
      <c r="G259" s="1" t="s">
        <v>670</v>
      </c>
      <c r="H259" s="1" t="s">
        <v>670</v>
      </c>
      <c r="I259" s="1" t="s">
        <v>670</v>
      </c>
      <c r="J259" s="1" t="s">
        <v>670</v>
      </c>
      <c r="K259" s="1" t="s">
        <v>670</v>
      </c>
      <c r="L259" s="1" t="s">
        <v>670</v>
      </c>
      <c r="M259" s="1" t="s">
        <v>670</v>
      </c>
      <c r="N259" s="1" t="s">
        <v>670</v>
      </c>
      <c r="O259" s="1" t="s">
        <v>670</v>
      </c>
      <c r="P259" s="1" t="s">
        <v>670</v>
      </c>
      <c r="Q259" s="1" t="s">
        <v>670</v>
      </c>
      <c r="R259" s="1" t="s">
        <v>670</v>
      </c>
      <c r="S259" s="1" t="s">
        <v>670</v>
      </c>
      <c r="T259" s="1" t="s">
        <v>670</v>
      </c>
      <c r="U259" s="1" t="s">
        <v>670</v>
      </c>
      <c r="V259" s="1" t="s">
        <v>670</v>
      </c>
      <c r="W259" s="1" t="s">
        <v>670</v>
      </c>
      <c r="X259" s="1" t="s">
        <v>670</v>
      </c>
      <c r="Y259" s="1" t="s">
        <v>670</v>
      </c>
      <c r="Z259" s="1" t="s">
        <v>670</v>
      </c>
      <c r="AA259" s="1" t="s">
        <v>670</v>
      </c>
      <c r="AB259" s="1" t="s">
        <v>670</v>
      </c>
      <c r="AC259" s="1" t="s">
        <v>670</v>
      </c>
      <c r="AD259" s="1" t="s">
        <v>670</v>
      </c>
      <c r="AE259" s="1" t="s">
        <v>670</v>
      </c>
      <c r="AF259" s="1" t="s">
        <v>670</v>
      </c>
    </row>
    <row r="260" spans="2:32" ht="56" x14ac:dyDescent="0.3">
      <c r="B260" s="12" t="s">
        <v>346</v>
      </c>
      <c r="C260" s="11" t="s">
        <v>842</v>
      </c>
      <c r="D260" s="13"/>
      <c r="E260" s="2"/>
      <c r="F260" s="2"/>
      <c r="G260" s="2"/>
      <c r="H260" s="2"/>
      <c r="I260" s="3">
        <f>SUM('GMIC_2022-Q3_SCDPT4'!SCDPT4_572BEGINNG_7:'GMIC_2022-Q3_SCDPT4'!SCDPT4_572ENDINGG_7)</f>
        <v>0</v>
      </c>
      <c r="J260" s="2"/>
      <c r="K260" s="3">
        <f>SUM('GMIC_2022-Q3_SCDPT4'!SCDPT4_572BEGINNG_9:'GMIC_2022-Q3_SCDPT4'!SCDPT4_572ENDINGG_9)</f>
        <v>0</v>
      </c>
      <c r="L260" s="3">
        <f>SUM('GMIC_2022-Q3_SCDPT4'!SCDPT4_572BEGINNG_10:'GMIC_2022-Q3_SCDPT4'!SCDPT4_572ENDINGG_10)</f>
        <v>0</v>
      </c>
      <c r="M260" s="3">
        <f>SUM('GMIC_2022-Q3_SCDPT4'!SCDPT4_572BEGINNG_11:'GMIC_2022-Q3_SCDPT4'!SCDPT4_572ENDINGG_11)</f>
        <v>0</v>
      </c>
      <c r="N260" s="3">
        <f>SUM('GMIC_2022-Q3_SCDPT4'!SCDPT4_572BEGINNG_12:'GMIC_2022-Q3_SCDPT4'!SCDPT4_572ENDINGG_12)</f>
        <v>0</v>
      </c>
      <c r="O260" s="3">
        <f>SUM('GMIC_2022-Q3_SCDPT4'!SCDPT4_572BEGINNG_13:'GMIC_2022-Q3_SCDPT4'!SCDPT4_572ENDINGG_13)</f>
        <v>0</v>
      </c>
      <c r="P260" s="3">
        <f>SUM('GMIC_2022-Q3_SCDPT4'!SCDPT4_572BEGINNG_14:'GMIC_2022-Q3_SCDPT4'!SCDPT4_572ENDINGG_14)</f>
        <v>0</v>
      </c>
      <c r="Q260" s="3">
        <f>SUM('GMIC_2022-Q3_SCDPT4'!SCDPT4_572BEGINNG_15:'GMIC_2022-Q3_SCDPT4'!SCDPT4_572ENDINGG_15)</f>
        <v>0</v>
      </c>
      <c r="R260" s="3">
        <f>SUM('GMIC_2022-Q3_SCDPT4'!SCDPT4_572BEGINNG_16:'GMIC_2022-Q3_SCDPT4'!SCDPT4_572ENDINGG_16)</f>
        <v>0</v>
      </c>
      <c r="S260" s="3">
        <f>SUM('GMIC_2022-Q3_SCDPT4'!SCDPT4_572BEGINNG_17:'GMIC_2022-Q3_SCDPT4'!SCDPT4_572ENDINGG_17)</f>
        <v>0</v>
      </c>
      <c r="T260" s="3">
        <f>SUM('GMIC_2022-Q3_SCDPT4'!SCDPT4_572BEGINNG_18:'GMIC_2022-Q3_SCDPT4'!SCDPT4_572ENDINGG_18)</f>
        <v>0</v>
      </c>
      <c r="U260" s="3">
        <f>SUM('GMIC_2022-Q3_SCDPT4'!SCDPT4_572BEGINNG_19:'GMIC_2022-Q3_SCDPT4'!SCDPT4_572ENDINGG_19)</f>
        <v>0</v>
      </c>
      <c r="V260" s="3">
        <f>SUM('GMIC_2022-Q3_SCDPT4'!SCDPT4_572BEGINNG_20:'GMIC_2022-Q3_SCDPT4'!SCDPT4_572ENDINGG_20)</f>
        <v>0</v>
      </c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2:32" x14ac:dyDescent="0.3">
      <c r="B261" s="6" t="s">
        <v>670</v>
      </c>
      <c r="C261" s="1" t="s">
        <v>670</v>
      </c>
      <c r="D261" s="7" t="s">
        <v>670</v>
      </c>
      <c r="E261" s="1" t="s">
        <v>670</v>
      </c>
      <c r="F261" s="1" t="s">
        <v>670</v>
      </c>
      <c r="G261" s="1" t="s">
        <v>670</v>
      </c>
      <c r="H261" s="1" t="s">
        <v>670</v>
      </c>
      <c r="I261" s="1" t="s">
        <v>670</v>
      </c>
      <c r="J261" s="1" t="s">
        <v>670</v>
      </c>
      <c r="K261" s="1" t="s">
        <v>670</v>
      </c>
      <c r="L261" s="1" t="s">
        <v>670</v>
      </c>
      <c r="M261" s="1" t="s">
        <v>670</v>
      </c>
      <c r="N261" s="1" t="s">
        <v>670</v>
      </c>
      <c r="O261" s="1" t="s">
        <v>670</v>
      </c>
      <c r="P261" s="1" t="s">
        <v>670</v>
      </c>
      <c r="Q261" s="1" t="s">
        <v>670</v>
      </c>
      <c r="R261" s="1" t="s">
        <v>670</v>
      </c>
      <c r="S261" s="1" t="s">
        <v>670</v>
      </c>
      <c r="T261" s="1" t="s">
        <v>670</v>
      </c>
      <c r="U261" s="1" t="s">
        <v>670</v>
      </c>
      <c r="V261" s="1" t="s">
        <v>670</v>
      </c>
      <c r="W261" s="1" t="s">
        <v>670</v>
      </c>
      <c r="X261" s="1" t="s">
        <v>670</v>
      </c>
      <c r="Y261" s="1" t="s">
        <v>670</v>
      </c>
      <c r="Z261" s="1" t="s">
        <v>670</v>
      </c>
      <c r="AA261" s="1" t="s">
        <v>670</v>
      </c>
      <c r="AB261" s="1" t="s">
        <v>670</v>
      </c>
      <c r="AC261" s="1" t="s">
        <v>670</v>
      </c>
      <c r="AD261" s="1" t="s">
        <v>670</v>
      </c>
      <c r="AE261" s="1" t="s">
        <v>670</v>
      </c>
      <c r="AF261" s="1" t="s">
        <v>670</v>
      </c>
    </row>
    <row r="262" spans="2:32" x14ac:dyDescent="0.3">
      <c r="B262" s="14" t="s">
        <v>347</v>
      </c>
      <c r="C262" s="20" t="s">
        <v>923</v>
      </c>
      <c r="D262" s="15" t="s">
        <v>6</v>
      </c>
      <c r="E262" s="17" t="s">
        <v>6</v>
      </c>
      <c r="F262" s="21"/>
      <c r="G262" s="5" t="s">
        <v>6</v>
      </c>
      <c r="H262" s="25"/>
      <c r="I262" s="4"/>
      <c r="J262" s="2"/>
      <c r="K262" s="4"/>
      <c r="L262" s="4"/>
      <c r="M262" s="4"/>
      <c r="N262" s="4"/>
      <c r="O262" s="4"/>
      <c r="P262" s="19"/>
      <c r="Q262" s="4"/>
      <c r="R262" s="4"/>
      <c r="S262" s="4"/>
      <c r="T262" s="4"/>
      <c r="U262" s="19"/>
      <c r="V262" s="4"/>
      <c r="W262" s="2"/>
      <c r="X262" s="23" t="s">
        <v>6</v>
      </c>
      <c r="Y262" s="22" t="s">
        <v>6</v>
      </c>
      <c r="Z262" s="33" t="s">
        <v>6</v>
      </c>
      <c r="AA262" s="2"/>
      <c r="AB262" s="5" t="s">
        <v>6</v>
      </c>
      <c r="AC262" s="5" t="s">
        <v>6</v>
      </c>
      <c r="AD262" s="5" t="s">
        <v>6</v>
      </c>
      <c r="AE262" s="16" t="s">
        <v>6</v>
      </c>
      <c r="AF262" s="24" t="s">
        <v>6</v>
      </c>
    </row>
    <row r="263" spans="2:32" x14ac:dyDescent="0.3">
      <c r="B263" s="6" t="s">
        <v>670</v>
      </c>
      <c r="C263" s="1" t="s">
        <v>670</v>
      </c>
      <c r="D263" s="7" t="s">
        <v>670</v>
      </c>
      <c r="E263" s="1" t="s">
        <v>670</v>
      </c>
      <c r="F263" s="1" t="s">
        <v>670</v>
      </c>
      <c r="G263" s="1" t="s">
        <v>670</v>
      </c>
      <c r="H263" s="1" t="s">
        <v>670</v>
      </c>
      <c r="I263" s="1" t="s">
        <v>670</v>
      </c>
      <c r="J263" s="1" t="s">
        <v>670</v>
      </c>
      <c r="K263" s="1" t="s">
        <v>670</v>
      </c>
      <c r="L263" s="1" t="s">
        <v>670</v>
      </c>
      <c r="M263" s="1" t="s">
        <v>670</v>
      </c>
      <c r="N263" s="1" t="s">
        <v>670</v>
      </c>
      <c r="O263" s="1" t="s">
        <v>670</v>
      </c>
      <c r="P263" s="1" t="s">
        <v>670</v>
      </c>
      <c r="Q263" s="1" t="s">
        <v>670</v>
      </c>
      <c r="R263" s="1" t="s">
        <v>670</v>
      </c>
      <c r="S263" s="1" t="s">
        <v>670</v>
      </c>
      <c r="T263" s="1" t="s">
        <v>670</v>
      </c>
      <c r="U263" s="1" t="s">
        <v>670</v>
      </c>
      <c r="V263" s="1" t="s">
        <v>670</v>
      </c>
      <c r="W263" s="1" t="s">
        <v>670</v>
      </c>
      <c r="X263" s="1" t="s">
        <v>670</v>
      </c>
      <c r="Y263" s="1" t="s">
        <v>670</v>
      </c>
      <c r="Z263" s="1" t="s">
        <v>670</v>
      </c>
      <c r="AA263" s="1" t="s">
        <v>670</v>
      </c>
      <c r="AB263" s="1" t="s">
        <v>670</v>
      </c>
      <c r="AC263" s="1" t="s">
        <v>670</v>
      </c>
      <c r="AD263" s="1" t="s">
        <v>670</v>
      </c>
      <c r="AE263" s="1" t="s">
        <v>670</v>
      </c>
      <c r="AF263" s="1" t="s">
        <v>670</v>
      </c>
    </row>
    <row r="264" spans="2:32" ht="28" x14ac:dyDescent="0.3">
      <c r="B264" s="12" t="s">
        <v>633</v>
      </c>
      <c r="C264" s="11" t="s">
        <v>20</v>
      </c>
      <c r="D264" s="13"/>
      <c r="E264" s="2"/>
      <c r="F264" s="2"/>
      <c r="G264" s="2"/>
      <c r="H264" s="2"/>
      <c r="I264" s="3">
        <f>SUM('GMIC_2022-Q3_SCDPT4'!SCDPT4_581BEGINNG_7:'GMIC_2022-Q3_SCDPT4'!SCDPT4_581ENDINGG_7)</f>
        <v>0</v>
      </c>
      <c r="J264" s="2"/>
      <c r="K264" s="3">
        <f>SUM('GMIC_2022-Q3_SCDPT4'!SCDPT4_581BEGINNG_9:'GMIC_2022-Q3_SCDPT4'!SCDPT4_581ENDINGG_9)</f>
        <v>0</v>
      </c>
      <c r="L264" s="3">
        <f>SUM('GMIC_2022-Q3_SCDPT4'!SCDPT4_581BEGINNG_10:'GMIC_2022-Q3_SCDPT4'!SCDPT4_581ENDINGG_10)</f>
        <v>0</v>
      </c>
      <c r="M264" s="3">
        <f>SUM('GMIC_2022-Q3_SCDPT4'!SCDPT4_581BEGINNG_11:'GMIC_2022-Q3_SCDPT4'!SCDPT4_581ENDINGG_11)</f>
        <v>0</v>
      </c>
      <c r="N264" s="3">
        <f>SUM('GMIC_2022-Q3_SCDPT4'!SCDPT4_581BEGINNG_12:'GMIC_2022-Q3_SCDPT4'!SCDPT4_581ENDINGG_12)</f>
        <v>0</v>
      </c>
      <c r="O264" s="3">
        <f>SUM('GMIC_2022-Q3_SCDPT4'!SCDPT4_581BEGINNG_13:'GMIC_2022-Q3_SCDPT4'!SCDPT4_581ENDINGG_13)</f>
        <v>0</v>
      </c>
      <c r="P264" s="3">
        <f>SUM('GMIC_2022-Q3_SCDPT4'!SCDPT4_581BEGINNG_14:'GMIC_2022-Q3_SCDPT4'!SCDPT4_581ENDINGG_14)</f>
        <v>0</v>
      </c>
      <c r="Q264" s="3">
        <f>SUM('GMIC_2022-Q3_SCDPT4'!SCDPT4_581BEGINNG_15:'GMIC_2022-Q3_SCDPT4'!SCDPT4_581ENDINGG_15)</f>
        <v>0</v>
      </c>
      <c r="R264" s="3">
        <f>SUM('GMIC_2022-Q3_SCDPT4'!SCDPT4_581BEGINNG_16:'GMIC_2022-Q3_SCDPT4'!SCDPT4_581ENDINGG_16)</f>
        <v>0</v>
      </c>
      <c r="S264" s="3">
        <f>SUM('GMIC_2022-Q3_SCDPT4'!SCDPT4_581BEGINNG_17:'GMIC_2022-Q3_SCDPT4'!SCDPT4_581ENDINGG_17)</f>
        <v>0</v>
      </c>
      <c r="T264" s="3">
        <f>SUM('GMIC_2022-Q3_SCDPT4'!SCDPT4_581BEGINNG_18:'GMIC_2022-Q3_SCDPT4'!SCDPT4_581ENDINGG_18)</f>
        <v>0</v>
      </c>
      <c r="U264" s="3">
        <f>SUM('GMIC_2022-Q3_SCDPT4'!SCDPT4_581BEGINNG_19:'GMIC_2022-Q3_SCDPT4'!SCDPT4_581ENDINGG_19)</f>
        <v>0</v>
      </c>
      <c r="V264" s="3">
        <f>SUM('GMIC_2022-Q3_SCDPT4'!SCDPT4_581BEGINNG_20:'GMIC_2022-Q3_SCDPT4'!SCDPT4_581ENDINGG_20)</f>
        <v>0</v>
      </c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2:32" x14ac:dyDescent="0.3">
      <c r="B265" s="6" t="s">
        <v>670</v>
      </c>
      <c r="C265" s="1" t="s">
        <v>670</v>
      </c>
      <c r="D265" s="7" t="s">
        <v>670</v>
      </c>
      <c r="E265" s="1" t="s">
        <v>670</v>
      </c>
      <c r="F265" s="1" t="s">
        <v>670</v>
      </c>
      <c r="G265" s="1" t="s">
        <v>670</v>
      </c>
      <c r="H265" s="1" t="s">
        <v>670</v>
      </c>
      <c r="I265" s="1" t="s">
        <v>670</v>
      </c>
      <c r="J265" s="1" t="s">
        <v>670</v>
      </c>
      <c r="K265" s="1" t="s">
        <v>670</v>
      </c>
      <c r="L265" s="1" t="s">
        <v>670</v>
      </c>
      <c r="M265" s="1" t="s">
        <v>670</v>
      </c>
      <c r="N265" s="1" t="s">
        <v>670</v>
      </c>
      <c r="O265" s="1" t="s">
        <v>670</v>
      </c>
      <c r="P265" s="1" t="s">
        <v>670</v>
      </c>
      <c r="Q265" s="1" t="s">
        <v>670</v>
      </c>
      <c r="R265" s="1" t="s">
        <v>670</v>
      </c>
      <c r="S265" s="1" t="s">
        <v>670</v>
      </c>
      <c r="T265" s="1" t="s">
        <v>670</v>
      </c>
      <c r="U265" s="1" t="s">
        <v>670</v>
      </c>
      <c r="V265" s="1" t="s">
        <v>670</v>
      </c>
      <c r="W265" s="1" t="s">
        <v>670</v>
      </c>
      <c r="X265" s="1" t="s">
        <v>670</v>
      </c>
      <c r="Y265" s="1" t="s">
        <v>670</v>
      </c>
      <c r="Z265" s="1" t="s">
        <v>670</v>
      </c>
      <c r="AA265" s="1" t="s">
        <v>670</v>
      </c>
      <c r="AB265" s="1" t="s">
        <v>670</v>
      </c>
      <c r="AC265" s="1" t="s">
        <v>670</v>
      </c>
      <c r="AD265" s="1" t="s">
        <v>670</v>
      </c>
      <c r="AE265" s="1" t="s">
        <v>670</v>
      </c>
      <c r="AF265" s="1" t="s">
        <v>670</v>
      </c>
    </row>
    <row r="266" spans="2:32" x14ac:dyDescent="0.3">
      <c r="B266" s="14" t="s">
        <v>415</v>
      </c>
      <c r="C266" s="20" t="s">
        <v>923</v>
      </c>
      <c r="D266" s="15" t="s">
        <v>6</v>
      </c>
      <c r="E266" s="17" t="s">
        <v>6</v>
      </c>
      <c r="F266" s="21"/>
      <c r="G266" s="5" t="s">
        <v>6</v>
      </c>
      <c r="H266" s="25"/>
      <c r="I266" s="4"/>
      <c r="J266" s="2"/>
      <c r="K266" s="4"/>
      <c r="L266" s="4"/>
      <c r="M266" s="4"/>
      <c r="N266" s="4"/>
      <c r="O266" s="4"/>
      <c r="P266" s="19"/>
      <c r="Q266" s="4"/>
      <c r="R266" s="4"/>
      <c r="S266" s="4"/>
      <c r="T266" s="4"/>
      <c r="U266" s="19"/>
      <c r="V266" s="4"/>
      <c r="W266" s="2"/>
      <c r="X266" s="2"/>
      <c r="Y266" s="2"/>
      <c r="Z266" s="2"/>
      <c r="AA266" s="2"/>
      <c r="AB266" s="5" t="s">
        <v>6</v>
      </c>
      <c r="AC266" s="5" t="s">
        <v>6</v>
      </c>
      <c r="AD266" s="5" t="s">
        <v>6</v>
      </c>
      <c r="AE266" s="16" t="s">
        <v>6</v>
      </c>
      <c r="AF266" s="2"/>
    </row>
    <row r="267" spans="2:32" x14ac:dyDescent="0.3">
      <c r="B267" s="6" t="s">
        <v>670</v>
      </c>
      <c r="C267" s="1" t="s">
        <v>670</v>
      </c>
      <c r="D267" s="7" t="s">
        <v>670</v>
      </c>
      <c r="E267" s="1" t="s">
        <v>670</v>
      </c>
      <c r="F267" s="1" t="s">
        <v>670</v>
      </c>
      <c r="G267" s="1" t="s">
        <v>670</v>
      </c>
      <c r="H267" s="1" t="s">
        <v>670</v>
      </c>
      <c r="I267" s="1" t="s">
        <v>670</v>
      </c>
      <c r="J267" s="1" t="s">
        <v>670</v>
      </c>
      <c r="K267" s="1" t="s">
        <v>670</v>
      </c>
      <c r="L267" s="1" t="s">
        <v>670</v>
      </c>
      <c r="M267" s="1" t="s">
        <v>670</v>
      </c>
      <c r="N267" s="1" t="s">
        <v>670</v>
      </c>
      <c r="O267" s="1" t="s">
        <v>670</v>
      </c>
      <c r="P267" s="1" t="s">
        <v>670</v>
      </c>
      <c r="Q267" s="1" t="s">
        <v>670</v>
      </c>
      <c r="R267" s="1" t="s">
        <v>670</v>
      </c>
      <c r="S267" s="1" t="s">
        <v>670</v>
      </c>
      <c r="T267" s="1" t="s">
        <v>670</v>
      </c>
      <c r="U267" s="1" t="s">
        <v>670</v>
      </c>
      <c r="V267" s="1" t="s">
        <v>670</v>
      </c>
      <c r="W267" s="1" t="s">
        <v>670</v>
      </c>
      <c r="X267" s="1" t="s">
        <v>670</v>
      </c>
      <c r="Y267" s="1" t="s">
        <v>670</v>
      </c>
      <c r="Z267" s="1" t="s">
        <v>670</v>
      </c>
      <c r="AA267" s="1" t="s">
        <v>670</v>
      </c>
      <c r="AB267" s="1" t="s">
        <v>670</v>
      </c>
      <c r="AC267" s="1" t="s">
        <v>670</v>
      </c>
      <c r="AD267" s="1" t="s">
        <v>670</v>
      </c>
      <c r="AE267" s="1" t="s">
        <v>670</v>
      </c>
      <c r="AF267" s="1" t="s">
        <v>670</v>
      </c>
    </row>
    <row r="268" spans="2:32" ht="42" x14ac:dyDescent="0.3">
      <c r="B268" s="12" t="s">
        <v>696</v>
      </c>
      <c r="C268" s="11" t="s">
        <v>697</v>
      </c>
      <c r="D268" s="13"/>
      <c r="E268" s="2"/>
      <c r="F268" s="2"/>
      <c r="G268" s="2"/>
      <c r="H268" s="2"/>
      <c r="I268" s="3">
        <f>SUM('GMIC_2022-Q3_SCDPT4'!SCDPT4_591BEGINNG_7:'GMIC_2022-Q3_SCDPT4'!SCDPT4_591ENDINGG_7)</f>
        <v>0</v>
      </c>
      <c r="J268" s="2"/>
      <c r="K268" s="3">
        <f>SUM('GMIC_2022-Q3_SCDPT4'!SCDPT4_591BEGINNG_9:'GMIC_2022-Q3_SCDPT4'!SCDPT4_591ENDINGG_9)</f>
        <v>0</v>
      </c>
      <c r="L268" s="3">
        <f>SUM('GMIC_2022-Q3_SCDPT4'!SCDPT4_591BEGINNG_10:'GMIC_2022-Q3_SCDPT4'!SCDPT4_591ENDINGG_10)</f>
        <v>0</v>
      </c>
      <c r="M268" s="3">
        <f>SUM('GMIC_2022-Q3_SCDPT4'!SCDPT4_591BEGINNG_11:'GMIC_2022-Q3_SCDPT4'!SCDPT4_591ENDINGG_11)</f>
        <v>0</v>
      </c>
      <c r="N268" s="3">
        <f>SUM('GMIC_2022-Q3_SCDPT4'!SCDPT4_591BEGINNG_12:'GMIC_2022-Q3_SCDPT4'!SCDPT4_591ENDINGG_12)</f>
        <v>0</v>
      </c>
      <c r="O268" s="3">
        <f>SUM('GMIC_2022-Q3_SCDPT4'!SCDPT4_591BEGINNG_13:'GMIC_2022-Q3_SCDPT4'!SCDPT4_591ENDINGG_13)</f>
        <v>0</v>
      </c>
      <c r="P268" s="3">
        <f>SUM('GMIC_2022-Q3_SCDPT4'!SCDPT4_591BEGINNG_14:'GMIC_2022-Q3_SCDPT4'!SCDPT4_591ENDINGG_14)</f>
        <v>0</v>
      </c>
      <c r="Q268" s="3">
        <f>SUM('GMIC_2022-Q3_SCDPT4'!SCDPT4_591BEGINNG_15:'GMIC_2022-Q3_SCDPT4'!SCDPT4_591ENDINGG_15)</f>
        <v>0</v>
      </c>
      <c r="R268" s="3">
        <f>SUM('GMIC_2022-Q3_SCDPT4'!SCDPT4_591BEGINNG_16:'GMIC_2022-Q3_SCDPT4'!SCDPT4_591ENDINGG_16)</f>
        <v>0</v>
      </c>
      <c r="S268" s="3">
        <f>SUM('GMIC_2022-Q3_SCDPT4'!SCDPT4_591BEGINNG_17:'GMIC_2022-Q3_SCDPT4'!SCDPT4_591ENDINGG_17)</f>
        <v>0</v>
      </c>
      <c r="T268" s="3">
        <f>SUM('GMIC_2022-Q3_SCDPT4'!SCDPT4_591BEGINNG_18:'GMIC_2022-Q3_SCDPT4'!SCDPT4_591ENDINGG_18)</f>
        <v>0</v>
      </c>
      <c r="U268" s="3">
        <f>SUM('GMIC_2022-Q3_SCDPT4'!SCDPT4_591BEGINNG_19:'GMIC_2022-Q3_SCDPT4'!SCDPT4_591ENDINGG_19)</f>
        <v>0</v>
      </c>
      <c r="V268" s="3">
        <f>SUM('GMIC_2022-Q3_SCDPT4'!SCDPT4_591BEGINNG_20:'GMIC_2022-Q3_SCDPT4'!SCDPT4_591ENDINGG_20)</f>
        <v>0</v>
      </c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2:32" x14ac:dyDescent="0.3">
      <c r="B269" s="6" t="s">
        <v>670</v>
      </c>
      <c r="C269" s="1" t="s">
        <v>670</v>
      </c>
      <c r="D269" s="7" t="s">
        <v>670</v>
      </c>
      <c r="E269" s="1" t="s">
        <v>670</v>
      </c>
      <c r="F269" s="1" t="s">
        <v>670</v>
      </c>
      <c r="G269" s="1" t="s">
        <v>670</v>
      </c>
      <c r="H269" s="1" t="s">
        <v>670</v>
      </c>
      <c r="I269" s="1" t="s">
        <v>670</v>
      </c>
      <c r="J269" s="1" t="s">
        <v>670</v>
      </c>
      <c r="K269" s="1" t="s">
        <v>670</v>
      </c>
      <c r="L269" s="1" t="s">
        <v>670</v>
      </c>
      <c r="M269" s="1" t="s">
        <v>670</v>
      </c>
      <c r="N269" s="1" t="s">
        <v>670</v>
      </c>
      <c r="O269" s="1" t="s">
        <v>670</v>
      </c>
      <c r="P269" s="1" t="s">
        <v>670</v>
      </c>
      <c r="Q269" s="1" t="s">
        <v>670</v>
      </c>
      <c r="R269" s="1" t="s">
        <v>670</v>
      </c>
      <c r="S269" s="1" t="s">
        <v>670</v>
      </c>
      <c r="T269" s="1" t="s">
        <v>670</v>
      </c>
      <c r="U269" s="1" t="s">
        <v>670</v>
      </c>
      <c r="V269" s="1" t="s">
        <v>670</v>
      </c>
      <c r="W269" s="1" t="s">
        <v>670</v>
      </c>
      <c r="X269" s="1" t="s">
        <v>670</v>
      </c>
      <c r="Y269" s="1" t="s">
        <v>670</v>
      </c>
      <c r="Z269" s="1" t="s">
        <v>670</v>
      </c>
      <c r="AA269" s="1" t="s">
        <v>670</v>
      </c>
      <c r="AB269" s="1" t="s">
        <v>670</v>
      </c>
      <c r="AC269" s="1" t="s">
        <v>670</v>
      </c>
      <c r="AD269" s="1" t="s">
        <v>670</v>
      </c>
      <c r="AE269" s="1" t="s">
        <v>670</v>
      </c>
      <c r="AF269" s="1" t="s">
        <v>670</v>
      </c>
    </row>
    <row r="270" spans="2:32" x14ac:dyDescent="0.3">
      <c r="B270" s="14" t="s">
        <v>224</v>
      </c>
      <c r="C270" s="20" t="s">
        <v>923</v>
      </c>
      <c r="D270" s="15" t="s">
        <v>6</v>
      </c>
      <c r="E270" s="17" t="s">
        <v>6</v>
      </c>
      <c r="F270" s="21"/>
      <c r="G270" s="5" t="s">
        <v>6</v>
      </c>
      <c r="H270" s="25"/>
      <c r="I270" s="4"/>
      <c r="J270" s="2"/>
      <c r="K270" s="4"/>
      <c r="L270" s="4"/>
      <c r="M270" s="4"/>
      <c r="N270" s="4"/>
      <c r="O270" s="4"/>
      <c r="P270" s="19"/>
      <c r="Q270" s="4"/>
      <c r="R270" s="4"/>
      <c r="S270" s="4"/>
      <c r="T270" s="4"/>
      <c r="U270" s="19"/>
      <c r="V270" s="4"/>
      <c r="W270" s="2"/>
      <c r="X270" s="2"/>
      <c r="Y270" s="2"/>
      <c r="Z270" s="2"/>
      <c r="AA270" s="2"/>
      <c r="AB270" s="5" t="s">
        <v>6</v>
      </c>
      <c r="AC270" s="5" t="s">
        <v>6</v>
      </c>
      <c r="AD270" s="5" t="s">
        <v>6</v>
      </c>
      <c r="AE270" s="16" t="s">
        <v>6</v>
      </c>
      <c r="AF270" s="2"/>
    </row>
    <row r="271" spans="2:32" x14ac:dyDescent="0.3">
      <c r="B271" s="6" t="s">
        <v>670</v>
      </c>
      <c r="C271" s="1" t="s">
        <v>670</v>
      </c>
      <c r="D271" s="7" t="s">
        <v>670</v>
      </c>
      <c r="E271" s="1" t="s">
        <v>670</v>
      </c>
      <c r="F271" s="1" t="s">
        <v>670</v>
      </c>
      <c r="G271" s="1" t="s">
        <v>670</v>
      </c>
      <c r="H271" s="1" t="s">
        <v>670</v>
      </c>
      <c r="I271" s="1" t="s">
        <v>670</v>
      </c>
      <c r="J271" s="1" t="s">
        <v>670</v>
      </c>
      <c r="K271" s="1" t="s">
        <v>670</v>
      </c>
      <c r="L271" s="1" t="s">
        <v>670</v>
      </c>
      <c r="M271" s="1" t="s">
        <v>670</v>
      </c>
      <c r="N271" s="1" t="s">
        <v>670</v>
      </c>
      <c r="O271" s="1" t="s">
        <v>670</v>
      </c>
      <c r="P271" s="1" t="s">
        <v>670</v>
      </c>
      <c r="Q271" s="1" t="s">
        <v>670</v>
      </c>
      <c r="R271" s="1" t="s">
        <v>670</v>
      </c>
      <c r="S271" s="1" t="s">
        <v>670</v>
      </c>
      <c r="T271" s="1" t="s">
        <v>670</v>
      </c>
      <c r="U271" s="1" t="s">
        <v>670</v>
      </c>
      <c r="V271" s="1" t="s">
        <v>670</v>
      </c>
      <c r="W271" s="1" t="s">
        <v>670</v>
      </c>
      <c r="X271" s="1" t="s">
        <v>670</v>
      </c>
      <c r="Y271" s="1" t="s">
        <v>670</v>
      </c>
      <c r="Z271" s="1" t="s">
        <v>670</v>
      </c>
      <c r="AA271" s="1" t="s">
        <v>670</v>
      </c>
      <c r="AB271" s="1" t="s">
        <v>670</v>
      </c>
      <c r="AC271" s="1" t="s">
        <v>670</v>
      </c>
      <c r="AD271" s="1" t="s">
        <v>670</v>
      </c>
      <c r="AE271" s="1" t="s">
        <v>670</v>
      </c>
      <c r="AF271" s="1" t="s">
        <v>670</v>
      </c>
    </row>
    <row r="272" spans="2:32" ht="42" x14ac:dyDescent="0.3">
      <c r="B272" s="12" t="s">
        <v>488</v>
      </c>
      <c r="C272" s="11" t="s">
        <v>843</v>
      </c>
      <c r="D272" s="13"/>
      <c r="E272" s="2"/>
      <c r="F272" s="2"/>
      <c r="G272" s="2"/>
      <c r="H272" s="2"/>
      <c r="I272" s="3">
        <f>SUM('GMIC_2022-Q3_SCDPT4'!SCDPT4_592BEGINNG_7:'GMIC_2022-Q3_SCDPT4'!SCDPT4_592ENDINGG_7)</f>
        <v>0</v>
      </c>
      <c r="J272" s="2"/>
      <c r="K272" s="3">
        <f>SUM('GMIC_2022-Q3_SCDPT4'!SCDPT4_592BEGINNG_9:'GMIC_2022-Q3_SCDPT4'!SCDPT4_592ENDINGG_9)</f>
        <v>0</v>
      </c>
      <c r="L272" s="3">
        <f>SUM('GMIC_2022-Q3_SCDPT4'!SCDPT4_592BEGINNG_10:'GMIC_2022-Q3_SCDPT4'!SCDPT4_592ENDINGG_10)</f>
        <v>0</v>
      </c>
      <c r="M272" s="3">
        <f>SUM('GMIC_2022-Q3_SCDPT4'!SCDPT4_592BEGINNG_11:'GMIC_2022-Q3_SCDPT4'!SCDPT4_592ENDINGG_11)</f>
        <v>0</v>
      </c>
      <c r="N272" s="3">
        <f>SUM('GMIC_2022-Q3_SCDPT4'!SCDPT4_592BEGINNG_12:'GMIC_2022-Q3_SCDPT4'!SCDPT4_592ENDINGG_12)</f>
        <v>0</v>
      </c>
      <c r="O272" s="3">
        <f>SUM('GMIC_2022-Q3_SCDPT4'!SCDPT4_592BEGINNG_13:'GMIC_2022-Q3_SCDPT4'!SCDPT4_592ENDINGG_13)</f>
        <v>0</v>
      </c>
      <c r="P272" s="3">
        <f>SUM('GMIC_2022-Q3_SCDPT4'!SCDPT4_592BEGINNG_14:'GMIC_2022-Q3_SCDPT4'!SCDPT4_592ENDINGG_14)</f>
        <v>0</v>
      </c>
      <c r="Q272" s="3">
        <f>SUM('GMIC_2022-Q3_SCDPT4'!SCDPT4_592BEGINNG_15:'GMIC_2022-Q3_SCDPT4'!SCDPT4_592ENDINGG_15)</f>
        <v>0</v>
      </c>
      <c r="R272" s="3">
        <f>SUM('GMIC_2022-Q3_SCDPT4'!SCDPT4_592BEGINNG_16:'GMIC_2022-Q3_SCDPT4'!SCDPT4_592ENDINGG_16)</f>
        <v>0</v>
      </c>
      <c r="S272" s="3">
        <f>SUM('GMIC_2022-Q3_SCDPT4'!SCDPT4_592BEGINNG_17:'GMIC_2022-Q3_SCDPT4'!SCDPT4_592ENDINGG_17)</f>
        <v>0</v>
      </c>
      <c r="T272" s="3">
        <f>SUM('GMIC_2022-Q3_SCDPT4'!SCDPT4_592BEGINNG_18:'GMIC_2022-Q3_SCDPT4'!SCDPT4_592ENDINGG_18)</f>
        <v>0</v>
      </c>
      <c r="U272" s="3">
        <f>SUM('GMIC_2022-Q3_SCDPT4'!SCDPT4_592BEGINNG_19:'GMIC_2022-Q3_SCDPT4'!SCDPT4_592ENDINGG_19)</f>
        <v>0</v>
      </c>
      <c r="V272" s="3">
        <f>SUM('GMIC_2022-Q3_SCDPT4'!SCDPT4_592BEGINNG_20:'GMIC_2022-Q3_SCDPT4'!SCDPT4_592ENDINGG_20)</f>
        <v>0</v>
      </c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2:32" ht="28" x14ac:dyDescent="0.3">
      <c r="B273" s="12" t="s">
        <v>896</v>
      </c>
      <c r="C273" s="11" t="s">
        <v>870</v>
      </c>
      <c r="D273" s="13"/>
      <c r="E273" s="2"/>
      <c r="F273" s="2"/>
      <c r="G273" s="2"/>
      <c r="H273" s="2"/>
      <c r="I273" s="3">
        <f>'GMIC_2022-Q3_SCDPT4'!SCDPT4_5019999999_7+'GMIC_2022-Q3_SCDPT4'!SCDPT4_5029999999_7+'GMIC_2022-Q3_SCDPT4'!SCDPT4_5319999999_7+'GMIC_2022-Q3_SCDPT4'!SCDPT4_5329999999_7+'GMIC_2022-Q3_SCDPT4'!SCDPT4_5519999999_7+'GMIC_2022-Q3_SCDPT4'!SCDPT4_5529999999_7+'GMIC_2022-Q3_SCDPT4'!SCDPT4_5719999999_7+'GMIC_2022-Q3_SCDPT4'!SCDPT4_5729999999_7+'GMIC_2022-Q3_SCDPT4'!SCDPT4_5819999999_7+'GMIC_2022-Q3_SCDPT4'!SCDPT4_5919999999_7+'GMIC_2022-Q3_SCDPT4'!SCDPT4_5929999999_7</f>
        <v>0</v>
      </c>
      <c r="J273" s="2"/>
      <c r="K273" s="3">
        <f>'GMIC_2022-Q3_SCDPT4'!SCDPT4_5019999999_9+'GMIC_2022-Q3_SCDPT4'!SCDPT4_5029999999_9+'GMIC_2022-Q3_SCDPT4'!SCDPT4_5319999999_9+'GMIC_2022-Q3_SCDPT4'!SCDPT4_5329999999_9+'GMIC_2022-Q3_SCDPT4'!SCDPT4_5519999999_9+'GMIC_2022-Q3_SCDPT4'!SCDPT4_5529999999_9+'GMIC_2022-Q3_SCDPT4'!SCDPT4_5719999999_9+'GMIC_2022-Q3_SCDPT4'!SCDPT4_5729999999_9+'GMIC_2022-Q3_SCDPT4'!SCDPT4_5819999999_9+'GMIC_2022-Q3_SCDPT4'!SCDPT4_5919999999_9+'GMIC_2022-Q3_SCDPT4'!SCDPT4_5929999999_9</f>
        <v>0</v>
      </c>
      <c r="L273" s="3">
        <f>'GMIC_2022-Q3_SCDPT4'!SCDPT4_5019999999_10+'GMIC_2022-Q3_SCDPT4'!SCDPT4_5029999999_10+'GMIC_2022-Q3_SCDPT4'!SCDPT4_5319999999_10+'GMIC_2022-Q3_SCDPT4'!SCDPT4_5329999999_10+'GMIC_2022-Q3_SCDPT4'!SCDPT4_5519999999_10+'GMIC_2022-Q3_SCDPT4'!SCDPT4_5529999999_10+'GMIC_2022-Q3_SCDPT4'!SCDPT4_5719999999_10+'GMIC_2022-Q3_SCDPT4'!SCDPT4_5729999999_10+'GMIC_2022-Q3_SCDPT4'!SCDPT4_5819999999_10+'GMIC_2022-Q3_SCDPT4'!SCDPT4_5919999999_10+'GMIC_2022-Q3_SCDPT4'!SCDPT4_5929999999_10</f>
        <v>0</v>
      </c>
      <c r="M273" s="3">
        <f>'GMIC_2022-Q3_SCDPT4'!SCDPT4_5019999999_11+'GMIC_2022-Q3_SCDPT4'!SCDPT4_5029999999_11+'GMIC_2022-Q3_SCDPT4'!SCDPT4_5319999999_11+'GMIC_2022-Q3_SCDPT4'!SCDPT4_5329999999_11+'GMIC_2022-Q3_SCDPT4'!SCDPT4_5519999999_11+'GMIC_2022-Q3_SCDPT4'!SCDPT4_5529999999_11+'GMIC_2022-Q3_SCDPT4'!SCDPT4_5719999999_11+'GMIC_2022-Q3_SCDPT4'!SCDPT4_5729999999_11+'GMIC_2022-Q3_SCDPT4'!SCDPT4_5819999999_11+'GMIC_2022-Q3_SCDPT4'!SCDPT4_5919999999_11+'GMIC_2022-Q3_SCDPT4'!SCDPT4_5929999999_11</f>
        <v>0</v>
      </c>
      <c r="N273" s="3">
        <f>'GMIC_2022-Q3_SCDPT4'!SCDPT4_5019999999_12+'GMIC_2022-Q3_SCDPT4'!SCDPT4_5029999999_12+'GMIC_2022-Q3_SCDPT4'!SCDPT4_5319999999_12+'GMIC_2022-Q3_SCDPT4'!SCDPT4_5329999999_12+'GMIC_2022-Q3_SCDPT4'!SCDPT4_5519999999_12+'GMIC_2022-Q3_SCDPT4'!SCDPT4_5529999999_12+'GMIC_2022-Q3_SCDPT4'!SCDPT4_5719999999_12+'GMIC_2022-Q3_SCDPT4'!SCDPT4_5729999999_12+'GMIC_2022-Q3_SCDPT4'!SCDPT4_5819999999_12+'GMIC_2022-Q3_SCDPT4'!SCDPT4_5919999999_12+'GMIC_2022-Q3_SCDPT4'!SCDPT4_5929999999_12</f>
        <v>0</v>
      </c>
      <c r="O273" s="3">
        <f>'GMIC_2022-Q3_SCDPT4'!SCDPT4_5019999999_13+'GMIC_2022-Q3_SCDPT4'!SCDPT4_5029999999_13+'GMIC_2022-Q3_SCDPT4'!SCDPT4_5319999999_13+'GMIC_2022-Q3_SCDPT4'!SCDPT4_5329999999_13+'GMIC_2022-Q3_SCDPT4'!SCDPT4_5519999999_13+'GMIC_2022-Q3_SCDPT4'!SCDPT4_5529999999_13+'GMIC_2022-Q3_SCDPT4'!SCDPT4_5719999999_13+'GMIC_2022-Q3_SCDPT4'!SCDPT4_5729999999_13+'GMIC_2022-Q3_SCDPT4'!SCDPT4_5819999999_13+'GMIC_2022-Q3_SCDPT4'!SCDPT4_5919999999_13+'GMIC_2022-Q3_SCDPT4'!SCDPT4_5929999999_13</f>
        <v>0</v>
      </c>
      <c r="P273" s="3">
        <f>'GMIC_2022-Q3_SCDPT4'!SCDPT4_5019999999_14+'GMIC_2022-Q3_SCDPT4'!SCDPT4_5029999999_14+'GMIC_2022-Q3_SCDPT4'!SCDPT4_5319999999_14+'GMIC_2022-Q3_SCDPT4'!SCDPT4_5329999999_14+'GMIC_2022-Q3_SCDPT4'!SCDPT4_5519999999_14+'GMIC_2022-Q3_SCDPT4'!SCDPT4_5529999999_14+'GMIC_2022-Q3_SCDPT4'!SCDPT4_5719999999_14+'GMIC_2022-Q3_SCDPT4'!SCDPT4_5729999999_14+'GMIC_2022-Q3_SCDPT4'!SCDPT4_5819999999_14+'GMIC_2022-Q3_SCDPT4'!SCDPT4_5919999999_14+'GMIC_2022-Q3_SCDPT4'!SCDPT4_5929999999_14</f>
        <v>0</v>
      </c>
      <c r="Q273" s="3">
        <f>'GMIC_2022-Q3_SCDPT4'!SCDPT4_5019999999_15+'GMIC_2022-Q3_SCDPT4'!SCDPT4_5029999999_15+'GMIC_2022-Q3_SCDPT4'!SCDPT4_5319999999_15+'GMIC_2022-Q3_SCDPT4'!SCDPT4_5329999999_15+'GMIC_2022-Q3_SCDPT4'!SCDPT4_5519999999_15+'GMIC_2022-Q3_SCDPT4'!SCDPT4_5529999999_15+'GMIC_2022-Q3_SCDPT4'!SCDPT4_5719999999_15+'GMIC_2022-Q3_SCDPT4'!SCDPT4_5729999999_15+'GMIC_2022-Q3_SCDPT4'!SCDPT4_5819999999_15+'GMIC_2022-Q3_SCDPT4'!SCDPT4_5919999999_15+'GMIC_2022-Q3_SCDPT4'!SCDPT4_5929999999_15</f>
        <v>0</v>
      </c>
      <c r="R273" s="3">
        <f>'GMIC_2022-Q3_SCDPT4'!SCDPT4_5019999999_16+'GMIC_2022-Q3_SCDPT4'!SCDPT4_5029999999_16+'GMIC_2022-Q3_SCDPT4'!SCDPT4_5319999999_16+'GMIC_2022-Q3_SCDPT4'!SCDPT4_5329999999_16+'GMIC_2022-Q3_SCDPT4'!SCDPT4_5519999999_16+'GMIC_2022-Q3_SCDPT4'!SCDPT4_5529999999_16+'GMIC_2022-Q3_SCDPT4'!SCDPT4_5719999999_16+'GMIC_2022-Q3_SCDPT4'!SCDPT4_5729999999_16+'GMIC_2022-Q3_SCDPT4'!SCDPT4_5819999999_16+'GMIC_2022-Q3_SCDPT4'!SCDPT4_5919999999_16+'GMIC_2022-Q3_SCDPT4'!SCDPT4_5929999999_16</f>
        <v>0</v>
      </c>
      <c r="S273" s="3">
        <f>'GMIC_2022-Q3_SCDPT4'!SCDPT4_5019999999_17+'GMIC_2022-Q3_SCDPT4'!SCDPT4_5029999999_17+'GMIC_2022-Q3_SCDPT4'!SCDPT4_5319999999_17+'GMIC_2022-Q3_SCDPT4'!SCDPT4_5329999999_17+'GMIC_2022-Q3_SCDPT4'!SCDPT4_5519999999_17+'GMIC_2022-Q3_SCDPT4'!SCDPT4_5529999999_17+'GMIC_2022-Q3_SCDPT4'!SCDPT4_5719999999_17+'GMIC_2022-Q3_SCDPT4'!SCDPT4_5729999999_17+'GMIC_2022-Q3_SCDPT4'!SCDPT4_5819999999_17+'GMIC_2022-Q3_SCDPT4'!SCDPT4_5919999999_17+'GMIC_2022-Q3_SCDPT4'!SCDPT4_5929999999_17</f>
        <v>0</v>
      </c>
      <c r="T273" s="3">
        <f>'GMIC_2022-Q3_SCDPT4'!SCDPT4_5019999999_18+'GMIC_2022-Q3_SCDPT4'!SCDPT4_5029999999_18+'GMIC_2022-Q3_SCDPT4'!SCDPT4_5319999999_18+'GMIC_2022-Q3_SCDPT4'!SCDPT4_5329999999_18+'GMIC_2022-Q3_SCDPT4'!SCDPT4_5519999999_18+'GMIC_2022-Q3_SCDPT4'!SCDPT4_5529999999_18+'GMIC_2022-Q3_SCDPT4'!SCDPT4_5719999999_18+'GMIC_2022-Q3_SCDPT4'!SCDPT4_5729999999_18+'GMIC_2022-Q3_SCDPT4'!SCDPT4_5819999999_18+'GMIC_2022-Q3_SCDPT4'!SCDPT4_5919999999_18+'GMIC_2022-Q3_SCDPT4'!SCDPT4_5929999999_18</f>
        <v>0</v>
      </c>
      <c r="U273" s="3">
        <f>'GMIC_2022-Q3_SCDPT4'!SCDPT4_5019999999_19+'GMIC_2022-Q3_SCDPT4'!SCDPT4_5029999999_19+'GMIC_2022-Q3_SCDPT4'!SCDPT4_5319999999_19+'GMIC_2022-Q3_SCDPT4'!SCDPT4_5329999999_19+'GMIC_2022-Q3_SCDPT4'!SCDPT4_5519999999_19+'GMIC_2022-Q3_SCDPT4'!SCDPT4_5529999999_19+'GMIC_2022-Q3_SCDPT4'!SCDPT4_5719999999_19+'GMIC_2022-Q3_SCDPT4'!SCDPT4_5729999999_19+'GMIC_2022-Q3_SCDPT4'!SCDPT4_5819999999_19+'GMIC_2022-Q3_SCDPT4'!SCDPT4_5919999999_19+'GMIC_2022-Q3_SCDPT4'!SCDPT4_5929999999_19</f>
        <v>0</v>
      </c>
      <c r="V273" s="3">
        <f>'GMIC_2022-Q3_SCDPT4'!SCDPT4_5019999999_20+'GMIC_2022-Q3_SCDPT4'!SCDPT4_5029999999_20+'GMIC_2022-Q3_SCDPT4'!SCDPT4_5319999999_20+'GMIC_2022-Q3_SCDPT4'!SCDPT4_5329999999_20+'GMIC_2022-Q3_SCDPT4'!SCDPT4_5519999999_20+'GMIC_2022-Q3_SCDPT4'!SCDPT4_5529999999_20+'GMIC_2022-Q3_SCDPT4'!SCDPT4_5719999999_20+'GMIC_2022-Q3_SCDPT4'!SCDPT4_5729999999_20+'GMIC_2022-Q3_SCDPT4'!SCDPT4_5819999999_20+'GMIC_2022-Q3_SCDPT4'!SCDPT4_5919999999_20+'GMIC_2022-Q3_SCDPT4'!SCDPT4_5929999999_20</f>
        <v>0</v>
      </c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2:32" ht="28" x14ac:dyDescent="0.3">
      <c r="B274" s="12" t="s">
        <v>78</v>
      </c>
      <c r="C274" s="11" t="s">
        <v>21</v>
      </c>
      <c r="D274" s="1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2:32" x14ac:dyDescent="0.3">
      <c r="B275" s="12" t="s">
        <v>348</v>
      </c>
      <c r="C275" s="11" t="s">
        <v>951</v>
      </c>
      <c r="D275" s="13"/>
      <c r="E275" s="2"/>
      <c r="F275" s="2"/>
      <c r="G275" s="2"/>
      <c r="H275" s="2"/>
      <c r="I275" s="18">
        <f>'GMIC_2022-Q3_SCDPT4'!SCDPT4_5989999997_7</f>
        <v>0</v>
      </c>
      <c r="J275" s="2"/>
      <c r="K275" s="18">
        <f>'GMIC_2022-Q3_SCDPT4'!SCDPT4_5989999997_9</f>
        <v>0</v>
      </c>
      <c r="L275" s="18">
        <f>'GMIC_2022-Q3_SCDPT4'!SCDPT4_5989999997_10</f>
        <v>0</v>
      </c>
      <c r="M275" s="18">
        <f>'GMIC_2022-Q3_SCDPT4'!SCDPT4_5989999997_11</f>
        <v>0</v>
      </c>
      <c r="N275" s="18">
        <f>'GMIC_2022-Q3_SCDPT4'!SCDPT4_5989999997_12</f>
        <v>0</v>
      </c>
      <c r="O275" s="18">
        <f>'GMIC_2022-Q3_SCDPT4'!SCDPT4_5989999997_13</f>
        <v>0</v>
      </c>
      <c r="P275" s="18">
        <f>'GMIC_2022-Q3_SCDPT4'!SCDPT4_5989999997_14</f>
        <v>0</v>
      </c>
      <c r="Q275" s="18">
        <f>'GMIC_2022-Q3_SCDPT4'!SCDPT4_5989999997_15</f>
        <v>0</v>
      </c>
      <c r="R275" s="18">
        <f>'GMIC_2022-Q3_SCDPT4'!SCDPT4_5989999997_16</f>
        <v>0</v>
      </c>
      <c r="S275" s="18">
        <f>'GMIC_2022-Q3_SCDPT4'!SCDPT4_5989999997_17</f>
        <v>0</v>
      </c>
      <c r="T275" s="18">
        <f>'GMIC_2022-Q3_SCDPT4'!SCDPT4_5989999997_18</f>
        <v>0</v>
      </c>
      <c r="U275" s="18">
        <f>'GMIC_2022-Q3_SCDPT4'!SCDPT4_5989999997_19</f>
        <v>0</v>
      </c>
      <c r="V275" s="18">
        <f>'GMIC_2022-Q3_SCDPT4'!SCDPT4_5989999997_20</f>
        <v>0</v>
      </c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2:32" ht="28" x14ac:dyDescent="0.3">
      <c r="B276" s="12" t="s">
        <v>146</v>
      </c>
      <c r="C276" s="11" t="s">
        <v>225</v>
      </c>
      <c r="D276" s="13"/>
      <c r="E276" s="2"/>
      <c r="F276" s="2"/>
      <c r="G276" s="2"/>
      <c r="H276" s="2"/>
      <c r="I276" s="3">
        <f>'GMIC_2022-Q3_SCDPT4'!SCDPT4_4509999999_7+'GMIC_2022-Q3_SCDPT4'!SCDPT4_5989999999_7</f>
        <v>0</v>
      </c>
      <c r="J276" s="2"/>
      <c r="K276" s="3">
        <f>'GMIC_2022-Q3_SCDPT4'!SCDPT4_4509999999_9+'GMIC_2022-Q3_SCDPT4'!SCDPT4_5989999999_9</f>
        <v>0</v>
      </c>
      <c r="L276" s="3">
        <f>'GMIC_2022-Q3_SCDPT4'!SCDPT4_4509999999_10+'GMIC_2022-Q3_SCDPT4'!SCDPT4_5989999999_10</f>
        <v>0</v>
      </c>
      <c r="M276" s="3">
        <f>'GMIC_2022-Q3_SCDPT4'!SCDPT4_4509999999_11+'GMIC_2022-Q3_SCDPT4'!SCDPT4_5989999999_11</f>
        <v>0</v>
      </c>
      <c r="N276" s="3">
        <f>'GMIC_2022-Q3_SCDPT4'!SCDPT4_4509999999_12+'GMIC_2022-Q3_SCDPT4'!SCDPT4_5989999999_12</f>
        <v>0</v>
      </c>
      <c r="O276" s="3">
        <f>'GMIC_2022-Q3_SCDPT4'!SCDPT4_4509999999_13+'GMIC_2022-Q3_SCDPT4'!SCDPT4_5989999999_13</f>
        <v>0</v>
      </c>
      <c r="P276" s="3">
        <f>'GMIC_2022-Q3_SCDPT4'!SCDPT4_4509999999_14+'GMIC_2022-Q3_SCDPT4'!SCDPT4_5989999999_14</f>
        <v>0</v>
      </c>
      <c r="Q276" s="3">
        <f>'GMIC_2022-Q3_SCDPT4'!SCDPT4_4509999999_15+'GMIC_2022-Q3_SCDPT4'!SCDPT4_5989999999_15</f>
        <v>0</v>
      </c>
      <c r="R276" s="3">
        <f>'GMIC_2022-Q3_SCDPT4'!SCDPT4_4509999999_16+'GMIC_2022-Q3_SCDPT4'!SCDPT4_5989999999_16</f>
        <v>0</v>
      </c>
      <c r="S276" s="3">
        <f>'GMIC_2022-Q3_SCDPT4'!SCDPT4_4509999999_17+'GMIC_2022-Q3_SCDPT4'!SCDPT4_5989999999_17</f>
        <v>0</v>
      </c>
      <c r="T276" s="3">
        <f>'GMIC_2022-Q3_SCDPT4'!SCDPT4_4509999999_18+'GMIC_2022-Q3_SCDPT4'!SCDPT4_5989999999_18</f>
        <v>0</v>
      </c>
      <c r="U276" s="3">
        <f>'GMIC_2022-Q3_SCDPT4'!SCDPT4_4509999999_19+'GMIC_2022-Q3_SCDPT4'!SCDPT4_5989999999_19</f>
        <v>0</v>
      </c>
      <c r="V276" s="3">
        <f>'GMIC_2022-Q3_SCDPT4'!SCDPT4_4509999999_20+'GMIC_2022-Q3_SCDPT4'!SCDPT4_5989999999_20</f>
        <v>0</v>
      </c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2:32" x14ac:dyDescent="0.3">
      <c r="B277" s="49" t="s">
        <v>226</v>
      </c>
      <c r="C277" s="45" t="s">
        <v>79</v>
      </c>
      <c r="D277" s="59"/>
      <c r="E277" s="26"/>
      <c r="F277" s="26"/>
      <c r="G277" s="26"/>
      <c r="H277" s="26"/>
      <c r="I277" s="29">
        <f>'GMIC_2022-Q3_SCDPT4'!SCDPT4_2509999999_7+'GMIC_2022-Q3_SCDPT4'!SCDPT4_4509999999_7+'GMIC_2022-Q3_SCDPT4'!SCDPT4_5989999999_7</f>
        <v>319473544</v>
      </c>
      <c r="J277" s="26"/>
      <c r="K277" s="29">
        <f>'GMIC_2022-Q3_SCDPT4'!SCDPT4_2509999999_9+'GMIC_2022-Q3_SCDPT4'!SCDPT4_4509999999_9+'GMIC_2022-Q3_SCDPT4'!SCDPT4_5989999999_9</f>
        <v>318639311</v>
      </c>
      <c r="L277" s="29">
        <f>'GMIC_2022-Q3_SCDPT4'!SCDPT4_2509999999_10+'GMIC_2022-Q3_SCDPT4'!SCDPT4_4509999999_10+'GMIC_2022-Q3_SCDPT4'!SCDPT4_5989999999_10</f>
        <v>311214128</v>
      </c>
      <c r="M277" s="29">
        <f>'GMIC_2022-Q3_SCDPT4'!SCDPT4_2509999999_11+'GMIC_2022-Q3_SCDPT4'!SCDPT4_4509999999_11+'GMIC_2022-Q3_SCDPT4'!SCDPT4_5989999999_11</f>
        <v>4731</v>
      </c>
      <c r="N277" s="29">
        <f>'GMIC_2022-Q3_SCDPT4'!SCDPT4_2509999999_12+'GMIC_2022-Q3_SCDPT4'!SCDPT4_4509999999_12+'GMIC_2022-Q3_SCDPT4'!SCDPT4_5989999999_12</f>
        <v>107128</v>
      </c>
      <c r="O277" s="29">
        <f>'GMIC_2022-Q3_SCDPT4'!SCDPT4_2509999999_13+'GMIC_2022-Q3_SCDPT4'!SCDPT4_4509999999_13+'GMIC_2022-Q3_SCDPT4'!SCDPT4_5989999999_13</f>
        <v>0</v>
      </c>
      <c r="P277" s="29">
        <f>'GMIC_2022-Q3_SCDPT4'!SCDPT4_2509999999_14+'GMIC_2022-Q3_SCDPT4'!SCDPT4_4509999999_14+'GMIC_2022-Q3_SCDPT4'!SCDPT4_5989999999_14</f>
        <v>111859</v>
      </c>
      <c r="Q277" s="29">
        <f>'GMIC_2022-Q3_SCDPT4'!SCDPT4_2509999999_15+'GMIC_2022-Q3_SCDPT4'!SCDPT4_4509999999_15+'GMIC_2022-Q3_SCDPT4'!SCDPT4_5989999999_15</f>
        <v>0</v>
      </c>
      <c r="R277" s="29">
        <f>'GMIC_2022-Q3_SCDPT4'!SCDPT4_2509999999_16+'GMIC_2022-Q3_SCDPT4'!SCDPT4_4509999999_16+'GMIC_2022-Q3_SCDPT4'!SCDPT4_5989999999_16</f>
        <v>319436780</v>
      </c>
      <c r="S277" s="29">
        <f>'GMIC_2022-Q3_SCDPT4'!SCDPT4_2509999999_17+'GMIC_2022-Q3_SCDPT4'!SCDPT4_4509999999_17+'GMIC_2022-Q3_SCDPT4'!SCDPT4_5989999999_17</f>
        <v>0</v>
      </c>
      <c r="T277" s="29">
        <f>'GMIC_2022-Q3_SCDPT4'!SCDPT4_2509999999_18+'GMIC_2022-Q3_SCDPT4'!SCDPT4_4509999999_18+'GMIC_2022-Q3_SCDPT4'!SCDPT4_5989999999_18</f>
        <v>-9582</v>
      </c>
      <c r="U277" s="29">
        <f>'GMIC_2022-Q3_SCDPT4'!SCDPT4_2509999999_19+'GMIC_2022-Q3_SCDPT4'!SCDPT4_4509999999_19+'GMIC_2022-Q3_SCDPT4'!SCDPT4_5989999999_19</f>
        <v>-9582</v>
      </c>
      <c r="V277" s="29">
        <f>'GMIC_2022-Q3_SCDPT4'!SCDPT4_2509999999_20+'GMIC_2022-Q3_SCDPT4'!SCDPT4_4509999999_20+'GMIC_2022-Q3_SCDPT4'!SCDPT4_5989999999_20</f>
        <v>9802468</v>
      </c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&amp;CSCDPT4SCDPT4</oddHeader>
    <oddFooter>&amp;LWing Application : &amp;R SaveAs(11/15/2022-2:10 PM)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25vbmJ1c2luZXNzIiB2YWx1ZT0iIiB4bWxucz0iaHR0cDovL3d3dy5ib2xkb25qYW1lcy5jb20vMjAwOC8wMS9zaWUvaW50ZXJuYWwvbGFiZWwiIC8+PGVsZW1lbnQgdWlkPSI3OGNhNzdhMi01YjBmLTRjOGItOWZkMi1lMGQ3NmU3NjEwNGEiIHZhbHVlPSIiIHhtbG5zPSJodHRwOi8vd3d3LmJvbGRvbmphbWVzLmNvbS8yMDA4LzAxL3NpZS9pbnRlcm5hbC9sYWJlbCIgLz48L3Npc2w+PFVzZXJOYW1lPkdFTldPUlRIXDUwMjAwNzM4NzwvVXNlck5hbWU+PERhdGVUaW1lPjExLzE1LzIwMjIgNzoxMjoxMiBQTTwvRGF0ZVRpbWU+PExhYmVsU3RyaW5nPlVOUkVTVFJJQ1RFRD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a831b724-560d-41bb-a7f0-593f1e1cf2c9" origin="userSelected">
  <element uid="id_classification_nonbusiness" value=""/>
  <element uid="78ca77a2-5b0f-4c8b-9fd2-e0d76e76104a" value=""/>
</sisl>
</file>

<file path=customXml/itemProps1.xml><?xml version="1.0" encoding="utf-8"?>
<ds:datastoreItem xmlns:ds="http://schemas.openxmlformats.org/officeDocument/2006/customXml" ds:itemID="{328EB403-FFDF-423E-9E31-BE4187DD4FC9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C3EAA79D-A438-4134-908E-8C4F9365984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3349</vt:i4>
      </vt:variant>
    </vt:vector>
  </HeadingPairs>
  <TitlesOfParts>
    <vt:vector size="3353" baseType="lpstr">
      <vt:lpstr>GMIC_2022-Q3_SCDPT1B</vt:lpstr>
      <vt:lpstr>GMIC_2022-Q3_SCDPT1BF</vt:lpstr>
      <vt:lpstr>GMIC_2022-Q3_SCDPT3</vt:lpstr>
      <vt:lpstr>GMIC_2022-Q3_SCDPT4</vt:lpstr>
      <vt:lpstr>'GMIC_2022-Q3_SCDPT1B'!SCDPT1B_01_1</vt:lpstr>
      <vt:lpstr>'GMIC_2022-Q3_SCDPT1B'!SCDPT1B_01_2</vt:lpstr>
      <vt:lpstr>'GMIC_2022-Q3_SCDPT1B'!SCDPT1B_01_3</vt:lpstr>
      <vt:lpstr>'GMIC_2022-Q3_SCDPT1B'!SCDPT1B_01_4</vt:lpstr>
      <vt:lpstr>'GMIC_2022-Q3_SCDPT1B'!SCDPT1B_01_5</vt:lpstr>
      <vt:lpstr>'GMIC_2022-Q3_SCDPT1B'!SCDPT1B_01_6</vt:lpstr>
      <vt:lpstr>'GMIC_2022-Q3_SCDPT1B'!SCDPT1B_01_7</vt:lpstr>
      <vt:lpstr>'GMIC_2022-Q3_SCDPT1B'!SCDPT1B_01_8</vt:lpstr>
      <vt:lpstr>'GMIC_2022-Q3_SCDPT1B'!SCDPT1B_02_1</vt:lpstr>
      <vt:lpstr>'GMIC_2022-Q3_SCDPT1B'!SCDPT1B_02_2</vt:lpstr>
      <vt:lpstr>'GMIC_2022-Q3_SCDPT1B'!SCDPT1B_02_3</vt:lpstr>
      <vt:lpstr>'GMIC_2022-Q3_SCDPT1B'!SCDPT1B_02_4</vt:lpstr>
      <vt:lpstr>'GMIC_2022-Q3_SCDPT1B'!SCDPT1B_02_5</vt:lpstr>
      <vt:lpstr>'GMIC_2022-Q3_SCDPT1B'!SCDPT1B_02_6</vt:lpstr>
      <vt:lpstr>'GMIC_2022-Q3_SCDPT1B'!SCDPT1B_02_7</vt:lpstr>
      <vt:lpstr>'GMIC_2022-Q3_SCDPT1B'!SCDPT1B_02_8</vt:lpstr>
      <vt:lpstr>'GMIC_2022-Q3_SCDPT1B'!SCDPT1B_03_1</vt:lpstr>
      <vt:lpstr>'GMIC_2022-Q3_SCDPT1B'!SCDPT1B_03_2</vt:lpstr>
      <vt:lpstr>'GMIC_2022-Q3_SCDPT1B'!SCDPT1B_03_3</vt:lpstr>
      <vt:lpstr>'GMIC_2022-Q3_SCDPT1B'!SCDPT1B_03_4</vt:lpstr>
      <vt:lpstr>'GMIC_2022-Q3_SCDPT1B'!SCDPT1B_03_5</vt:lpstr>
      <vt:lpstr>'GMIC_2022-Q3_SCDPT1B'!SCDPT1B_03_6</vt:lpstr>
      <vt:lpstr>'GMIC_2022-Q3_SCDPT1B'!SCDPT1B_03_7</vt:lpstr>
      <vt:lpstr>'GMIC_2022-Q3_SCDPT1B'!SCDPT1B_03_8</vt:lpstr>
      <vt:lpstr>'GMIC_2022-Q3_SCDPT1B'!SCDPT1B_04_1</vt:lpstr>
      <vt:lpstr>'GMIC_2022-Q3_SCDPT1B'!SCDPT1B_04_2</vt:lpstr>
      <vt:lpstr>'GMIC_2022-Q3_SCDPT1B'!SCDPT1B_04_3</vt:lpstr>
      <vt:lpstr>'GMIC_2022-Q3_SCDPT1B'!SCDPT1B_04_4</vt:lpstr>
      <vt:lpstr>'GMIC_2022-Q3_SCDPT1B'!SCDPT1B_04_5</vt:lpstr>
      <vt:lpstr>'GMIC_2022-Q3_SCDPT1B'!SCDPT1B_04_6</vt:lpstr>
      <vt:lpstr>'GMIC_2022-Q3_SCDPT1B'!SCDPT1B_04_7</vt:lpstr>
      <vt:lpstr>'GMIC_2022-Q3_SCDPT1B'!SCDPT1B_04_8</vt:lpstr>
      <vt:lpstr>'GMIC_2022-Q3_SCDPT1B'!SCDPT1B_05_1</vt:lpstr>
      <vt:lpstr>'GMIC_2022-Q3_SCDPT1B'!SCDPT1B_05_2</vt:lpstr>
      <vt:lpstr>'GMIC_2022-Q3_SCDPT1B'!SCDPT1B_05_3</vt:lpstr>
      <vt:lpstr>'GMIC_2022-Q3_SCDPT1B'!SCDPT1B_05_4</vt:lpstr>
      <vt:lpstr>'GMIC_2022-Q3_SCDPT1B'!SCDPT1B_05_5</vt:lpstr>
      <vt:lpstr>'GMIC_2022-Q3_SCDPT1B'!SCDPT1B_05_6</vt:lpstr>
      <vt:lpstr>'GMIC_2022-Q3_SCDPT1B'!SCDPT1B_05_7</vt:lpstr>
      <vt:lpstr>'GMIC_2022-Q3_SCDPT1B'!SCDPT1B_05_8</vt:lpstr>
      <vt:lpstr>'GMIC_2022-Q3_SCDPT1B'!SCDPT1B_06_1</vt:lpstr>
      <vt:lpstr>'GMIC_2022-Q3_SCDPT1B'!SCDPT1B_06_2</vt:lpstr>
      <vt:lpstr>'GMIC_2022-Q3_SCDPT1B'!SCDPT1B_06_3</vt:lpstr>
      <vt:lpstr>'GMIC_2022-Q3_SCDPT1B'!SCDPT1B_06_4</vt:lpstr>
      <vt:lpstr>'GMIC_2022-Q3_SCDPT1B'!SCDPT1B_06_5</vt:lpstr>
      <vt:lpstr>'GMIC_2022-Q3_SCDPT1B'!SCDPT1B_06_6</vt:lpstr>
      <vt:lpstr>'GMIC_2022-Q3_SCDPT1B'!SCDPT1B_06_7</vt:lpstr>
      <vt:lpstr>'GMIC_2022-Q3_SCDPT1B'!SCDPT1B_06_8</vt:lpstr>
      <vt:lpstr>'GMIC_2022-Q3_SCDPT1B'!SCDPT1B_07_1</vt:lpstr>
      <vt:lpstr>'GMIC_2022-Q3_SCDPT1B'!SCDPT1B_07_2</vt:lpstr>
      <vt:lpstr>'GMIC_2022-Q3_SCDPT1B'!SCDPT1B_07_3</vt:lpstr>
      <vt:lpstr>'GMIC_2022-Q3_SCDPT1B'!SCDPT1B_07_4</vt:lpstr>
      <vt:lpstr>'GMIC_2022-Q3_SCDPT1B'!SCDPT1B_07_5</vt:lpstr>
      <vt:lpstr>'GMIC_2022-Q3_SCDPT1B'!SCDPT1B_07_6</vt:lpstr>
      <vt:lpstr>'GMIC_2022-Q3_SCDPT1B'!SCDPT1B_07_7</vt:lpstr>
      <vt:lpstr>'GMIC_2022-Q3_SCDPT1B'!SCDPT1B_07_8</vt:lpstr>
      <vt:lpstr>'GMIC_2022-Q3_SCDPT1B'!SCDPT1B_08_1</vt:lpstr>
      <vt:lpstr>'GMIC_2022-Q3_SCDPT1B'!SCDPT1B_08_2</vt:lpstr>
      <vt:lpstr>'GMIC_2022-Q3_SCDPT1B'!SCDPT1B_08_3</vt:lpstr>
      <vt:lpstr>'GMIC_2022-Q3_SCDPT1B'!SCDPT1B_08_4</vt:lpstr>
      <vt:lpstr>'GMIC_2022-Q3_SCDPT1B'!SCDPT1B_08_5</vt:lpstr>
      <vt:lpstr>'GMIC_2022-Q3_SCDPT1B'!SCDPT1B_08_6</vt:lpstr>
      <vt:lpstr>'GMIC_2022-Q3_SCDPT1B'!SCDPT1B_08_7</vt:lpstr>
      <vt:lpstr>'GMIC_2022-Q3_SCDPT1B'!SCDPT1B_08_8</vt:lpstr>
      <vt:lpstr>'GMIC_2022-Q3_SCDPT1B'!SCDPT1B_09_1</vt:lpstr>
      <vt:lpstr>'GMIC_2022-Q3_SCDPT1B'!SCDPT1B_09_2</vt:lpstr>
      <vt:lpstr>'GMIC_2022-Q3_SCDPT1B'!SCDPT1B_09_3</vt:lpstr>
      <vt:lpstr>'GMIC_2022-Q3_SCDPT1B'!SCDPT1B_09_4</vt:lpstr>
      <vt:lpstr>'GMIC_2022-Q3_SCDPT1B'!SCDPT1B_09_5</vt:lpstr>
      <vt:lpstr>'GMIC_2022-Q3_SCDPT1B'!SCDPT1B_09_6</vt:lpstr>
      <vt:lpstr>'GMIC_2022-Q3_SCDPT1B'!SCDPT1B_09_7</vt:lpstr>
      <vt:lpstr>'GMIC_2022-Q3_SCDPT1B'!SCDPT1B_09_8</vt:lpstr>
      <vt:lpstr>'GMIC_2022-Q3_SCDPT1B'!SCDPT1B_10_1</vt:lpstr>
      <vt:lpstr>'GMIC_2022-Q3_SCDPT1B'!SCDPT1B_10_2</vt:lpstr>
      <vt:lpstr>'GMIC_2022-Q3_SCDPT1B'!SCDPT1B_10_3</vt:lpstr>
      <vt:lpstr>'GMIC_2022-Q3_SCDPT1B'!SCDPT1B_10_4</vt:lpstr>
      <vt:lpstr>'GMIC_2022-Q3_SCDPT1B'!SCDPT1B_10_5</vt:lpstr>
      <vt:lpstr>'GMIC_2022-Q3_SCDPT1B'!SCDPT1B_10_6</vt:lpstr>
      <vt:lpstr>'GMIC_2022-Q3_SCDPT1B'!SCDPT1B_10_7</vt:lpstr>
      <vt:lpstr>'GMIC_2022-Q3_SCDPT1B'!SCDPT1B_10_8</vt:lpstr>
      <vt:lpstr>'GMIC_2022-Q3_SCDPT1B'!SCDPT1B_11_1</vt:lpstr>
      <vt:lpstr>'GMIC_2022-Q3_SCDPT1B'!SCDPT1B_11_2</vt:lpstr>
      <vt:lpstr>'GMIC_2022-Q3_SCDPT1B'!SCDPT1B_11_3</vt:lpstr>
      <vt:lpstr>'GMIC_2022-Q3_SCDPT1B'!SCDPT1B_11_4</vt:lpstr>
      <vt:lpstr>'GMIC_2022-Q3_SCDPT1B'!SCDPT1B_11_5</vt:lpstr>
      <vt:lpstr>'GMIC_2022-Q3_SCDPT1B'!SCDPT1B_11_6</vt:lpstr>
      <vt:lpstr>'GMIC_2022-Q3_SCDPT1B'!SCDPT1B_11_7</vt:lpstr>
      <vt:lpstr>'GMIC_2022-Q3_SCDPT1B'!SCDPT1B_11_8</vt:lpstr>
      <vt:lpstr>'GMIC_2022-Q3_SCDPT1B'!SCDPT1B_12_1</vt:lpstr>
      <vt:lpstr>'GMIC_2022-Q3_SCDPT1B'!SCDPT1B_12_2</vt:lpstr>
      <vt:lpstr>'GMIC_2022-Q3_SCDPT1B'!SCDPT1B_12_3</vt:lpstr>
      <vt:lpstr>'GMIC_2022-Q3_SCDPT1B'!SCDPT1B_12_4</vt:lpstr>
      <vt:lpstr>'GMIC_2022-Q3_SCDPT1B'!SCDPT1B_12_5</vt:lpstr>
      <vt:lpstr>'GMIC_2022-Q3_SCDPT1B'!SCDPT1B_12_6</vt:lpstr>
      <vt:lpstr>'GMIC_2022-Q3_SCDPT1B'!SCDPT1B_12_7</vt:lpstr>
      <vt:lpstr>'GMIC_2022-Q3_SCDPT1B'!SCDPT1B_12_8</vt:lpstr>
      <vt:lpstr>'GMIC_2022-Q3_SCDPT1B'!SCDPT1B_13_1</vt:lpstr>
      <vt:lpstr>'GMIC_2022-Q3_SCDPT1B'!SCDPT1B_13_2</vt:lpstr>
      <vt:lpstr>'GMIC_2022-Q3_SCDPT1B'!SCDPT1B_13_3</vt:lpstr>
      <vt:lpstr>'GMIC_2022-Q3_SCDPT1B'!SCDPT1B_13_4</vt:lpstr>
      <vt:lpstr>'GMIC_2022-Q3_SCDPT1B'!SCDPT1B_13_5</vt:lpstr>
      <vt:lpstr>'GMIC_2022-Q3_SCDPT1B'!SCDPT1B_13_6</vt:lpstr>
      <vt:lpstr>'GMIC_2022-Q3_SCDPT1B'!SCDPT1B_13_7</vt:lpstr>
      <vt:lpstr>'GMIC_2022-Q3_SCDPT1B'!SCDPT1B_13_8</vt:lpstr>
      <vt:lpstr>'GMIC_2022-Q3_SCDPT1B'!SCDPT1B_14_1</vt:lpstr>
      <vt:lpstr>'GMIC_2022-Q3_SCDPT1B'!SCDPT1B_14_2</vt:lpstr>
      <vt:lpstr>'GMIC_2022-Q3_SCDPT1B'!SCDPT1B_14_3</vt:lpstr>
      <vt:lpstr>'GMIC_2022-Q3_SCDPT1B'!SCDPT1B_14_4</vt:lpstr>
      <vt:lpstr>'GMIC_2022-Q3_SCDPT1B'!SCDPT1B_14_5</vt:lpstr>
      <vt:lpstr>'GMIC_2022-Q3_SCDPT1B'!SCDPT1B_14_6</vt:lpstr>
      <vt:lpstr>'GMIC_2022-Q3_SCDPT1B'!SCDPT1B_14_7</vt:lpstr>
      <vt:lpstr>'GMIC_2022-Q3_SCDPT1B'!SCDPT1B_14_8</vt:lpstr>
      <vt:lpstr>'GMIC_2022-Q3_SCDPT1B'!SCDPT1B_15_1</vt:lpstr>
      <vt:lpstr>'GMIC_2022-Q3_SCDPT1B'!SCDPT1B_15_2</vt:lpstr>
      <vt:lpstr>'GMIC_2022-Q3_SCDPT1B'!SCDPT1B_15_3</vt:lpstr>
      <vt:lpstr>'GMIC_2022-Q3_SCDPT1B'!SCDPT1B_15_4</vt:lpstr>
      <vt:lpstr>'GMIC_2022-Q3_SCDPT1B'!SCDPT1B_15_5</vt:lpstr>
      <vt:lpstr>'GMIC_2022-Q3_SCDPT1B'!SCDPT1B_15_6</vt:lpstr>
      <vt:lpstr>'GMIC_2022-Q3_SCDPT1B'!SCDPT1B_15_7</vt:lpstr>
      <vt:lpstr>'GMIC_2022-Q3_SCDPT1B'!SCDPT1B_15_8</vt:lpstr>
      <vt:lpstr>'GMIC_2022-Q3_SCDPT1BF'!SCDPT1BF_0000001_1</vt:lpstr>
      <vt:lpstr>'GMIC_2022-Q3_SCDPT1BF'!SCDPT1BF_0000001_2</vt:lpstr>
      <vt:lpstr>'GMIC_2022-Q3_SCDPT1BF'!SCDPT1BF_0000001_3</vt:lpstr>
      <vt:lpstr>'GMIC_2022-Q3_SCDPT1BF'!SCDPT1BF_0000001_4</vt:lpstr>
      <vt:lpstr>'GMIC_2022-Q3_SCDPT1BF'!SCDPT1BF_0000001_5</vt:lpstr>
      <vt:lpstr>'GMIC_2022-Q3_SCDPT1BF'!SCDPT1BF_0000001_6</vt:lpstr>
      <vt:lpstr>'GMIC_2022-Q3_SCDPT3'!SCDPT3_0100000000_Range</vt:lpstr>
      <vt:lpstr>'GMIC_2022-Q3_SCDPT3'!SCDPT3_0109999999_7</vt:lpstr>
      <vt:lpstr>'GMIC_2022-Q3_SCDPT3'!SCDPT3_0109999999_8</vt:lpstr>
      <vt:lpstr>'GMIC_2022-Q3_SCDPT3'!SCDPT3_0109999999_9</vt:lpstr>
      <vt:lpstr>'GMIC_2022-Q3_SCDPT3'!SCDPT3_010BEGINNG_1</vt:lpstr>
      <vt:lpstr>'GMIC_2022-Q3_SCDPT3'!SCDPT3_010BEGINNG_10.01</vt:lpstr>
      <vt:lpstr>'GMIC_2022-Q3_SCDPT3'!SCDPT3_010BEGINNG_10.02</vt:lpstr>
      <vt:lpstr>'GMIC_2022-Q3_SCDPT3'!SCDPT3_010BEGINNG_10.03</vt:lpstr>
      <vt:lpstr>'GMIC_2022-Q3_SCDPT3'!SCDPT3_010BEGINNG_11</vt:lpstr>
      <vt:lpstr>'GMIC_2022-Q3_SCDPT3'!SCDPT3_010BEGINNG_12</vt:lpstr>
      <vt:lpstr>'GMIC_2022-Q3_SCDPT3'!SCDPT3_010BEGINNG_13</vt:lpstr>
      <vt:lpstr>'GMIC_2022-Q3_SCDPT3'!SCDPT3_010BEGINNG_14</vt:lpstr>
      <vt:lpstr>'GMIC_2022-Q3_SCDPT3'!SCDPT3_010BEGINNG_15</vt:lpstr>
      <vt:lpstr>'GMIC_2022-Q3_SCDPT3'!SCDPT3_010BEGINNG_16</vt:lpstr>
      <vt:lpstr>'GMIC_2022-Q3_SCDPT3'!SCDPT3_010BEGINNG_2</vt:lpstr>
      <vt:lpstr>'GMIC_2022-Q3_SCDPT3'!SCDPT3_010BEGINNG_3</vt:lpstr>
      <vt:lpstr>'GMIC_2022-Q3_SCDPT3'!SCDPT3_010BEGINNG_4</vt:lpstr>
      <vt:lpstr>'GMIC_2022-Q3_SCDPT3'!SCDPT3_010BEGINNG_5</vt:lpstr>
      <vt:lpstr>'GMIC_2022-Q3_SCDPT3'!SCDPT3_010BEGINNG_6</vt:lpstr>
      <vt:lpstr>'GMIC_2022-Q3_SCDPT3'!SCDPT3_010BEGINNG_7</vt:lpstr>
      <vt:lpstr>'GMIC_2022-Q3_SCDPT3'!SCDPT3_010BEGINNG_8</vt:lpstr>
      <vt:lpstr>'GMIC_2022-Q3_SCDPT3'!SCDPT3_010BEGINNG_9</vt:lpstr>
      <vt:lpstr>'GMIC_2022-Q3_SCDPT3'!SCDPT3_010ENDINGG_10.01</vt:lpstr>
      <vt:lpstr>'GMIC_2022-Q3_SCDPT3'!SCDPT3_010ENDINGG_10.02</vt:lpstr>
      <vt:lpstr>'GMIC_2022-Q3_SCDPT3'!SCDPT3_010ENDINGG_10.03</vt:lpstr>
      <vt:lpstr>'GMIC_2022-Q3_SCDPT3'!SCDPT3_010ENDINGG_11</vt:lpstr>
      <vt:lpstr>'GMIC_2022-Q3_SCDPT3'!SCDPT3_010ENDINGG_12</vt:lpstr>
      <vt:lpstr>'GMIC_2022-Q3_SCDPT3'!SCDPT3_010ENDINGG_13</vt:lpstr>
      <vt:lpstr>'GMIC_2022-Q3_SCDPT3'!SCDPT3_010ENDINGG_14</vt:lpstr>
      <vt:lpstr>'GMIC_2022-Q3_SCDPT3'!SCDPT3_010ENDINGG_15</vt:lpstr>
      <vt:lpstr>'GMIC_2022-Q3_SCDPT3'!SCDPT3_010ENDINGG_16</vt:lpstr>
      <vt:lpstr>'GMIC_2022-Q3_SCDPT3'!SCDPT3_010ENDINGG_2</vt:lpstr>
      <vt:lpstr>'GMIC_2022-Q3_SCDPT3'!SCDPT3_010ENDINGG_3</vt:lpstr>
      <vt:lpstr>'GMIC_2022-Q3_SCDPT3'!SCDPT3_010ENDINGG_4</vt:lpstr>
      <vt:lpstr>'GMIC_2022-Q3_SCDPT3'!SCDPT3_010ENDINGG_5</vt:lpstr>
      <vt:lpstr>'GMIC_2022-Q3_SCDPT3'!SCDPT3_010ENDINGG_6</vt:lpstr>
      <vt:lpstr>'GMIC_2022-Q3_SCDPT3'!SCDPT3_010ENDINGG_7</vt:lpstr>
      <vt:lpstr>'GMIC_2022-Q3_SCDPT3'!SCDPT3_010ENDINGG_8</vt:lpstr>
      <vt:lpstr>'GMIC_2022-Q3_SCDPT3'!SCDPT3_010ENDINGG_9</vt:lpstr>
      <vt:lpstr>'GMIC_2022-Q3_SCDPT3'!SCDPT3_0300000000_Range</vt:lpstr>
      <vt:lpstr>'GMIC_2022-Q3_SCDPT3'!SCDPT3_0309999999_7</vt:lpstr>
      <vt:lpstr>'GMIC_2022-Q3_SCDPT3'!SCDPT3_0309999999_8</vt:lpstr>
      <vt:lpstr>'GMIC_2022-Q3_SCDPT3'!SCDPT3_0309999999_9</vt:lpstr>
      <vt:lpstr>'GMIC_2022-Q3_SCDPT3'!SCDPT3_030BEGINNG_1</vt:lpstr>
      <vt:lpstr>'GMIC_2022-Q3_SCDPT3'!SCDPT3_030BEGINNG_10.01</vt:lpstr>
      <vt:lpstr>'GMIC_2022-Q3_SCDPT3'!SCDPT3_030BEGINNG_10.02</vt:lpstr>
      <vt:lpstr>'GMIC_2022-Q3_SCDPT3'!SCDPT3_030BEGINNG_10.03</vt:lpstr>
      <vt:lpstr>'GMIC_2022-Q3_SCDPT3'!SCDPT3_030BEGINNG_11</vt:lpstr>
      <vt:lpstr>'GMIC_2022-Q3_SCDPT3'!SCDPT3_030BEGINNG_12</vt:lpstr>
      <vt:lpstr>'GMIC_2022-Q3_SCDPT3'!SCDPT3_030BEGINNG_13</vt:lpstr>
      <vt:lpstr>'GMIC_2022-Q3_SCDPT3'!SCDPT3_030BEGINNG_14</vt:lpstr>
      <vt:lpstr>'GMIC_2022-Q3_SCDPT3'!SCDPT3_030BEGINNG_15</vt:lpstr>
      <vt:lpstr>'GMIC_2022-Q3_SCDPT3'!SCDPT3_030BEGINNG_16</vt:lpstr>
      <vt:lpstr>'GMIC_2022-Q3_SCDPT3'!SCDPT3_030BEGINNG_2</vt:lpstr>
      <vt:lpstr>'GMIC_2022-Q3_SCDPT3'!SCDPT3_030BEGINNG_3</vt:lpstr>
      <vt:lpstr>'GMIC_2022-Q3_SCDPT3'!SCDPT3_030BEGINNG_4</vt:lpstr>
      <vt:lpstr>'GMIC_2022-Q3_SCDPT3'!SCDPT3_030BEGINNG_5</vt:lpstr>
      <vt:lpstr>'GMIC_2022-Q3_SCDPT3'!SCDPT3_030BEGINNG_6</vt:lpstr>
      <vt:lpstr>'GMIC_2022-Q3_SCDPT3'!SCDPT3_030BEGINNG_7</vt:lpstr>
      <vt:lpstr>'GMIC_2022-Q3_SCDPT3'!SCDPT3_030BEGINNG_8</vt:lpstr>
      <vt:lpstr>'GMIC_2022-Q3_SCDPT3'!SCDPT3_030BEGINNG_9</vt:lpstr>
      <vt:lpstr>'GMIC_2022-Q3_SCDPT3'!SCDPT3_030ENDINGG_10.01</vt:lpstr>
      <vt:lpstr>'GMIC_2022-Q3_SCDPT3'!SCDPT3_030ENDINGG_10.02</vt:lpstr>
      <vt:lpstr>'GMIC_2022-Q3_SCDPT3'!SCDPT3_030ENDINGG_10.03</vt:lpstr>
      <vt:lpstr>'GMIC_2022-Q3_SCDPT3'!SCDPT3_030ENDINGG_11</vt:lpstr>
      <vt:lpstr>'GMIC_2022-Q3_SCDPT3'!SCDPT3_030ENDINGG_12</vt:lpstr>
      <vt:lpstr>'GMIC_2022-Q3_SCDPT3'!SCDPT3_030ENDINGG_13</vt:lpstr>
      <vt:lpstr>'GMIC_2022-Q3_SCDPT3'!SCDPT3_030ENDINGG_14</vt:lpstr>
      <vt:lpstr>'GMIC_2022-Q3_SCDPT3'!SCDPT3_030ENDINGG_15</vt:lpstr>
      <vt:lpstr>'GMIC_2022-Q3_SCDPT3'!SCDPT3_030ENDINGG_16</vt:lpstr>
      <vt:lpstr>'GMIC_2022-Q3_SCDPT3'!SCDPT3_030ENDINGG_2</vt:lpstr>
      <vt:lpstr>'GMIC_2022-Q3_SCDPT3'!SCDPT3_030ENDINGG_3</vt:lpstr>
      <vt:lpstr>'GMIC_2022-Q3_SCDPT3'!SCDPT3_030ENDINGG_4</vt:lpstr>
      <vt:lpstr>'GMIC_2022-Q3_SCDPT3'!SCDPT3_030ENDINGG_5</vt:lpstr>
      <vt:lpstr>'GMIC_2022-Q3_SCDPT3'!SCDPT3_030ENDINGG_6</vt:lpstr>
      <vt:lpstr>'GMIC_2022-Q3_SCDPT3'!SCDPT3_030ENDINGG_7</vt:lpstr>
      <vt:lpstr>'GMIC_2022-Q3_SCDPT3'!SCDPT3_030ENDINGG_8</vt:lpstr>
      <vt:lpstr>'GMIC_2022-Q3_SCDPT3'!SCDPT3_030ENDINGG_9</vt:lpstr>
      <vt:lpstr>'GMIC_2022-Q3_SCDPT3'!SCDPT3_0500000000_Range</vt:lpstr>
      <vt:lpstr>'GMIC_2022-Q3_SCDPT3'!SCDPT3_0509999999_7</vt:lpstr>
      <vt:lpstr>'GMIC_2022-Q3_SCDPT3'!SCDPT3_0509999999_8</vt:lpstr>
      <vt:lpstr>'GMIC_2022-Q3_SCDPT3'!SCDPT3_0509999999_9</vt:lpstr>
      <vt:lpstr>'GMIC_2022-Q3_SCDPT3'!SCDPT3_050BEGINNG_1</vt:lpstr>
      <vt:lpstr>'GMIC_2022-Q3_SCDPT3'!SCDPT3_050BEGINNG_10.01</vt:lpstr>
      <vt:lpstr>'GMIC_2022-Q3_SCDPT3'!SCDPT3_050BEGINNG_10.02</vt:lpstr>
      <vt:lpstr>'GMIC_2022-Q3_SCDPT3'!SCDPT3_050BEGINNG_10.03</vt:lpstr>
      <vt:lpstr>'GMIC_2022-Q3_SCDPT3'!SCDPT3_050BEGINNG_11</vt:lpstr>
      <vt:lpstr>'GMIC_2022-Q3_SCDPT3'!SCDPT3_050BEGINNG_12</vt:lpstr>
      <vt:lpstr>'GMIC_2022-Q3_SCDPT3'!SCDPT3_050BEGINNG_13</vt:lpstr>
      <vt:lpstr>'GMIC_2022-Q3_SCDPT3'!SCDPT3_050BEGINNG_14</vt:lpstr>
      <vt:lpstr>'GMIC_2022-Q3_SCDPT3'!SCDPT3_050BEGINNG_15</vt:lpstr>
      <vt:lpstr>'GMIC_2022-Q3_SCDPT3'!SCDPT3_050BEGINNG_16</vt:lpstr>
      <vt:lpstr>'GMIC_2022-Q3_SCDPT3'!SCDPT3_050BEGINNG_2</vt:lpstr>
      <vt:lpstr>'GMIC_2022-Q3_SCDPT3'!SCDPT3_050BEGINNG_3</vt:lpstr>
      <vt:lpstr>'GMIC_2022-Q3_SCDPT3'!SCDPT3_050BEGINNG_4</vt:lpstr>
      <vt:lpstr>'GMIC_2022-Q3_SCDPT3'!SCDPT3_050BEGINNG_5</vt:lpstr>
      <vt:lpstr>'GMIC_2022-Q3_SCDPT3'!SCDPT3_050BEGINNG_6</vt:lpstr>
      <vt:lpstr>'GMIC_2022-Q3_SCDPT3'!SCDPT3_050BEGINNG_7</vt:lpstr>
      <vt:lpstr>'GMIC_2022-Q3_SCDPT3'!SCDPT3_050BEGINNG_8</vt:lpstr>
      <vt:lpstr>'GMIC_2022-Q3_SCDPT3'!SCDPT3_050BEGINNG_9</vt:lpstr>
      <vt:lpstr>'GMIC_2022-Q3_SCDPT3'!SCDPT3_050ENDINGG_10.01</vt:lpstr>
      <vt:lpstr>'GMIC_2022-Q3_SCDPT3'!SCDPT3_050ENDINGG_10.02</vt:lpstr>
      <vt:lpstr>'GMIC_2022-Q3_SCDPT3'!SCDPT3_050ENDINGG_10.03</vt:lpstr>
      <vt:lpstr>'GMIC_2022-Q3_SCDPT3'!SCDPT3_050ENDINGG_11</vt:lpstr>
      <vt:lpstr>'GMIC_2022-Q3_SCDPT3'!SCDPT3_050ENDINGG_12</vt:lpstr>
      <vt:lpstr>'GMIC_2022-Q3_SCDPT3'!SCDPT3_050ENDINGG_13</vt:lpstr>
      <vt:lpstr>'GMIC_2022-Q3_SCDPT3'!SCDPT3_050ENDINGG_14</vt:lpstr>
      <vt:lpstr>'GMIC_2022-Q3_SCDPT3'!SCDPT3_050ENDINGG_15</vt:lpstr>
      <vt:lpstr>'GMIC_2022-Q3_SCDPT3'!SCDPT3_050ENDINGG_16</vt:lpstr>
      <vt:lpstr>'GMIC_2022-Q3_SCDPT3'!SCDPT3_050ENDINGG_2</vt:lpstr>
      <vt:lpstr>'GMIC_2022-Q3_SCDPT3'!SCDPT3_050ENDINGG_3</vt:lpstr>
      <vt:lpstr>'GMIC_2022-Q3_SCDPT3'!SCDPT3_050ENDINGG_4</vt:lpstr>
      <vt:lpstr>'GMIC_2022-Q3_SCDPT3'!SCDPT3_050ENDINGG_5</vt:lpstr>
      <vt:lpstr>'GMIC_2022-Q3_SCDPT3'!SCDPT3_050ENDINGG_6</vt:lpstr>
      <vt:lpstr>'GMIC_2022-Q3_SCDPT3'!SCDPT3_050ENDINGG_7</vt:lpstr>
      <vt:lpstr>'GMIC_2022-Q3_SCDPT3'!SCDPT3_050ENDINGG_8</vt:lpstr>
      <vt:lpstr>'GMIC_2022-Q3_SCDPT3'!SCDPT3_050ENDINGG_9</vt:lpstr>
      <vt:lpstr>'GMIC_2022-Q3_SCDPT3'!SCDPT3_0700000000_Range</vt:lpstr>
      <vt:lpstr>'GMIC_2022-Q3_SCDPT3'!SCDPT3_0709999999_7</vt:lpstr>
      <vt:lpstr>'GMIC_2022-Q3_SCDPT3'!SCDPT3_0709999999_8</vt:lpstr>
      <vt:lpstr>'GMIC_2022-Q3_SCDPT3'!SCDPT3_0709999999_9</vt:lpstr>
      <vt:lpstr>'GMIC_2022-Q3_SCDPT3'!SCDPT3_070BEGINNG_1</vt:lpstr>
      <vt:lpstr>'GMIC_2022-Q3_SCDPT3'!SCDPT3_070BEGINNG_10.01</vt:lpstr>
      <vt:lpstr>'GMIC_2022-Q3_SCDPT3'!SCDPT3_070BEGINNG_10.02</vt:lpstr>
      <vt:lpstr>'GMIC_2022-Q3_SCDPT3'!SCDPT3_070BEGINNG_10.03</vt:lpstr>
      <vt:lpstr>'GMIC_2022-Q3_SCDPT3'!SCDPT3_070BEGINNG_11</vt:lpstr>
      <vt:lpstr>'GMIC_2022-Q3_SCDPT3'!SCDPT3_070BEGINNG_12</vt:lpstr>
      <vt:lpstr>'GMIC_2022-Q3_SCDPT3'!SCDPT3_070BEGINNG_13</vt:lpstr>
      <vt:lpstr>'GMIC_2022-Q3_SCDPT3'!SCDPT3_070BEGINNG_14</vt:lpstr>
      <vt:lpstr>'GMIC_2022-Q3_SCDPT3'!SCDPT3_070BEGINNG_15</vt:lpstr>
      <vt:lpstr>'GMIC_2022-Q3_SCDPT3'!SCDPT3_070BEGINNG_16</vt:lpstr>
      <vt:lpstr>'GMIC_2022-Q3_SCDPT3'!SCDPT3_070BEGINNG_2</vt:lpstr>
      <vt:lpstr>'GMIC_2022-Q3_SCDPT3'!SCDPT3_070BEGINNG_3</vt:lpstr>
      <vt:lpstr>'GMIC_2022-Q3_SCDPT3'!SCDPT3_070BEGINNG_4</vt:lpstr>
      <vt:lpstr>'GMIC_2022-Q3_SCDPT3'!SCDPT3_070BEGINNG_5</vt:lpstr>
      <vt:lpstr>'GMIC_2022-Q3_SCDPT3'!SCDPT3_070BEGINNG_6</vt:lpstr>
      <vt:lpstr>'GMIC_2022-Q3_SCDPT3'!SCDPT3_070BEGINNG_7</vt:lpstr>
      <vt:lpstr>'GMIC_2022-Q3_SCDPT3'!SCDPT3_070BEGINNG_8</vt:lpstr>
      <vt:lpstr>'GMIC_2022-Q3_SCDPT3'!SCDPT3_070BEGINNG_9</vt:lpstr>
      <vt:lpstr>'GMIC_2022-Q3_SCDPT3'!SCDPT3_070ENDINGG_10.01</vt:lpstr>
      <vt:lpstr>'GMIC_2022-Q3_SCDPT3'!SCDPT3_070ENDINGG_10.02</vt:lpstr>
      <vt:lpstr>'GMIC_2022-Q3_SCDPT3'!SCDPT3_070ENDINGG_10.03</vt:lpstr>
      <vt:lpstr>'GMIC_2022-Q3_SCDPT3'!SCDPT3_070ENDINGG_11</vt:lpstr>
      <vt:lpstr>'GMIC_2022-Q3_SCDPT3'!SCDPT3_070ENDINGG_12</vt:lpstr>
      <vt:lpstr>'GMIC_2022-Q3_SCDPT3'!SCDPT3_070ENDINGG_13</vt:lpstr>
      <vt:lpstr>'GMIC_2022-Q3_SCDPT3'!SCDPT3_070ENDINGG_14</vt:lpstr>
      <vt:lpstr>'GMIC_2022-Q3_SCDPT3'!SCDPT3_070ENDINGG_15</vt:lpstr>
      <vt:lpstr>'GMIC_2022-Q3_SCDPT3'!SCDPT3_070ENDINGG_16</vt:lpstr>
      <vt:lpstr>'GMIC_2022-Q3_SCDPT3'!SCDPT3_070ENDINGG_2</vt:lpstr>
      <vt:lpstr>'GMIC_2022-Q3_SCDPT3'!SCDPT3_070ENDINGG_3</vt:lpstr>
      <vt:lpstr>'GMIC_2022-Q3_SCDPT3'!SCDPT3_070ENDINGG_4</vt:lpstr>
      <vt:lpstr>'GMIC_2022-Q3_SCDPT3'!SCDPT3_070ENDINGG_5</vt:lpstr>
      <vt:lpstr>'GMIC_2022-Q3_SCDPT3'!SCDPT3_070ENDINGG_6</vt:lpstr>
      <vt:lpstr>'GMIC_2022-Q3_SCDPT3'!SCDPT3_070ENDINGG_7</vt:lpstr>
      <vt:lpstr>'GMIC_2022-Q3_SCDPT3'!SCDPT3_070ENDINGG_8</vt:lpstr>
      <vt:lpstr>'GMIC_2022-Q3_SCDPT3'!SCDPT3_070ENDINGG_9</vt:lpstr>
      <vt:lpstr>'GMIC_2022-Q3_SCDPT3'!SCDPT3_0900000000_Range</vt:lpstr>
      <vt:lpstr>'GMIC_2022-Q3_SCDPT3'!SCDPT3_0900000001_1</vt:lpstr>
      <vt:lpstr>'GMIC_2022-Q3_SCDPT3'!SCDPT3_0900000001_10.01</vt:lpstr>
      <vt:lpstr>'GMIC_2022-Q3_SCDPT3'!SCDPT3_0900000001_10.02</vt:lpstr>
      <vt:lpstr>'GMIC_2022-Q3_SCDPT3'!SCDPT3_0900000001_10.03</vt:lpstr>
      <vt:lpstr>'GMIC_2022-Q3_SCDPT3'!SCDPT3_0900000001_11</vt:lpstr>
      <vt:lpstr>'GMIC_2022-Q3_SCDPT3'!SCDPT3_0900000001_12</vt:lpstr>
      <vt:lpstr>'GMIC_2022-Q3_SCDPT3'!SCDPT3_0900000001_13</vt:lpstr>
      <vt:lpstr>'GMIC_2022-Q3_SCDPT3'!SCDPT3_0900000001_14</vt:lpstr>
      <vt:lpstr>'GMIC_2022-Q3_SCDPT3'!SCDPT3_0900000001_15</vt:lpstr>
      <vt:lpstr>'GMIC_2022-Q3_SCDPT3'!SCDPT3_0900000001_16</vt:lpstr>
      <vt:lpstr>'GMIC_2022-Q3_SCDPT3'!SCDPT3_0900000001_2</vt:lpstr>
      <vt:lpstr>'GMIC_2022-Q3_SCDPT3'!SCDPT3_0900000001_3</vt:lpstr>
      <vt:lpstr>'GMIC_2022-Q3_SCDPT3'!SCDPT3_0900000001_4</vt:lpstr>
      <vt:lpstr>'GMIC_2022-Q3_SCDPT3'!SCDPT3_0900000001_5</vt:lpstr>
      <vt:lpstr>'GMIC_2022-Q3_SCDPT3'!SCDPT3_0900000001_7</vt:lpstr>
      <vt:lpstr>'GMIC_2022-Q3_SCDPT3'!SCDPT3_0900000001_8</vt:lpstr>
      <vt:lpstr>'GMIC_2022-Q3_SCDPT3'!SCDPT3_0900000001_9</vt:lpstr>
      <vt:lpstr>'GMIC_2022-Q3_SCDPT3'!SCDPT3_0909999999_7</vt:lpstr>
      <vt:lpstr>'GMIC_2022-Q3_SCDPT3'!SCDPT3_0909999999_8</vt:lpstr>
      <vt:lpstr>'GMIC_2022-Q3_SCDPT3'!SCDPT3_0909999999_9</vt:lpstr>
      <vt:lpstr>'GMIC_2022-Q3_SCDPT3'!SCDPT3_090BEGINNG_1</vt:lpstr>
      <vt:lpstr>'GMIC_2022-Q3_SCDPT3'!SCDPT3_090BEGINNG_10.01</vt:lpstr>
      <vt:lpstr>'GMIC_2022-Q3_SCDPT3'!SCDPT3_090BEGINNG_10.02</vt:lpstr>
      <vt:lpstr>'GMIC_2022-Q3_SCDPT3'!SCDPT3_090BEGINNG_10.03</vt:lpstr>
      <vt:lpstr>'GMIC_2022-Q3_SCDPT3'!SCDPT3_090BEGINNG_11</vt:lpstr>
      <vt:lpstr>'GMIC_2022-Q3_SCDPT3'!SCDPT3_090BEGINNG_12</vt:lpstr>
      <vt:lpstr>'GMIC_2022-Q3_SCDPT3'!SCDPT3_090BEGINNG_13</vt:lpstr>
      <vt:lpstr>'GMIC_2022-Q3_SCDPT3'!SCDPT3_090BEGINNG_14</vt:lpstr>
      <vt:lpstr>'GMIC_2022-Q3_SCDPT3'!SCDPT3_090BEGINNG_15</vt:lpstr>
      <vt:lpstr>'GMIC_2022-Q3_SCDPT3'!SCDPT3_090BEGINNG_16</vt:lpstr>
      <vt:lpstr>'GMIC_2022-Q3_SCDPT3'!SCDPT3_090BEGINNG_2</vt:lpstr>
      <vt:lpstr>'GMIC_2022-Q3_SCDPT3'!SCDPT3_090BEGINNG_3</vt:lpstr>
      <vt:lpstr>'GMIC_2022-Q3_SCDPT3'!SCDPT3_090BEGINNG_4</vt:lpstr>
      <vt:lpstr>'GMIC_2022-Q3_SCDPT3'!SCDPT3_090BEGINNG_5</vt:lpstr>
      <vt:lpstr>'GMIC_2022-Q3_SCDPT3'!SCDPT3_090BEGINNG_6</vt:lpstr>
      <vt:lpstr>'GMIC_2022-Q3_SCDPT3'!SCDPT3_090BEGINNG_7</vt:lpstr>
      <vt:lpstr>'GMIC_2022-Q3_SCDPT3'!SCDPT3_090BEGINNG_8</vt:lpstr>
      <vt:lpstr>'GMIC_2022-Q3_SCDPT3'!SCDPT3_090BEGINNG_9</vt:lpstr>
      <vt:lpstr>'GMIC_2022-Q3_SCDPT3'!SCDPT3_090ENDINGG_10.01</vt:lpstr>
      <vt:lpstr>'GMIC_2022-Q3_SCDPT3'!SCDPT3_090ENDINGG_10.02</vt:lpstr>
      <vt:lpstr>'GMIC_2022-Q3_SCDPT3'!SCDPT3_090ENDINGG_10.03</vt:lpstr>
      <vt:lpstr>'GMIC_2022-Q3_SCDPT3'!SCDPT3_090ENDINGG_11</vt:lpstr>
      <vt:lpstr>'GMIC_2022-Q3_SCDPT3'!SCDPT3_090ENDINGG_12</vt:lpstr>
      <vt:lpstr>'GMIC_2022-Q3_SCDPT3'!SCDPT3_090ENDINGG_13</vt:lpstr>
      <vt:lpstr>'GMIC_2022-Q3_SCDPT3'!SCDPT3_090ENDINGG_14</vt:lpstr>
      <vt:lpstr>'GMIC_2022-Q3_SCDPT3'!SCDPT3_090ENDINGG_15</vt:lpstr>
      <vt:lpstr>'GMIC_2022-Q3_SCDPT3'!SCDPT3_090ENDINGG_16</vt:lpstr>
      <vt:lpstr>'GMIC_2022-Q3_SCDPT3'!SCDPT3_090ENDINGG_2</vt:lpstr>
      <vt:lpstr>'GMIC_2022-Q3_SCDPT3'!SCDPT3_090ENDINGG_3</vt:lpstr>
      <vt:lpstr>'GMIC_2022-Q3_SCDPT3'!SCDPT3_090ENDINGG_4</vt:lpstr>
      <vt:lpstr>'GMIC_2022-Q3_SCDPT3'!SCDPT3_090ENDINGG_5</vt:lpstr>
      <vt:lpstr>'GMIC_2022-Q3_SCDPT3'!SCDPT3_090ENDINGG_6</vt:lpstr>
      <vt:lpstr>'GMIC_2022-Q3_SCDPT3'!SCDPT3_090ENDINGG_7</vt:lpstr>
      <vt:lpstr>'GMIC_2022-Q3_SCDPT3'!SCDPT3_090ENDINGG_8</vt:lpstr>
      <vt:lpstr>'GMIC_2022-Q3_SCDPT3'!SCDPT3_090ENDINGG_9</vt:lpstr>
      <vt:lpstr>'GMIC_2022-Q3_SCDPT3'!SCDPT3_1100000000_Range</vt:lpstr>
      <vt:lpstr>'GMIC_2022-Q3_SCDPT3'!SCDPT3_1100000001_1</vt:lpstr>
      <vt:lpstr>'GMIC_2022-Q3_SCDPT3'!SCDPT3_1100000001_10.01</vt:lpstr>
      <vt:lpstr>'GMIC_2022-Q3_SCDPT3'!SCDPT3_1100000001_10.02</vt:lpstr>
      <vt:lpstr>'GMIC_2022-Q3_SCDPT3'!SCDPT3_1100000001_10.03</vt:lpstr>
      <vt:lpstr>'GMIC_2022-Q3_SCDPT3'!SCDPT3_1100000001_12</vt:lpstr>
      <vt:lpstr>'GMIC_2022-Q3_SCDPT3'!SCDPT3_1100000001_13</vt:lpstr>
      <vt:lpstr>'GMIC_2022-Q3_SCDPT3'!SCDPT3_1100000001_14</vt:lpstr>
      <vt:lpstr>'GMIC_2022-Q3_SCDPT3'!SCDPT3_1100000001_15</vt:lpstr>
      <vt:lpstr>'GMIC_2022-Q3_SCDPT3'!SCDPT3_1100000001_16</vt:lpstr>
      <vt:lpstr>'GMIC_2022-Q3_SCDPT3'!SCDPT3_1100000001_2</vt:lpstr>
      <vt:lpstr>'GMIC_2022-Q3_SCDPT3'!SCDPT3_1100000001_3</vt:lpstr>
      <vt:lpstr>'GMIC_2022-Q3_SCDPT3'!SCDPT3_1100000001_4</vt:lpstr>
      <vt:lpstr>'GMIC_2022-Q3_SCDPT3'!SCDPT3_1100000001_5</vt:lpstr>
      <vt:lpstr>'GMIC_2022-Q3_SCDPT3'!SCDPT3_1100000001_7</vt:lpstr>
      <vt:lpstr>'GMIC_2022-Q3_SCDPT3'!SCDPT3_1100000001_8</vt:lpstr>
      <vt:lpstr>'GMIC_2022-Q3_SCDPT3'!SCDPT3_1100000001_9</vt:lpstr>
      <vt:lpstr>'GMIC_2022-Q3_SCDPT3'!SCDPT3_1109999999_7</vt:lpstr>
      <vt:lpstr>'GMIC_2022-Q3_SCDPT3'!SCDPT3_1109999999_8</vt:lpstr>
      <vt:lpstr>'GMIC_2022-Q3_SCDPT3'!SCDPT3_1109999999_9</vt:lpstr>
      <vt:lpstr>'GMIC_2022-Q3_SCDPT3'!SCDPT3_110BEGINNG_1</vt:lpstr>
      <vt:lpstr>'GMIC_2022-Q3_SCDPT3'!SCDPT3_110BEGINNG_10.01</vt:lpstr>
      <vt:lpstr>'GMIC_2022-Q3_SCDPT3'!SCDPT3_110BEGINNG_10.02</vt:lpstr>
      <vt:lpstr>'GMIC_2022-Q3_SCDPT3'!SCDPT3_110BEGINNG_10.03</vt:lpstr>
      <vt:lpstr>'GMIC_2022-Q3_SCDPT3'!SCDPT3_110BEGINNG_11</vt:lpstr>
      <vt:lpstr>'GMIC_2022-Q3_SCDPT3'!SCDPT3_110BEGINNG_12</vt:lpstr>
      <vt:lpstr>'GMIC_2022-Q3_SCDPT3'!SCDPT3_110BEGINNG_13</vt:lpstr>
      <vt:lpstr>'GMIC_2022-Q3_SCDPT3'!SCDPT3_110BEGINNG_14</vt:lpstr>
      <vt:lpstr>'GMIC_2022-Q3_SCDPT3'!SCDPT3_110BEGINNG_15</vt:lpstr>
      <vt:lpstr>'GMIC_2022-Q3_SCDPT3'!SCDPT3_110BEGINNG_16</vt:lpstr>
      <vt:lpstr>'GMIC_2022-Q3_SCDPT3'!SCDPT3_110BEGINNG_2</vt:lpstr>
      <vt:lpstr>'GMIC_2022-Q3_SCDPT3'!SCDPT3_110BEGINNG_3</vt:lpstr>
      <vt:lpstr>'GMIC_2022-Q3_SCDPT3'!SCDPT3_110BEGINNG_4</vt:lpstr>
      <vt:lpstr>'GMIC_2022-Q3_SCDPT3'!SCDPT3_110BEGINNG_5</vt:lpstr>
      <vt:lpstr>'GMIC_2022-Q3_SCDPT3'!SCDPT3_110BEGINNG_6</vt:lpstr>
      <vt:lpstr>'GMIC_2022-Q3_SCDPT3'!SCDPT3_110BEGINNG_7</vt:lpstr>
      <vt:lpstr>'GMIC_2022-Q3_SCDPT3'!SCDPT3_110BEGINNG_8</vt:lpstr>
      <vt:lpstr>'GMIC_2022-Q3_SCDPT3'!SCDPT3_110BEGINNG_9</vt:lpstr>
      <vt:lpstr>'GMIC_2022-Q3_SCDPT3'!SCDPT3_110ENDINGG_10.01</vt:lpstr>
      <vt:lpstr>'GMIC_2022-Q3_SCDPT3'!SCDPT3_110ENDINGG_10.02</vt:lpstr>
      <vt:lpstr>'GMIC_2022-Q3_SCDPT3'!SCDPT3_110ENDINGG_10.03</vt:lpstr>
      <vt:lpstr>'GMIC_2022-Q3_SCDPT3'!SCDPT3_110ENDINGG_11</vt:lpstr>
      <vt:lpstr>'GMIC_2022-Q3_SCDPT3'!SCDPT3_110ENDINGG_12</vt:lpstr>
      <vt:lpstr>'GMIC_2022-Q3_SCDPT3'!SCDPT3_110ENDINGG_13</vt:lpstr>
      <vt:lpstr>'GMIC_2022-Q3_SCDPT3'!SCDPT3_110ENDINGG_14</vt:lpstr>
      <vt:lpstr>'GMIC_2022-Q3_SCDPT3'!SCDPT3_110ENDINGG_15</vt:lpstr>
      <vt:lpstr>'GMIC_2022-Q3_SCDPT3'!SCDPT3_110ENDINGG_16</vt:lpstr>
      <vt:lpstr>'GMIC_2022-Q3_SCDPT3'!SCDPT3_110ENDINGG_2</vt:lpstr>
      <vt:lpstr>'GMIC_2022-Q3_SCDPT3'!SCDPT3_110ENDINGG_3</vt:lpstr>
      <vt:lpstr>'GMIC_2022-Q3_SCDPT3'!SCDPT3_110ENDINGG_4</vt:lpstr>
      <vt:lpstr>'GMIC_2022-Q3_SCDPT3'!SCDPT3_110ENDINGG_5</vt:lpstr>
      <vt:lpstr>'GMIC_2022-Q3_SCDPT3'!SCDPT3_110ENDINGG_6</vt:lpstr>
      <vt:lpstr>'GMIC_2022-Q3_SCDPT3'!SCDPT3_110ENDINGG_7</vt:lpstr>
      <vt:lpstr>'GMIC_2022-Q3_SCDPT3'!SCDPT3_110ENDINGG_8</vt:lpstr>
      <vt:lpstr>'GMIC_2022-Q3_SCDPT3'!SCDPT3_110ENDINGG_9</vt:lpstr>
      <vt:lpstr>'GMIC_2022-Q3_SCDPT3'!SCDPT3_1300000000_Range</vt:lpstr>
      <vt:lpstr>'GMIC_2022-Q3_SCDPT3'!SCDPT3_1309999999_7</vt:lpstr>
      <vt:lpstr>'GMIC_2022-Q3_SCDPT3'!SCDPT3_1309999999_8</vt:lpstr>
      <vt:lpstr>'GMIC_2022-Q3_SCDPT3'!SCDPT3_1309999999_9</vt:lpstr>
      <vt:lpstr>'GMIC_2022-Q3_SCDPT3'!SCDPT3_130BEGINNG_1</vt:lpstr>
      <vt:lpstr>'GMIC_2022-Q3_SCDPT3'!SCDPT3_130BEGINNG_10.01</vt:lpstr>
      <vt:lpstr>'GMIC_2022-Q3_SCDPT3'!SCDPT3_130BEGINNG_10.02</vt:lpstr>
      <vt:lpstr>'GMIC_2022-Q3_SCDPT3'!SCDPT3_130BEGINNG_10.03</vt:lpstr>
      <vt:lpstr>'GMIC_2022-Q3_SCDPT3'!SCDPT3_130BEGINNG_11</vt:lpstr>
      <vt:lpstr>'GMIC_2022-Q3_SCDPT3'!SCDPT3_130BEGINNG_12</vt:lpstr>
      <vt:lpstr>'GMIC_2022-Q3_SCDPT3'!SCDPT3_130BEGINNG_13</vt:lpstr>
      <vt:lpstr>'GMIC_2022-Q3_SCDPT3'!SCDPT3_130BEGINNG_14</vt:lpstr>
      <vt:lpstr>'GMIC_2022-Q3_SCDPT3'!SCDPT3_130BEGINNG_15</vt:lpstr>
      <vt:lpstr>'GMIC_2022-Q3_SCDPT3'!SCDPT3_130BEGINNG_16</vt:lpstr>
      <vt:lpstr>'GMIC_2022-Q3_SCDPT3'!SCDPT3_130BEGINNG_2</vt:lpstr>
      <vt:lpstr>'GMIC_2022-Q3_SCDPT3'!SCDPT3_130BEGINNG_3</vt:lpstr>
      <vt:lpstr>'GMIC_2022-Q3_SCDPT3'!SCDPT3_130BEGINNG_4</vt:lpstr>
      <vt:lpstr>'GMIC_2022-Q3_SCDPT3'!SCDPT3_130BEGINNG_5</vt:lpstr>
      <vt:lpstr>'GMIC_2022-Q3_SCDPT3'!SCDPT3_130BEGINNG_6</vt:lpstr>
      <vt:lpstr>'GMIC_2022-Q3_SCDPT3'!SCDPT3_130BEGINNG_7</vt:lpstr>
      <vt:lpstr>'GMIC_2022-Q3_SCDPT3'!SCDPT3_130BEGINNG_8</vt:lpstr>
      <vt:lpstr>'GMIC_2022-Q3_SCDPT3'!SCDPT3_130BEGINNG_9</vt:lpstr>
      <vt:lpstr>'GMIC_2022-Q3_SCDPT3'!SCDPT3_130ENDINGG_10.01</vt:lpstr>
      <vt:lpstr>'GMIC_2022-Q3_SCDPT3'!SCDPT3_130ENDINGG_10.02</vt:lpstr>
      <vt:lpstr>'GMIC_2022-Q3_SCDPT3'!SCDPT3_130ENDINGG_10.03</vt:lpstr>
      <vt:lpstr>'GMIC_2022-Q3_SCDPT3'!SCDPT3_130ENDINGG_11</vt:lpstr>
      <vt:lpstr>'GMIC_2022-Q3_SCDPT3'!SCDPT3_130ENDINGG_12</vt:lpstr>
      <vt:lpstr>'GMIC_2022-Q3_SCDPT3'!SCDPT3_130ENDINGG_13</vt:lpstr>
      <vt:lpstr>'GMIC_2022-Q3_SCDPT3'!SCDPT3_130ENDINGG_14</vt:lpstr>
      <vt:lpstr>'GMIC_2022-Q3_SCDPT3'!SCDPT3_130ENDINGG_15</vt:lpstr>
      <vt:lpstr>'GMIC_2022-Q3_SCDPT3'!SCDPT3_130ENDINGG_16</vt:lpstr>
      <vt:lpstr>'GMIC_2022-Q3_SCDPT3'!SCDPT3_130ENDINGG_2</vt:lpstr>
      <vt:lpstr>'GMIC_2022-Q3_SCDPT3'!SCDPT3_130ENDINGG_3</vt:lpstr>
      <vt:lpstr>'GMIC_2022-Q3_SCDPT3'!SCDPT3_130ENDINGG_4</vt:lpstr>
      <vt:lpstr>'GMIC_2022-Q3_SCDPT3'!SCDPT3_130ENDINGG_5</vt:lpstr>
      <vt:lpstr>'GMIC_2022-Q3_SCDPT3'!SCDPT3_130ENDINGG_6</vt:lpstr>
      <vt:lpstr>'GMIC_2022-Q3_SCDPT3'!SCDPT3_130ENDINGG_7</vt:lpstr>
      <vt:lpstr>'GMIC_2022-Q3_SCDPT3'!SCDPT3_130ENDINGG_8</vt:lpstr>
      <vt:lpstr>'GMIC_2022-Q3_SCDPT3'!SCDPT3_130ENDINGG_9</vt:lpstr>
      <vt:lpstr>'GMIC_2022-Q3_SCDPT3'!SCDPT3_1500000000_Range</vt:lpstr>
      <vt:lpstr>'GMIC_2022-Q3_SCDPT3'!SCDPT3_1509999999_7</vt:lpstr>
      <vt:lpstr>'GMIC_2022-Q3_SCDPT3'!SCDPT3_1509999999_8</vt:lpstr>
      <vt:lpstr>'GMIC_2022-Q3_SCDPT3'!SCDPT3_1509999999_9</vt:lpstr>
      <vt:lpstr>'GMIC_2022-Q3_SCDPT3'!SCDPT3_150BEGINNG_1</vt:lpstr>
      <vt:lpstr>'GMIC_2022-Q3_SCDPT3'!SCDPT3_150BEGINNG_10.01</vt:lpstr>
      <vt:lpstr>'GMIC_2022-Q3_SCDPT3'!SCDPT3_150BEGINNG_10.02</vt:lpstr>
      <vt:lpstr>'GMIC_2022-Q3_SCDPT3'!SCDPT3_150BEGINNG_10.03</vt:lpstr>
      <vt:lpstr>'GMIC_2022-Q3_SCDPT3'!SCDPT3_150BEGINNG_11</vt:lpstr>
      <vt:lpstr>'GMIC_2022-Q3_SCDPT3'!SCDPT3_150BEGINNG_12</vt:lpstr>
      <vt:lpstr>'GMIC_2022-Q3_SCDPT3'!SCDPT3_150BEGINNG_13</vt:lpstr>
      <vt:lpstr>'GMIC_2022-Q3_SCDPT3'!SCDPT3_150BEGINNG_14</vt:lpstr>
      <vt:lpstr>'GMIC_2022-Q3_SCDPT3'!SCDPT3_150BEGINNG_15</vt:lpstr>
      <vt:lpstr>'GMIC_2022-Q3_SCDPT3'!SCDPT3_150BEGINNG_16</vt:lpstr>
      <vt:lpstr>'GMIC_2022-Q3_SCDPT3'!SCDPT3_150BEGINNG_2</vt:lpstr>
      <vt:lpstr>'GMIC_2022-Q3_SCDPT3'!SCDPT3_150BEGINNG_3</vt:lpstr>
      <vt:lpstr>'GMIC_2022-Q3_SCDPT3'!SCDPT3_150BEGINNG_4</vt:lpstr>
      <vt:lpstr>'GMIC_2022-Q3_SCDPT3'!SCDPT3_150BEGINNG_5</vt:lpstr>
      <vt:lpstr>'GMIC_2022-Q3_SCDPT3'!SCDPT3_150BEGINNG_6</vt:lpstr>
      <vt:lpstr>'GMIC_2022-Q3_SCDPT3'!SCDPT3_150BEGINNG_7</vt:lpstr>
      <vt:lpstr>'GMIC_2022-Q3_SCDPT3'!SCDPT3_150BEGINNG_8</vt:lpstr>
      <vt:lpstr>'GMIC_2022-Q3_SCDPT3'!SCDPT3_150BEGINNG_9</vt:lpstr>
      <vt:lpstr>'GMIC_2022-Q3_SCDPT3'!SCDPT3_150ENDINGG_10.01</vt:lpstr>
      <vt:lpstr>'GMIC_2022-Q3_SCDPT3'!SCDPT3_150ENDINGG_10.02</vt:lpstr>
      <vt:lpstr>'GMIC_2022-Q3_SCDPT3'!SCDPT3_150ENDINGG_10.03</vt:lpstr>
      <vt:lpstr>'GMIC_2022-Q3_SCDPT3'!SCDPT3_150ENDINGG_11</vt:lpstr>
      <vt:lpstr>'GMIC_2022-Q3_SCDPT3'!SCDPT3_150ENDINGG_12</vt:lpstr>
      <vt:lpstr>'GMIC_2022-Q3_SCDPT3'!SCDPT3_150ENDINGG_13</vt:lpstr>
      <vt:lpstr>'GMIC_2022-Q3_SCDPT3'!SCDPT3_150ENDINGG_14</vt:lpstr>
      <vt:lpstr>'GMIC_2022-Q3_SCDPT3'!SCDPT3_150ENDINGG_15</vt:lpstr>
      <vt:lpstr>'GMIC_2022-Q3_SCDPT3'!SCDPT3_150ENDINGG_16</vt:lpstr>
      <vt:lpstr>'GMIC_2022-Q3_SCDPT3'!SCDPT3_150ENDINGG_2</vt:lpstr>
      <vt:lpstr>'GMIC_2022-Q3_SCDPT3'!SCDPT3_150ENDINGG_3</vt:lpstr>
      <vt:lpstr>'GMIC_2022-Q3_SCDPT3'!SCDPT3_150ENDINGG_4</vt:lpstr>
      <vt:lpstr>'GMIC_2022-Q3_SCDPT3'!SCDPT3_150ENDINGG_5</vt:lpstr>
      <vt:lpstr>'GMIC_2022-Q3_SCDPT3'!SCDPT3_150ENDINGG_6</vt:lpstr>
      <vt:lpstr>'GMIC_2022-Q3_SCDPT3'!SCDPT3_150ENDINGG_7</vt:lpstr>
      <vt:lpstr>'GMIC_2022-Q3_SCDPT3'!SCDPT3_150ENDINGG_8</vt:lpstr>
      <vt:lpstr>'GMIC_2022-Q3_SCDPT3'!SCDPT3_150ENDINGG_9</vt:lpstr>
      <vt:lpstr>'GMIC_2022-Q3_SCDPT3'!SCDPT3_1610000000_Range</vt:lpstr>
      <vt:lpstr>'GMIC_2022-Q3_SCDPT3'!SCDPT3_1619999999_7</vt:lpstr>
      <vt:lpstr>'GMIC_2022-Q3_SCDPT3'!SCDPT3_1619999999_8</vt:lpstr>
      <vt:lpstr>'GMIC_2022-Q3_SCDPT3'!SCDPT3_1619999999_9</vt:lpstr>
      <vt:lpstr>'GMIC_2022-Q3_SCDPT3'!SCDPT3_161BEGINNG_1</vt:lpstr>
      <vt:lpstr>'GMIC_2022-Q3_SCDPT3'!SCDPT3_161BEGINNG_10.01</vt:lpstr>
      <vt:lpstr>'GMIC_2022-Q3_SCDPT3'!SCDPT3_161BEGINNG_10.02</vt:lpstr>
      <vt:lpstr>'GMIC_2022-Q3_SCDPT3'!SCDPT3_161BEGINNG_10.03</vt:lpstr>
      <vt:lpstr>'GMIC_2022-Q3_SCDPT3'!SCDPT3_161BEGINNG_11</vt:lpstr>
      <vt:lpstr>'GMIC_2022-Q3_SCDPT3'!SCDPT3_161BEGINNG_12</vt:lpstr>
      <vt:lpstr>'GMIC_2022-Q3_SCDPT3'!SCDPT3_161BEGINNG_13</vt:lpstr>
      <vt:lpstr>'GMIC_2022-Q3_SCDPT3'!SCDPT3_161BEGINNG_14</vt:lpstr>
      <vt:lpstr>'GMIC_2022-Q3_SCDPT3'!SCDPT3_161BEGINNG_15</vt:lpstr>
      <vt:lpstr>'GMIC_2022-Q3_SCDPT3'!SCDPT3_161BEGINNG_16</vt:lpstr>
      <vt:lpstr>'GMIC_2022-Q3_SCDPT3'!SCDPT3_161BEGINNG_2</vt:lpstr>
      <vt:lpstr>'GMIC_2022-Q3_SCDPT3'!SCDPT3_161BEGINNG_3</vt:lpstr>
      <vt:lpstr>'GMIC_2022-Q3_SCDPT3'!SCDPT3_161BEGINNG_4</vt:lpstr>
      <vt:lpstr>'GMIC_2022-Q3_SCDPT3'!SCDPT3_161BEGINNG_5</vt:lpstr>
      <vt:lpstr>'GMIC_2022-Q3_SCDPT3'!SCDPT3_161BEGINNG_6</vt:lpstr>
      <vt:lpstr>'GMIC_2022-Q3_SCDPT3'!SCDPT3_161BEGINNG_7</vt:lpstr>
      <vt:lpstr>'GMIC_2022-Q3_SCDPT3'!SCDPT3_161BEGINNG_8</vt:lpstr>
      <vt:lpstr>'GMIC_2022-Q3_SCDPT3'!SCDPT3_161BEGINNG_9</vt:lpstr>
      <vt:lpstr>'GMIC_2022-Q3_SCDPT3'!SCDPT3_161ENDINGG_10.01</vt:lpstr>
      <vt:lpstr>'GMIC_2022-Q3_SCDPT3'!SCDPT3_161ENDINGG_10.02</vt:lpstr>
      <vt:lpstr>'GMIC_2022-Q3_SCDPT3'!SCDPT3_161ENDINGG_10.03</vt:lpstr>
      <vt:lpstr>'GMIC_2022-Q3_SCDPT3'!SCDPT3_161ENDINGG_11</vt:lpstr>
      <vt:lpstr>'GMIC_2022-Q3_SCDPT3'!SCDPT3_161ENDINGG_12</vt:lpstr>
      <vt:lpstr>'GMIC_2022-Q3_SCDPT3'!SCDPT3_161ENDINGG_13</vt:lpstr>
      <vt:lpstr>'GMIC_2022-Q3_SCDPT3'!SCDPT3_161ENDINGG_14</vt:lpstr>
      <vt:lpstr>'GMIC_2022-Q3_SCDPT3'!SCDPT3_161ENDINGG_15</vt:lpstr>
      <vt:lpstr>'GMIC_2022-Q3_SCDPT3'!SCDPT3_161ENDINGG_16</vt:lpstr>
      <vt:lpstr>'GMIC_2022-Q3_SCDPT3'!SCDPT3_161ENDINGG_2</vt:lpstr>
      <vt:lpstr>'GMIC_2022-Q3_SCDPT3'!SCDPT3_161ENDINGG_3</vt:lpstr>
      <vt:lpstr>'GMIC_2022-Q3_SCDPT3'!SCDPT3_161ENDINGG_4</vt:lpstr>
      <vt:lpstr>'GMIC_2022-Q3_SCDPT3'!SCDPT3_161ENDINGG_5</vt:lpstr>
      <vt:lpstr>'GMIC_2022-Q3_SCDPT3'!SCDPT3_161ENDINGG_6</vt:lpstr>
      <vt:lpstr>'GMIC_2022-Q3_SCDPT3'!SCDPT3_161ENDINGG_7</vt:lpstr>
      <vt:lpstr>'GMIC_2022-Q3_SCDPT3'!SCDPT3_161ENDINGG_8</vt:lpstr>
      <vt:lpstr>'GMIC_2022-Q3_SCDPT3'!SCDPT3_161ENDINGG_9</vt:lpstr>
      <vt:lpstr>'GMIC_2022-Q3_SCDPT3'!SCDPT3_1900000000_Range</vt:lpstr>
      <vt:lpstr>'GMIC_2022-Q3_SCDPT3'!SCDPT3_1909999999_7</vt:lpstr>
      <vt:lpstr>'GMIC_2022-Q3_SCDPT3'!SCDPT3_1909999999_8</vt:lpstr>
      <vt:lpstr>'GMIC_2022-Q3_SCDPT3'!SCDPT3_1909999999_9</vt:lpstr>
      <vt:lpstr>'GMIC_2022-Q3_SCDPT3'!SCDPT3_190BEGINNG_1</vt:lpstr>
      <vt:lpstr>'GMIC_2022-Q3_SCDPT3'!SCDPT3_190BEGINNG_10.01</vt:lpstr>
      <vt:lpstr>'GMIC_2022-Q3_SCDPT3'!SCDPT3_190BEGINNG_10.02</vt:lpstr>
      <vt:lpstr>'GMIC_2022-Q3_SCDPT3'!SCDPT3_190BEGINNG_10.03</vt:lpstr>
      <vt:lpstr>'GMIC_2022-Q3_SCDPT3'!SCDPT3_190BEGINNG_11</vt:lpstr>
      <vt:lpstr>'GMIC_2022-Q3_SCDPT3'!SCDPT3_190BEGINNG_12</vt:lpstr>
      <vt:lpstr>'GMIC_2022-Q3_SCDPT3'!SCDPT3_190BEGINNG_13</vt:lpstr>
      <vt:lpstr>'GMIC_2022-Q3_SCDPT3'!SCDPT3_190BEGINNG_14</vt:lpstr>
      <vt:lpstr>'GMIC_2022-Q3_SCDPT3'!SCDPT3_190BEGINNG_15</vt:lpstr>
      <vt:lpstr>'GMIC_2022-Q3_SCDPT3'!SCDPT3_190BEGINNG_16</vt:lpstr>
      <vt:lpstr>'GMIC_2022-Q3_SCDPT3'!SCDPT3_190BEGINNG_2</vt:lpstr>
      <vt:lpstr>'GMIC_2022-Q3_SCDPT3'!SCDPT3_190BEGINNG_3</vt:lpstr>
      <vt:lpstr>'GMIC_2022-Q3_SCDPT3'!SCDPT3_190BEGINNG_4</vt:lpstr>
      <vt:lpstr>'GMIC_2022-Q3_SCDPT3'!SCDPT3_190BEGINNG_5</vt:lpstr>
      <vt:lpstr>'GMIC_2022-Q3_SCDPT3'!SCDPT3_190BEGINNG_6</vt:lpstr>
      <vt:lpstr>'GMIC_2022-Q3_SCDPT3'!SCDPT3_190BEGINNG_7</vt:lpstr>
      <vt:lpstr>'GMIC_2022-Q3_SCDPT3'!SCDPT3_190BEGINNG_8</vt:lpstr>
      <vt:lpstr>'GMIC_2022-Q3_SCDPT3'!SCDPT3_190BEGINNG_9</vt:lpstr>
      <vt:lpstr>'GMIC_2022-Q3_SCDPT3'!SCDPT3_190ENDINGG_10.01</vt:lpstr>
      <vt:lpstr>'GMIC_2022-Q3_SCDPT3'!SCDPT3_190ENDINGG_10.02</vt:lpstr>
      <vt:lpstr>'GMIC_2022-Q3_SCDPT3'!SCDPT3_190ENDINGG_10.03</vt:lpstr>
      <vt:lpstr>'GMIC_2022-Q3_SCDPT3'!SCDPT3_190ENDINGG_11</vt:lpstr>
      <vt:lpstr>'GMIC_2022-Q3_SCDPT3'!SCDPT3_190ENDINGG_12</vt:lpstr>
      <vt:lpstr>'GMIC_2022-Q3_SCDPT3'!SCDPT3_190ENDINGG_13</vt:lpstr>
      <vt:lpstr>'GMIC_2022-Q3_SCDPT3'!SCDPT3_190ENDINGG_14</vt:lpstr>
      <vt:lpstr>'GMIC_2022-Q3_SCDPT3'!SCDPT3_190ENDINGG_15</vt:lpstr>
      <vt:lpstr>'GMIC_2022-Q3_SCDPT3'!SCDPT3_190ENDINGG_16</vt:lpstr>
      <vt:lpstr>'GMIC_2022-Q3_SCDPT3'!SCDPT3_190ENDINGG_2</vt:lpstr>
      <vt:lpstr>'GMIC_2022-Q3_SCDPT3'!SCDPT3_190ENDINGG_3</vt:lpstr>
      <vt:lpstr>'GMIC_2022-Q3_SCDPT3'!SCDPT3_190ENDINGG_4</vt:lpstr>
      <vt:lpstr>'GMIC_2022-Q3_SCDPT3'!SCDPT3_190ENDINGG_5</vt:lpstr>
      <vt:lpstr>'GMIC_2022-Q3_SCDPT3'!SCDPT3_190ENDINGG_6</vt:lpstr>
      <vt:lpstr>'GMIC_2022-Q3_SCDPT3'!SCDPT3_190ENDINGG_7</vt:lpstr>
      <vt:lpstr>'GMIC_2022-Q3_SCDPT3'!SCDPT3_190ENDINGG_8</vt:lpstr>
      <vt:lpstr>'GMIC_2022-Q3_SCDPT3'!SCDPT3_190ENDINGG_9</vt:lpstr>
      <vt:lpstr>'GMIC_2022-Q3_SCDPT3'!SCDPT3_2010000000_Range</vt:lpstr>
      <vt:lpstr>'GMIC_2022-Q3_SCDPT3'!SCDPT3_2019999999_7</vt:lpstr>
      <vt:lpstr>'GMIC_2022-Q3_SCDPT3'!SCDPT3_2019999999_8</vt:lpstr>
      <vt:lpstr>'GMIC_2022-Q3_SCDPT3'!SCDPT3_2019999999_9</vt:lpstr>
      <vt:lpstr>'GMIC_2022-Q3_SCDPT3'!SCDPT3_201BEGINNG_1</vt:lpstr>
      <vt:lpstr>'GMIC_2022-Q3_SCDPT3'!SCDPT3_201BEGINNG_10.01</vt:lpstr>
      <vt:lpstr>'GMIC_2022-Q3_SCDPT3'!SCDPT3_201BEGINNG_10.02</vt:lpstr>
      <vt:lpstr>'GMIC_2022-Q3_SCDPT3'!SCDPT3_201BEGINNG_10.03</vt:lpstr>
      <vt:lpstr>'GMIC_2022-Q3_SCDPT3'!SCDPT3_201BEGINNG_11</vt:lpstr>
      <vt:lpstr>'GMIC_2022-Q3_SCDPT3'!SCDPT3_201BEGINNG_12</vt:lpstr>
      <vt:lpstr>'GMIC_2022-Q3_SCDPT3'!SCDPT3_201BEGINNG_13</vt:lpstr>
      <vt:lpstr>'GMIC_2022-Q3_SCDPT3'!SCDPT3_201BEGINNG_14</vt:lpstr>
      <vt:lpstr>'GMIC_2022-Q3_SCDPT3'!SCDPT3_201BEGINNG_15</vt:lpstr>
      <vt:lpstr>'GMIC_2022-Q3_SCDPT3'!SCDPT3_201BEGINNG_16</vt:lpstr>
      <vt:lpstr>'GMIC_2022-Q3_SCDPT3'!SCDPT3_201BEGINNG_2</vt:lpstr>
      <vt:lpstr>'GMIC_2022-Q3_SCDPT3'!SCDPT3_201BEGINNG_3</vt:lpstr>
      <vt:lpstr>'GMIC_2022-Q3_SCDPT3'!SCDPT3_201BEGINNG_4</vt:lpstr>
      <vt:lpstr>'GMIC_2022-Q3_SCDPT3'!SCDPT3_201BEGINNG_5</vt:lpstr>
      <vt:lpstr>'GMIC_2022-Q3_SCDPT3'!SCDPT3_201BEGINNG_6</vt:lpstr>
      <vt:lpstr>'GMIC_2022-Q3_SCDPT3'!SCDPT3_201BEGINNG_7</vt:lpstr>
      <vt:lpstr>'GMIC_2022-Q3_SCDPT3'!SCDPT3_201BEGINNG_8</vt:lpstr>
      <vt:lpstr>'GMIC_2022-Q3_SCDPT3'!SCDPT3_201BEGINNG_9</vt:lpstr>
      <vt:lpstr>'GMIC_2022-Q3_SCDPT3'!SCDPT3_201ENDINGG_10.01</vt:lpstr>
      <vt:lpstr>'GMIC_2022-Q3_SCDPT3'!SCDPT3_201ENDINGG_10.02</vt:lpstr>
      <vt:lpstr>'GMIC_2022-Q3_SCDPT3'!SCDPT3_201ENDINGG_10.03</vt:lpstr>
      <vt:lpstr>'GMIC_2022-Q3_SCDPT3'!SCDPT3_201ENDINGG_11</vt:lpstr>
      <vt:lpstr>'GMIC_2022-Q3_SCDPT3'!SCDPT3_201ENDINGG_12</vt:lpstr>
      <vt:lpstr>'GMIC_2022-Q3_SCDPT3'!SCDPT3_201ENDINGG_13</vt:lpstr>
      <vt:lpstr>'GMIC_2022-Q3_SCDPT3'!SCDPT3_201ENDINGG_14</vt:lpstr>
      <vt:lpstr>'GMIC_2022-Q3_SCDPT3'!SCDPT3_201ENDINGG_15</vt:lpstr>
      <vt:lpstr>'GMIC_2022-Q3_SCDPT3'!SCDPT3_201ENDINGG_16</vt:lpstr>
      <vt:lpstr>'GMIC_2022-Q3_SCDPT3'!SCDPT3_201ENDINGG_2</vt:lpstr>
      <vt:lpstr>'GMIC_2022-Q3_SCDPT3'!SCDPT3_201ENDINGG_3</vt:lpstr>
      <vt:lpstr>'GMIC_2022-Q3_SCDPT3'!SCDPT3_201ENDINGG_4</vt:lpstr>
      <vt:lpstr>'GMIC_2022-Q3_SCDPT3'!SCDPT3_201ENDINGG_5</vt:lpstr>
      <vt:lpstr>'GMIC_2022-Q3_SCDPT3'!SCDPT3_201ENDINGG_6</vt:lpstr>
      <vt:lpstr>'GMIC_2022-Q3_SCDPT3'!SCDPT3_201ENDINGG_7</vt:lpstr>
      <vt:lpstr>'GMIC_2022-Q3_SCDPT3'!SCDPT3_201ENDINGG_8</vt:lpstr>
      <vt:lpstr>'GMIC_2022-Q3_SCDPT3'!SCDPT3_201ENDINGG_9</vt:lpstr>
      <vt:lpstr>'GMIC_2022-Q3_SCDPT3'!SCDPT3_2509999997_7</vt:lpstr>
      <vt:lpstr>'GMIC_2022-Q3_SCDPT3'!SCDPT3_2509999997_8</vt:lpstr>
      <vt:lpstr>'GMIC_2022-Q3_SCDPT3'!SCDPT3_2509999997_9</vt:lpstr>
      <vt:lpstr>'GMIC_2022-Q3_SCDPT3'!SCDPT3_2509999999_7</vt:lpstr>
      <vt:lpstr>'GMIC_2022-Q3_SCDPT3'!SCDPT3_2509999999_8</vt:lpstr>
      <vt:lpstr>'GMIC_2022-Q3_SCDPT3'!SCDPT3_2509999999_9</vt:lpstr>
      <vt:lpstr>'GMIC_2022-Q3_SCDPT3'!SCDPT3_4010000000_Range</vt:lpstr>
      <vt:lpstr>'GMIC_2022-Q3_SCDPT3'!SCDPT3_4019999999_7</vt:lpstr>
      <vt:lpstr>'GMIC_2022-Q3_SCDPT3'!SCDPT3_4019999999_9</vt:lpstr>
      <vt:lpstr>'GMIC_2022-Q3_SCDPT3'!SCDPT3_401BEGINNG_1</vt:lpstr>
      <vt:lpstr>'GMIC_2022-Q3_SCDPT3'!SCDPT3_401BEGINNG_10.01</vt:lpstr>
      <vt:lpstr>'GMIC_2022-Q3_SCDPT3'!SCDPT3_401BEGINNG_10.02</vt:lpstr>
      <vt:lpstr>'GMIC_2022-Q3_SCDPT3'!SCDPT3_401BEGINNG_10.03</vt:lpstr>
      <vt:lpstr>'GMIC_2022-Q3_SCDPT3'!SCDPT3_401BEGINNG_11</vt:lpstr>
      <vt:lpstr>'GMIC_2022-Q3_SCDPT3'!SCDPT3_401BEGINNG_12</vt:lpstr>
      <vt:lpstr>'GMIC_2022-Q3_SCDPT3'!SCDPT3_401BEGINNG_13</vt:lpstr>
      <vt:lpstr>'GMIC_2022-Q3_SCDPT3'!SCDPT3_401BEGINNG_14</vt:lpstr>
      <vt:lpstr>'GMIC_2022-Q3_SCDPT3'!SCDPT3_401BEGINNG_15</vt:lpstr>
      <vt:lpstr>'GMIC_2022-Q3_SCDPT3'!SCDPT3_401BEGINNG_16</vt:lpstr>
      <vt:lpstr>'GMIC_2022-Q3_SCDPT3'!SCDPT3_401BEGINNG_2</vt:lpstr>
      <vt:lpstr>'GMIC_2022-Q3_SCDPT3'!SCDPT3_401BEGINNG_3</vt:lpstr>
      <vt:lpstr>'GMIC_2022-Q3_SCDPT3'!SCDPT3_401BEGINNG_4</vt:lpstr>
      <vt:lpstr>'GMIC_2022-Q3_SCDPT3'!SCDPT3_401BEGINNG_5</vt:lpstr>
      <vt:lpstr>'GMIC_2022-Q3_SCDPT3'!SCDPT3_401BEGINNG_6</vt:lpstr>
      <vt:lpstr>'GMIC_2022-Q3_SCDPT3'!SCDPT3_401BEGINNG_7</vt:lpstr>
      <vt:lpstr>'GMIC_2022-Q3_SCDPT3'!SCDPT3_401BEGINNG_8</vt:lpstr>
      <vt:lpstr>'GMIC_2022-Q3_SCDPT3'!SCDPT3_401BEGINNG_9</vt:lpstr>
      <vt:lpstr>'GMIC_2022-Q3_SCDPT3'!SCDPT3_401ENDINGG_10.01</vt:lpstr>
      <vt:lpstr>'GMIC_2022-Q3_SCDPT3'!SCDPT3_401ENDINGG_10.02</vt:lpstr>
      <vt:lpstr>'GMIC_2022-Q3_SCDPT3'!SCDPT3_401ENDINGG_10.03</vt:lpstr>
      <vt:lpstr>'GMIC_2022-Q3_SCDPT3'!SCDPT3_401ENDINGG_11</vt:lpstr>
      <vt:lpstr>'GMIC_2022-Q3_SCDPT3'!SCDPT3_401ENDINGG_12</vt:lpstr>
      <vt:lpstr>'GMIC_2022-Q3_SCDPT3'!SCDPT3_401ENDINGG_13</vt:lpstr>
      <vt:lpstr>'GMIC_2022-Q3_SCDPT3'!SCDPT3_401ENDINGG_14</vt:lpstr>
      <vt:lpstr>'GMIC_2022-Q3_SCDPT3'!SCDPT3_401ENDINGG_15</vt:lpstr>
      <vt:lpstr>'GMIC_2022-Q3_SCDPT3'!SCDPT3_401ENDINGG_16</vt:lpstr>
      <vt:lpstr>'GMIC_2022-Q3_SCDPT3'!SCDPT3_401ENDINGG_2</vt:lpstr>
      <vt:lpstr>'GMIC_2022-Q3_SCDPT3'!SCDPT3_401ENDINGG_3</vt:lpstr>
      <vt:lpstr>'GMIC_2022-Q3_SCDPT3'!SCDPT3_401ENDINGG_4</vt:lpstr>
      <vt:lpstr>'GMIC_2022-Q3_SCDPT3'!SCDPT3_401ENDINGG_5</vt:lpstr>
      <vt:lpstr>'GMIC_2022-Q3_SCDPT3'!SCDPT3_401ENDINGG_6</vt:lpstr>
      <vt:lpstr>'GMIC_2022-Q3_SCDPT3'!SCDPT3_401ENDINGG_7</vt:lpstr>
      <vt:lpstr>'GMIC_2022-Q3_SCDPT3'!SCDPT3_401ENDINGG_8</vt:lpstr>
      <vt:lpstr>'GMIC_2022-Q3_SCDPT3'!SCDPT3_401ENDINGG_9</vt:lpstr>
      <vt:lpstr>'GMIC_2022-Q3_SCDPT3'!SCDPT3_4020000000_Range</vt:lpstr>
      <vt:lpstr>'GMIC_2022-Q3_SCDPT3'!SCDPT3_4029999999_7</vt:lpstr>
      <vt:lpstr>'GMIC_2022-Q3_SCDPT3'!SCDPT3_4029999999_9</vt:lpstr>
      <vt:lpstr>'GMIC_2022-Q3_SCDPT3'!SCDPT3_402BEGINNG_1</vt:lpstr>
      <vt:lpstr>'GMIC_2022-Q3_SCDPT3'!SCDPT3_402BEGINNG_10.01</vt:lpstr>
      <vt:lpstr>'GMIC_2022-Q3_SCDPT3'!SCDPT3_402BEGINNG_10.02</vt:lpstr>
      <vt:lpstr>'GMIC_2022-Q3_SCDPT3'!SCDPT3_402BEGINNG_10.03</vt:lpstr>
      <vt:lpstr>'GMIC_2022-Q3_SCDPT3'!SCDPT3_402BEGINNG_11</vt:lpstr>
      <vt:lpstr>'GMIC_2022-Q3_SCDPT3'!SCDPT3_402BEGINNG_12</vt:lpstr>
      <vt:lpstr>'GMIC_2022-Q3_SCDPT3'!SCDPT3_402BEGINNG_13</vt:lpstr>
      <vt:lpstr>'GMIC_2022-Q3_SCDPT3'!SCDPT3_402BEGINNG_14</vt:lpstr>
      <vt:lpstr>'GMIC_2022-Q3_SCDPT3'!SCDPT3_402BEGINNG_15</vt:lpstr>
      <vt:lpstr>'GMIC_2022-Q3_SCDPT3'!SCDPT3_402BEGINNG_16</vt:lpstr>
      <vt:lpstr>'GMIC_2022-Q3_SCDPT3'!SCDPT3_402BEGINNG_2</vt:lpstr>
      <vt:lpstr>'GMIC_2022-Q3_SCDPT3'!SCDPT3_402BEGINNG_3</vt:lpstr>
      <vt:lpstr>'GMIC_2022-Q3_SCDPT3'!SCDPT3_402BEGINNG_4</vt:lpstr>
      <vt:lpstr>'GMIC_2022-Q3_SCDPT3'!SCDPT3_402BEGINNG_5</vt:lpstr>
      <vt:lpstr>'GMIC_2022-Q3_SCDPT3'!SCDPT3_402BEGINNG_6</vt:lpstr>
      <vt:lpstr>'GMIC_2022-Q3_SCDPT3'!SCDPT3_402BEGINNG_7</vt:lpstr>
      <vt:lpstr>'GMIC_2022-Q3_SCDPT3'!SCDPT3_402BEGINNG_8</vt:lpstr>
      <vt:lpstr>'GMIC_2022-Q3_SCDPT3'!SCDPT3_402BEGINNG_9</vt:lpstr>
      <vt:lpstr>'GMIC_2022-Q3_SCDPT3'!SCDPT3_402ENDINGG_10.01</vt:lpstr>
      <vt:lpstr>'GMIC_2022-Q3_SCDPT3'!SCDPT3_402ENDINGG_10.02</vt:lpstr>
      <vt:lpstr>'GMIC_2022-Q3_SCDPT3'!SCDPT3_402ENDINGG_10.03</vt:lpstr>
      <vt:lpstr>'GMIC_2022-Q3_SCDPT3'!SCDPT3_402ENDINGG_11</vt:lpstr>
      <vt:lpstr>'GMIC_2022-Q3_SCDPT3'!SCDPT3_402ENDINGG_12</vt:lpstr>
      <vt:lpstr>'GMIC_2022-Q3_SCDPT3'!SCDPT3_402ENDINGG_13</vt:lpstr>
      <vt:lpstr>'GMIC_2022-Q3_SCDPT3'!SCDPT3_402ENDINGG_14</vt:lpstr>
      <vt:lpstr>'GMIC_2022-Q3_SCDPT3'!SCDPT3_402ENDINGG_15</vt:lpstr>
      <vt:lpstr>'GMIC_2022-Q3_SCDPT3'!SCDPT3_402ENDINGG_16</vt:lpstr>
      <vt:lpstr>'GMIC_2022-Q3_SCDPT3'!SCDPT3_402ENDINGG_2</vt:lpstr>
      <vt:lpstr>'GMIC_2022-Q3_SCDPT3'!SCDPT3_402ENDINGG_3</vt:lpstr>
      <vt:lpstr>'GMIC_2022-Q3_SCDPT3'!SCDPT3_402ENDINGG_4</vt:lpstr>
      <vt:lpstr>'GMIC_2022-Q3_SCDPT3'!SCDPT3_402ENDINGG_5</vt:lpstr>
      <vt:lpstr>'GMIC_2022-Q3_SCDPT3'!SCDPT3_402ENDINGG_6</vt:lpstr>
      <vt:lpstr>'GMIC_2022-Q3_SCDPT3'!SCDPT3_402ENDINGG_7</vt:lpstr>
      <vt:lpstr>'GMIC_2022-Q3_SCDPT3'!SCDPT3_402ENDINGG_8</vt:lpstr>
      <vt:lpstr>'GMIC_2022-Q3_SCDPT3'!SCDPT3_402ENDINGG_9</vt:lpstr>
      <vt:lpstr>'GMIC_2022-Q3_SCDPT3'!SCDPT3_4310000000_Range</vt:lpstr>
      <vt:lpstr>'GMIC_2022-Q3_SCDPT3'!SCDPT3_4319999999_7</vt:lpstr>
      <vt:lpstr>'GMIC_2022-Q3_SCDPT3'!SCDPT3_4319999999_9</vt:lpstr>
      <vt:lpstr>'GMIC_2022-Q3_SCDPT3'!SCDPT3_431BEGINNG_1</vt:lpstr>
      <vt:lpstr>'GMIC_2022-Q3_SCDPT3'!SCDPT3_431BEGINNG_10.01</vt:lpstr>
      <vt:lpstr>'GMIC_2022-Q3_SCDPT3'!SCDPT3_431BEGINNG_10.02</vt:lpstr>
      <vt:lpstr>'GMIC_2022-Q3_SCDPT3'!SCDPT3_431BEGINNG_10.03</vt:lpstr>
      <vt:lpstr>'GMIC_2022-Q3_SCDPT3'!SCDPT3_431BEGINNG_11</vt:lpstr>
      <vt:lpstr>'GMIC_2022-Q3_SCDPT3'!SCDPT3_431BEGINNG_12</vt:lpstr>
      <vt:lpstr>'GMIC_2022-Q3_SCDPT3'!SCDPT3_431BEGINNG_13</vt:lpstr>
      <vt:lpstr>'GMIC_2022-Q3_SCDPT3'!SCDPT3_431BEGINNG_14</vt:lpstr>
      <vt:lpstr>'GMIC_2022-Q3_SCDPT3'!SCDPT3_431BEGINNG_15</vt:lpstr>
      <vt:lpstr>'GMIC_2022-Q3_SCDPT3'!SCDPT3_431BEGINNG_16</vt:lpstr>
      <vt:lpstr>'GMIC_2022-Q3_SCDPT3'!SCDPT3_431BEGINNG_2</vt:lpstr>
      <vt:lpstr>'GMIC_2022-Q3_SCDPT3'!SCDPT3_431BEGINNG_3</vt:lpstr>
      <vt:lpstr>'GMIC_2022-Q3_SCDPT3'!SCDPT3_431BEGINNG_4</vt:lpstr>
      <vt:lpstr>'GMIC_2022-Q3_SCDPT3'!SCDPT3_431BEGINNG_5</vt:lpstr>
      <vt:lpstr>'GMIC_2022-Q3_SCDPT3'!SCDPT3_431BEGINNG_6</vt:lpstr>
      <vt:lpstr>'GMIC_2022-Q3_SCDPT3'!SCDPT3_431BEGINNG_7</vt:lpstr>
      <vt:lpstr>'GMIC_2022-Q3_SCDPT3'!SCDPT3_431BEGINNG_8</vt:lpstr>
      <vt:lpstr>'GMIC_2022-Q3_SCDPT3'!SCDPT3_431BEGINNG_9</vt:lpstr>
      <vt:lpstr>'GMIC_2022-Q3_SCDPT3'!SCDPT3_431ENDINGG_10.01</vt:lpstr>
      <vt:lpstr>'GMIC_2022-Q3_SCDPT3'!SCDPT3_431ENDINGG_10.02</vt:lpstr>
      <vt:lpstr>'GMIC_2022-Q3_SCDPT3'!SCDPT3_431ENDINGG_10.03</vt:lpstr>
      <vt:lpstr>'GMIC_2022-Q3_SCDPT3'!SCDPT3_431ENDINGG_11</vt:lpstr>
      <vt:lpstr>'GMIC_2022-Q3_SCDPT3'!SCDPT3_431ENDINGG_12</vt:lpstr>
      <vt:lpstr>'GMIC_2022-Q3_SCDPT3'!SCDPT3_431ENDINGG_13</vt:lpstr>
      <vt:lpstr>'GMIC_2022-Q3_SCDPT3'!SCDPT3_431ENDINGG_14</vt:lpstr>
      <vt:lpstr>'GMIC_2022-Q3_SCDPT3'!SCDPT3_431ENDINGG_15</vt:lpstr>
      <vt:lpstr>'GMIC_2022-Q3_SCDPT3'!SCDPT3_431ENDINGG_16</vt:lpstr>
      <vt:lpstr>'GMIC_2022-Q3_SCDPT3'!SCDPT3_431ENDINGG_2</vt:lpstr>
      <vt:lpstr>'GMIC_2022-Q3_SCDPT3'!SCDPT3_431ENDINGG_3</vt:lpstr>
      <vt:lpstr>'GMIC_2022-Q3_SCDPT3'!SCDPT3_431ENDINGG_4</vt:lpstr>
      <vt:lpstr>'GMIC_2022-Q3_SCDPT3'!SCDPT3_431ENDINGG_5</vt:lpstr>
      <vt:lpstr>'GMIC_2022-Q3_SCDPT3'!SCDPT3_431ENDINGG_6</vt:lpstr>
      <vt:lpstr>'GMIC_2022-Q3_SCDPT3'!SCDPT3_431ENDINGG_7</vt:lpstr>
      <vt:lpstr>'GMIC_2022-Q3_SCDPT3'!SCDPT3_431ENDINGG_8</vt:lpstr>
      <vt:lpstr>'GMIC_2022-Q3_SCDPT3'!SCDPT3_431ENDINGG_9</vt:lpstr>
      <vt:lpstr>'GMIC_2022-Q3_SCDPT3'!SCDPT3_4320000000_Range</vt:lpstr>
      <vt:lpstr>'GMIC_2022-Q3_SCDPT3'!SCDPT3_4329999999_7</vt:lpstr>
      <vt:lpstr>'GMIC_2022-Q3_SCDPT3'!SCDPT3_4329999999_9</vt:lpstr>
      <vt:lpstr>'GMIC_2022-Q3_SCDPT3'!SCDPT3_432BEGINNG_1</vt:lpstr>
      <vt:lpstr>'GMIC_2022-Q3_SCDPT3'!SCDPT3_432BEGINNG_10.01</vt:lpstr>
      <vt:lpstr>'GMIC_2022-Q3_SCDPT3'!SCDPT3_432BEGINNG_10.02</vt:lpstr>
      <vt:lpstr>'GMIC_2022-Q3_SCDPT3'!SCDPT3_432BEGINNG_10.03</vt:lpstr>
      <vt:lpstr>'GMIC_2022-Q3_SCDPT3'!SCDPT3_432BEGINNG_11</vt:lpstr>
      <vt:lpstr>'GMIC_2022-Q3_SCDPT3'!SCDPT3_432BEGINNG_12</vt:lpstr>
      <vt:lpstr>'GMIC_2022-Q3_SCDPT3'!SCDPT3_432BEGINNG_13</vt:lpstr>
      <vt:lpstr>'GMIC_2022-Q3_SCDPT3'!SCDPT3_432BEGINNG_14</vt:lpstr>
      <vt:lpstr>'GMIC_2022-Q3_SCDPT3'!SCDPT3_432BEGINNG_15</vt:lpstr>
      <vt:lpstr>'GMIC_2022-Q3_SCDPT3'!SCDPT3_432BEGINNG_16</vt:lpstr>
      <vt:lpstr>'GMIC_2022-Q3_SCDPT3'!SCDPT3_432BEGINNG_2</vt:lpstr>
      <vt:lpstr>'GMIC_2022-Q3_SCDPT3'!SCDPT3_432BEGINNG_3</vt:lpstr>
      <vt:lpstr>'GMIC_2022-Q3_SCDPT3'!SCDPT3_432BEGINNG_4</vt:lpstr>
      <vt:lpstr>'GMIC_2022-Q3_SCDPT3'!SCDPT3_432BEGINNG_5</vt:lpstr>
      <vt:lpstr>'GMIC_2022-Q3_SCDPT3'!SCDPT3_432BEGINNG_6</vt:lpstr>
      <vt:lpstr>'GMIC_2022-Q3_SCDPT3'!SCDPT3_432BEGINNG_7</vt:lpstr>
      <vt:lpstr>'GMIC_2022-Q3_SCDPT3'!SCDPT3_432BEGINNG_8</vt:lpstr>
      <vt:lpstr>'GMIC_2022-Q3_SCDPT3'!SCDPT3_432BEGINNG_9</vt:lpstr>
      <vt:lpstr>'GMIC_2022-Q3_SCDPT3'!SCDPT3_432ENDINGG_10.01</vt:lpstr>
      <vt:lpstr>'GMIC_2022-Q3_SCDPT3'!SCDPT3_432ENDINGG_10.02</vt:lpstr>
      <vt:lpstr>'GMIC_2022-Q3_SCDPT3'!SCDPT3_432ENDINGG_10.03</vt:lpstr>
      <vt:lpstr>'GMIC_2022-Q3_SCDPT3'!SCDPT3_432ENDINGG_11</vt:lpstr>
      <vt:lpstr>'GMIC_2022-Q3_SCDPT3'!SCDPT3_432ENDINGG_12</vt:lpstr>
      <vt:lpstr>'GMIC_2022-Q3_SCDPT3'!SCDPT3_432ENDINGG_13</vt:lpstr>
      <vt:lpstr>'GMIC_2022-Q3_SCDPT3'!SCDPT3_432ENDINGG_14</vt:lpstr>
      <vt:lpstr>'GMIC_2022-Q3_SCDPT3'!SCDPT3_432ENDINGG_15</vt:lpstr>
      <vt:lpstr>'GMIC_2022-Q3_SCDPT3'!SCDPT3_432ENDINGG_16</vt:lpstr>
      <vt:lpstr>'GMIC_2022-Q3_SCDPT3'!SCDPT3_432ENDINGG_2</vt:lpstr>
      <vt:lpstr>'GMIC_2022-Q3_SCDPT3'!SCDPT3_432ENDINGG_3</vt:lpstr>
      <vt:lpstr>'GMIC_2022-Q3_SCDPT3'!SCDPT3_432ENDINGG_4</vt:lpstr>
      <vt:lpstr>'GMIC_2022-Q3_SCDPT3'!SCDPT3_432ENDINGG_5</vt:lpstr>
      <vt:lpstr>'GMIC_2022-Q3_SCDPT3'!SCDPT3_432ENDINGG_6</vt:lpstr>
      <vt:lpstr>'GMIC_2022-Q3_SCDPT3'!SCDPT3_432ENDINGG_7</vt:lpstr>
      <vt:lpstr>'GMIC_2022-Q3_SCDPT3'!SCDPT3_432ENDINGG_8</vt:lpstr>
      <vt:lpstr>'GMIC_2022-Q3_SCDPT3'!SCDPT3_432ENDINGG_9</vt:lpstr>
      <vt:lpstr>'GMIC_2022-Q3_SCDPT3'!SCDPT3_4509999997_7</vt:lpstr>
      <vt:lpstr>'GMIC_2022-Q3_SCDPT3'!SCDPT3_4509999997_9</vt:lpstr>
      <vt:lpstr>'GMIC_2022-Q3_SCDPT3'!SCDPT3_4509999999_7</vt:lpstr>
      <vt:lpstr>'GMIC_2022-Q3_SCDPT3'!SCDPT3_4509999999_9</vt:lpstr>
      <vt:lpstr>'GMIC_2022-Q3_SCDPT3'!SCDPT3_5010000000_Range</vt:lpstr>
      <vt:lpstr>'GMIC_2022-Q3_SCDPT3'!SCDPT3_5019999999_7</vt:lpstr>
      <vt:lpstr>'GMIC_2022-Q3_SCDPT3'!SCDPT3_5019999999_9</vt:lpstr>
      <vt:lpstr>'GMIC_2022-Q3_SCDPT3'!SCDPT3_501BEGINNG_1</vt:lpstr>
      <vt:lpstr>'GMIC_2022-Q3_SCDPT3'!SCDPT3_501BEGINNG_10.01</vt:lpstr>
      <vt:lpstr>'GMIC_2022-Q3_SCDPT3'!SCDPT3_501BEGINNG_10.02</vt:lpstr>
      <vt:lpstr>'GMIC_2022-Q3_SCDPT3'!SCDPT3_501BEGINNG_10.03</vt:lpstr>
      <vt:lpstr>'GMIC_2022-Q3_SCDPT3'!SCDPT3_501BEGINNG_11</vt:lpstr>
      <vt:lpstr>'GMIC_2022-Q3_SCDPT3'!SCDPT3_501BEGINNG_12</vt:lpstr>
      <vt:lpstr>'GMIC_2022-Q3_SCDPT3'!SCDPT3_501BEGINNG_13</vt:lpstr>
      <vt:lpstr>'GMIC_2022-Q3_SCDPT3'!SCDPT3_501BEGINNG_14</vt:lpstr>
      <vt:lpstr>'GMIC_2022-Q3_SCDPT3'!SCDPT3_501BEGINNG_15</vt:lpstr>
      <vt:lpstr>'GMIC_2022-Q3_SCDPT3'!SCDPT3_501BEGINNG_16</vt:lpstr>
      <vt:lpstr>'GMIC_2022-Q3_SCDPT3'!SCDPT3_501BEGINNG_2</vt:lpstr>
      <vt:lpstr>'GMIC_2022-Q3_SCDPT3'!SCDPT3_501BEGINNG_3</vt:lpstr>
      <vt:lpstr>'GMIC_2022-Q3_SCDPT3'!SCDPT3_501BEGINNG_4</vt:lpstr>
      <vt:lpstr>'GMIC_2022-Q3_SCDPT3'!SCDPT3_501BEGINNG_5</vt:lpstr>
      <vt:lpstr>'GMIC_2022-Q3_SCDPT3'!SCDPT3_501BEGINNG_6</vt:lpstr>
      <vt:lpstr>'GMIC_2022-Q3_SCDPT3'!SCDPT3_501BEGINNG_7</vt:lpstr>
      <vt:lpstr>'GMIC_2022-Q3_SCDPT3'!SCDPT3_501BEGINNG_8</vt:lpstr>
      <vt:lpstr>'GMIC_2022-Q3_SCDPT3'!SCDPT3_501BEGINNG_9</vt:lpstr>
      <vt:lpstr>'GMIC_2022-Q3_SCDPT3'!SCDPT3_501ENDINGG_10.01</vt:lpstr>
      <vt:lpstr>'GMIC_2022-Q3_SCDPT3'!SCDPT3_501ENDINGG_10.02</vt:lpstr>
      <vt:lpstr>'GMIC_2022-Q3_SCDPT3'!SCDPT3_501ENDINGG_10.03</vt:lpstr>
      <vt:lpstr>'GMIC_2022-Q3_SCDPT3'!SCDPT3_501ENDINGG_11</vt:lpstr>
      <vt:lpstr>'GMIC_2022-Q3_SCDPT3'!SCDPT3_501ENDINGG_12</vt:lpstr>
      <vt:lpstr>'GMIC_2022-Q3_SCDPT3'!SCDPT3_501ENDINGG_13</vt:lpstr>
      <vt:lpstr>'GMIC_2022-Q3_SCDPT3'!SCDPT3_501ENDINGG_14</vt:lpstr>
      <vt:lpstr>'GMIC_2022-Q3_SCDPT3'!SCDPT3_501ENDINGG_15</vt:lpstr>
      <vt:lpstr>'GMIC_2022-Q3_SCDPT3'!SCDPT3_501ENDINGG_16</vt:lpstr>
      <vt:lpstr>'GMIC_2022-Q3_SCDPT3'!SCDPT3_501ENDINGG_2</vt:lpstr>
      <vt:lpstr>'GMIC_2022-Q3_SCDPT3'!SCDPT3_501ENDINGG_3</vt:lpstr>
      <vt:lpstr>'GMIC_2022-Q3_SCDPT3'!SCDPT3_501ENDINGG_4</vt:lpstr>
      <vt:lpstr>'GMIC_2022-Q3_SCDPT3'!SCDPT3_501ENDINGG_5</vt:lpstr>
      <vt:lpstr>'GMIC_2022-Q3_SCDPT3'!SCDPT3_501ENDINGG_6</vt:lpstr>
      <vt:lpstr>'GMIC_2022-Q3_SCDPT3'!SCDPT3_501ENDINGG_7</vt:lpstr>
      <vt:lpstr>'GMIC_2022-Q3_SCDPT3'!SCDPT3_501ENDINGG_8</vt:lpstr>
      <vt:lpstr>'GMIC_2022-Q3_SCDPT3'!SCDPT3_501ENDINGG_9</vt:lpstr>
      <vt:lpstr>'GMIC_2022-Q3_SCDPT3'!SCDPT3_5020000000_Range</vt:lpstr>
      <vt:lpstr>'GMIC_2022-Q3_SCDPT3'!SCDPT3_5029999999_7</vt:lpstr>
      <vt:lpstr>'GMIC_2022-Q3_SCDPT3'!SCDPT3_5029999999_9</vt:lpstr>
      <vt:lpstr>'GMIC_2022-Q3_SCDPT3'!SCDPT3_502BEGINNG_1</vt:lpstr>
      <vt:lpstr>'GMIC_2022-Q3_SCDPT3'!SCDPT3_502BEGINNG_10.01</vt:lpstr>
      <vt:lpstr>'GMIC_2022-Q3_SCDPT3'!SCDPT3_502BEGINNG_10.02</vt:lpstr>
      <vt:lpstr>'GMIC_2022-Q3_SCDPT3'!SCDPT3_502BEGINNG_10.03</vt:lpstr>
      <vt:lpstr>'GMIC_2022-Q3_SCDPT3'!SCDPT3_502BEGINNG_11</vt:lpstr>
      <vt:lpstr>'GMIC_2022-Q3_SCDPT3'!SCDPT3_502BEGINNG_12</vt:lpstr>
      <vt:lpstr>'GMIC_2022-Q3_SCDPT3'!SCDPT3_502BEGINNG_13</vt:lpstr>
      <vt:lpstr>'GMIC_2022-Q3_SCDPT3'!SCDPT3_502BEGINNG_14</vt:lpstr>
      <vt:lpstr>'GMIC_2022-Q3_SCDPT3'!SCDPT3_502BEGINNG_15</vt:lpstr>
      <vt:lpstr>'GMIC_2022-Q3_SCDPT3'!SCDPT3_502BEGINNG_16</vt:lpstr>
      <vt:lpstr>'GMIC_2022-Q3_SCDPT3'!SCDPT3_502BEGINNG_2</vt:lpstr>
      <vt:lpstr>'GMIC_2022-Q3_SCDPT3'!SCDPT3_502BEGINNG_3</vt:lpstr>
      <vt:lpstr>'GMIC_2022-Q3_SCDPT3'!SCDPT3_502BEGINNG_4</vt:lpstr>
      <vt:lpstr>'GMIC_2022-Q3_SCDPT3'!SCDPT3_502BEGINNG_5</vt:lpstr>
      <vt:lpstr>'GMIC_2022-Q3_SCDPT3'!SCDPT3_502BEGINNG_6</vt:lpstr>
      <vt:lpstr>'GMIC_2022-Q3_SCDPT3'!SCDPT3_502BEGINNG_7</vt:lpstr>
      <vt:lpstr>'GMIC_2022-Q3_SCDPT3'!SCDPT3_502BEGINNG_8</vt:lpstr>
      <vt:lpstr>'GMIC_2022-Q3_SCDPT3'!SCDPT3_502BEGINNG_9</vt:lpstr>
      <vt:lpstr>'GMIC_2022-Q3_SCDPT3'!SCDPT3_502ENDINGG_10.01</vt:lpstr>
      <vt:lpstr>'GMIC_2022-Q3_SCDPT3'!SCDPT3_502ENDINGG_10.02</vt:lpstr>
      <vt:lpstr>'GMIC_2022-Q3_SCDPT3'!SCDPT3_502ENDINGG_10.03</vt:lpstr>
      <vt:lpstr>'GMIC_2022-Q3_SCDPT3'!SCDPT3_502ENDINGG_11</vt:lpstr>
      <vt:lpstr>'GMIC_2022-Q3_SCDPT3'!SCDPT3_502ENDINGG_12</vt:lpstr>
      <vt:lpstr>'GMIC_2022-Q3_SCDPT3'!SCDPT3_502ENDINGG_13</vt:lpstr>
      <vt:lpstr>'GMIC_2022-Q3_SCDPT3'!SCDPT3_502ENDINGG_14</vt:lpstr>
      <vt:lpstr>'GMIC_2022-Q3_SCDPT3'!SCDPT3_502ENDINGG_15</vt:lpstr>
      <vt:lpstr>'GMIC_2022-Q3_SCDPT3'!SCDPT3_502ENDINGG_16</vt:lpstr>
      <vt:lpstr>'GMIC_2022-Q3_SCDPT3'!SCDPT3_502ENDINGG_2</vt:lpstr>
      <vt:lpstr>'GMIC_2022-Q3_SCDPT3'!SCDPT3_502ENDINGG_3</vt:lpstr>
      <vt:lpstr>'GMIC_2022-Q3_SCDPT3'!SCDPT3_502ENDINGG_4</vt:lpstr>
      <vt:lpstr>'GMIC_2022-Q3_SCDPT3'!SCDPT3_502ENDINGG_5</vt:lpstr>
      <vt:lpstr>'GMIC_2022-Q3_SCDPT3'!SCDPT3_502ENDINGG_6</vt:lpstr>
      <vt:lpstr>'GMIC_2022-Q3_SCDPT3'!SCDPT3_502ENDINGG_7</vt:lpstr>
      <vt:lpstr>'GMIC_2022-Q3_SCDPT3'!SCDPT3_502ENDINGG_8</vt:lpstr>
      <vt:lpstr>'GMIC_2022-Q3_SCDPT3'!SCDPT3_502ENDINGG_9</vt:lpstr>
      <vt:lpstr>'GMIC_2022-Q3_SCDPT3'!SCDPT3_5310000000_Range</vt:lpstr>
      <vt:lpstr>'GMIC_2022-Q3_SCDPT3'!SCDPT3_5319999999_7</vt:lpstr>
      <vt:lpstr>'GMIC_2022-Q3_SCDPT3'!SCDPT3_5319999999_9</vt:lpstr>
      <vt:lpstr>'GMIC_2022-Q3_SCDPT3'!SCDPT3_531BEGINNG_1</vt:lpstr>
      <vt:lpstr>'GMIC_2022-Q3_SCDPT3'!SCDPT3_531BEGINNG_10.01</vt:lpstr>
      <vt:lpstr>'GMIC_2022-Q3_SCDPT3'!SCDPT3_531BEGINNG_10.02</vt:lpstr>
      <vt:lpstr>'GMIC_2022-Q3_SCDPT3'!SCDPT3_531BEGINNG_10.03</vt:lpstr>
      <vt:lpstr>'GMIC_2022-Q3_SCDPT3'!SCDPT3_531BEGINNG_11</vt:lpstr>
      <vt:lpstr>'GMIC_2022-Q3_SCDPT3'!SCDPT3_531BEGINNG_12</vt:lpstr>
      <vt:lpstr>'GMIC_2022-Q3_SCDPT3'!SCDPT3_531BEGINNG_13</vt:lpstr>
      <vt:lpstr>'GMIC_2022-Q3_SCDPT3'!SCDPT3_531BEGINNG_14</vt:lpstr>
      <vt:lpstr>'GMIC_2022-Q3_SCDPT3'!SCDPT3_531BEGINNG_15</vt:lpstr>
      <vt:lpstr>'GMIC_2022-Q3_SCDPT3'!SCDPT3_531BEGINNG_16</vt:lpstr>
      <vt:lpstr>'GMIC_2022-Q3_SCDPT3'!SCDPT3_531BEGINNG_2</vt:lpstr>
      <vt:lpstr>'GMIC_2022-Q3_SCDPT3'!SCDPT3_531BEGINNG_3</vt:lpstr>
      <vt:lpstr>'GMIC_2022-Q3_SCDPT3'!SCDPT3_531BEGINNG_4</vt:lpstr>
      <vt:lpstr>'GMIC_2022-Q3_SCDPT3'!SCDPT3_531BEGINNG_5</vt:lpstr>
      <vt:lpstr>'GMIC_2022-Q3_SCDPT3'!SCDPT3_531BEGINNG_6</vt:lpstr>
      <vt:lpstr>'GMIC_2022-Q3_SCDPT3'!SCDPT3_531BEGINNG_7</vt:lpstr>
      <vt:lpstr>'GMIC_2022-Q3_SCDPT3'!SCDPT3_531BEGINNG_8</vt:lpstr>
      <vt:lpstr>'GMIC_2022-Q3_SCDPT3'!SCDPT3_531BEGINNG_9</vt:lpstr>
      <vt:lpstr>'GMIC_2022-Q3_SCDPT3'!SCDPT3_531ENDINGG_10.01</vt:lpstr>
      <vt:lpstr>'GMIC_2022-Q3_SCDPT3'!SCDPT3_531ENDINGG_10.02</vt:lpstr>
      <vt:lpstr>'GMIC_2022-Q3_SCDPT3'!SCDPT3_531ENDINGG_10.03</vt:lpstr>
      <vt:lpstr>'GMIC_2022-Q3_SCDPT3'!SCDPT3_531ENDINGG_11</vt:lpstr>
      <vt:lpstr>'GMIC_2022-Q3_SCDPT3'!SCDPT3_531ENDINGG_12</vt:lpstr>
      <vt:lpstr>'GMIC_2022-Q3_SCDPT3'!SCDPT3_531ENDINGG_13</vt:lpstr>
      <vt:lpstr>'GMIC_2022-Q3_SCDPT3'!SCDPT3_531ENDINGG_14</vt:lpstr>
      <vt:lpstr>'GMIC_2022-Q3_SCDPT3'!SCDPT3_531ENDINGG_15</vt:lpstr>
      <vt:lpstr>'GMIC_2022-Q3_SCDPT3'!SCDPT3_531ENDINGG_16</vt:lpstr>
      <vt:lpstr>'GMIC_2022-Q3_SCDPT3'!SCDPT3_531ENDINGG_2</vt:lpstr>
      <vt:lpstr>'GMIC_2022-Q3_SCDPT3'!SCDPT3_531ENDINGG_3</vt:lpstr>
      <vt:lpstr>'GMIC_2022-Q3_SCDPT3'!SCDPT3_531ENDINGG_4</vt:lpstr>
      <vt:lpstr>'GMIC_2022-Q3_SCDPT3'!SCDPT3_531ENDINGG_5</vt:lpstr>
      <vt:lpstr>'GMIC_2022-Q3_SCDPT3'!SCDPT3_531ENDINGG_6</vt:lpstr>
      <vt:lpstr>'GMIC_2022-Q3_SCDPT3'!SCDPT3_531ENDINGG_7</vt:lpstr>
      <vt:lpstr>'GMIC_2022-Q3_SCDPT3'!SCDPT3_531ENDINGG_8</vt:lpstr>
      <vt:lpstr>'GMIC_2022-Q3_SCDPT3'!SCDPT3_531ENDINGG_9</vt:lpstr>
      <vt:lpstr>'GMIC_2022-Q3_SCDPT3'!SCDPT3_5320000000_Range</vt:lpstr>
      <vt:lpstr>'GMIC_2022-Q3_SCDPT3'!SCDPT3_5329999999_7</vt:lpstr>
      <vt:lpstr>'GMIC_2022-Q3_SCDPT3'!SCDPT3_5329999999_9</vt:lpstr>
      <vt:lpstr>'GMIC_2022-Q3_SCDPT3'!SCDPT3_532BEGINNG_1</vt:lpstr>
      <vt:lpstr>'GMIC_2022-Q3_SCDPT3'!SCDPT3_532BEGINNG_10.01</vt:lpstr>
      <vt:lpstr>'GMIC_2022-Q3_SCDPT3'!SCDPT3_532BEGINNG_10.02</vt:lpstr>
      <vt:lpstr>'GMIC_2022-Q3_SCDPT3'!SCDPT3_532BEGINNG_10.03</vt:lpstr>
      <vt:lpstr>'GMIC_2022-Q3_SCDPT3'!SCDPT3_532BEGINNG_11</vt:lpstr>
      <vt:lpstr>'GMIC_2022-Q3_SCDPT3'!SCDPT3_532BEGINNG_12</vt:lpstr>
      <vt:lpstr>'GMIC_2022-Q3_SCDPT3'!SCDPT3_532BEGINNG_13</vt:lpstr>
      <vt:lpstr>'GMIC_2022-Q3_SCDPT3'!SCDPT3_532BEGINNG_14</vt:lpstr>
      <vt:lpstr>'GMIC_2022-Q3_SCDPT3'!SCDPT3_532BEGINNG_15</vt:lpstr>
      <vt:lpstr>'GMIC_2022-Q3_SCDPT3'!SCDPT3_532BEGINNG_16</vt:lpstr>
      <vt:lpstr>'GMIC_2022-Q3_SCDPT3'!SCDPT3_532BEGINNG_2</vt:lpstr>
      <vt:lpstr>'GMIC_2022-Q3_SCDPT3'!SCDPT3_532BEGINNG_3</vt:lpstr>
      <vt:lpstr>'GMIC_2022-Q3_SCDPT3'!SCDPT3_532BEGINNG_4</vt:lpstr>
      <vt:lpstr>'GMIC_2022-Q3_SCDPT3'!SCDPT3_532BEGINNG_5</vt:lpstr>
      <vt:lpstr>'GMIC_2022-Q3_SCDPT3'!SCDPT3_532BEGINNG_6</vt:lpstr>
      <vt:lpstr>'GMIC_2022-Q3_SCDPT3'!SCDPT3_532BEGINNG_7</vt:lpstr>
      <vt:lpstr>'GMIC_2022-Q3_SCDPT3'!SCDPT3_532BEGINNG_8</vt:lpstr>
      <vt:lpstr>'GMIC_2022-Q3_SCDPT3'!SCDPT3_532BEGINNG_9</vt:lpstr>
      <vt:lpstr>'GMIC_2022-Q3_SCDPT3'!SCDPT3_532ENDINGG_10.01</vt:lpstr>
      <vt:lpstr>'GMIC_2022-Q3_SCDPT3'!SCDPT3_532ENDINGG_10.02</vt:lpstr>
      <vt:lpstr>'GMIC_2022-Q3_SCDPT3'!SCDPT3_532ENDINGG_10.03</vt:lpstr>
      <vt:lpstr>'GMIC_2022-Q3_SCDPT3'!SCDPT3_532ENDINGG_11</vt:lpstr>
      <vt:lpstr>'GMIC_2022-Q3_SCDPT3'!SCDPT3_532ENDINGG_12</vt:lpstr>
      <vt:lpstr>'GMIC_2022-Q3_SCDPT3'!SCDPT3_532ENDINGG_13</vt:lpstr>
      <vt:lpstr>'GMIC_2022-Q3_SCDPT3'!SCDPT3_532ENDINGG_14</vt:lpstr>
      <vt:lpstr>'GMIC_2022-Q3_SCDPT3'!SCDPT3_532ENDINGG_15</vt:lpstr>
      <vt:lpstr>'GMIC_2022-Q3_SCDPT3'!SCDPT3_532ENDINGG_16</vt:lpstr>
      <vt:lpstr>'GMIC_2022-Q3_SCDPT3'!SCDPT3_532ENDINGG_2</vt:lpstr>
      <vt:lpstr>'GMIC_2022-Q3_SCDPT3'!SCDPT3_532ENDINGG_3</vt:lpstr>
      <vt:lpstr>'GMIC_2022-Q3_SCDPT3'!SCDPT3_532ENDINGG_4</vt:lpstr>
      <vt:lpstr>'GMIC_2022-Q3_SCDPT3'!SCDPT3_532ENDINGG_5</vt:lpstr>
      <vt:lpstr>'GMIC_2022-Q3_SCDPT3'!SCDPT3_532ENDINGG_6</vt:lpstr>
      <vt:lpstr>'GMIC_2022-Q3_SCDPT3'!SCDPT3_532ENDINGG_7</vt:lpstr>
      <vt:lpstr>'GMIC_2022-Q3_SCDPT3'!SCDPT3_532ENDINGG_8</vt:lpstr>
      <vt:lpstr>'GMIC_2022-Q3_SCDPT3'!SCDPT3_532ENDINGG_9</vt:lpstr>
      <vt:lpstr>'GMIC_2022-Q3_SCDPT3'!SCDPT3_5510000000_Range</vt:lpstr>
      <vt:lpstr>'GMIC_2022-Q3_SCDPT3'!SCDPT3_5519999999_7</vt:lpstr>
      <vt:lpstr>'GMIC_2022-Q3_SCDPT3'!SCDPT3_5519999999_9</vt:lpstr>
      <vt:lpstr>'GMIC_2022-Q3_SCDPT3'!SCDPT3_551BEGINNG_1</vt:lpstr>
      <vt:lpstr>'GMIC_2022-Q3_SCDPT3'!SCDPT3_551BEGINNG_10.01</vt:lpstr>
      <vt:lpstr>'GMIC_2022-Q3_SCDPT3'!SCDPT3_551BEGINNG_10.02</vt:lpstr>
      <vt:lpstr>'GMIC_2022-Q3_SCDPT3'!SCDPT3_551BEGINNG_10.03</vt:lpstr>
      <vt:lpstr>'GMIC_2022-Q3_SCDPT3'!SCDPT3_551BEGINNG_11</vt:lpstr>
      <vt:lpstr>'GMIC_2022-Q3_SCDPT3'!SCDPT3_551BEGINNG_12</vt:lpstr>
      <vt:lpstr>'GMIC_2022-Q3_SCDPT3'!SCDPT3_551BEGINNG_13</vt:lpstr>
      <vt:lpstr>'GMIC_2022-Q3_SCDPT3'!SCDPT3_551BEGINNG_14</vt:lpstr>
      <vt:lpstr>'GMIC_2022-Q3_SCDPT3'!SCDPT3_551BEGINNG_15</vt:lpstr>
      <vt:lpstr>'GMIC_2022-Q3_SCDPT3'!SCDPT3_551BEGINNG_16</vt:lpstr>
      <vt:lpstr>'GMIC_2022-Q3_SCDPT3'!SCDPT3_551BEGINNG_2</vt:lpstr>
      <vt:lpstr>'GMIC_2022-Q3_SCDPT3'!SCDPT3_551BEGINNG_3</vt:lpstr>
      <vt:lpstr>'GMIC_2022-Q3_SCDPT3'!SCDPT3_551BEGINNG_4</vt:lpstr>
      <vt:lpstr>'GMIC_2022-Q3_SCDPT3'!SCDPT3_551BEGINNG_5</vt:lpstr>
      <vt:lpstr>'GMIC_2022-Q3_SCDPT3'!SCDPT3_551BEGINNG_6</vt:lpstr>
      <vt:lpstr>'GMIC_2022-Q3_SCDPT3'!SCDPT3_551BEGINNG_7</vt:lpstr>
      <vt:lpstr>'GMIC_2022-Q3_SCDPT3'!SCDPT3_551BEGINNG_8</vt:lpstr>
      <vt:lpstr>'GMIC_2022-Q3_SCDPT3'!SCDPT3_551BEGINNG_9</vt:lpstr>
      <vt:lpstr>'GMIC_2022-Q3_SCDPT3'!SCDPT3_551ENDINGG_10.01</vt:lpstr>
      <vt:lpstr>'GMIC_2022-Q3_SCDPT3'!SCDPT3_551ENDINGG_10.02</vt:lpstr>
      <vt:lpstr>'GMIC_2022-Q3_SCDPT3'!SCDPT3_551ENDINGG_10.03</vt:lpstr>
      <vt:lpstr>'GMIC_2022-Q3_SCDPT3'!SCDPT3_551ENDINGG_11</vt:lpstr>
      <vt:lpstr>'GMIC_2022-Q3_SCDPT3'!SCDPT3_551ENDINGG_12</vt:lpstr>
      <vt:lpstr>'GMIC_2022-Q3_SCDPT3'!SCDPT3_551ENDINGG_13</vt:lpstr>
      <vt:lpstr>'GMIC_2022-Q3_SCDPT3'!SCDPT3_551ENDINGG_14</vt:lpstr>
      <vt:lpstr>'GMIC_2022-Q3_SCDPT3'!SCDPT3_551ENDINGG_15</vt:lpstr>
      <vt:lpstr>'GMIC_2022-Q3_SCDPT3'!SCDPT3_551ENDINGG_16</vt:lpstr>
      <vt:lpstr>'GMIC_2022-Q3_SCDPT3'!SCDPT3_551ENDINGG_2</vt:lpstr>
      <vt:lpstr>'GMIC_2022-Q3_SCDPT3'!SCDPT3_551ENDINGG_3</vt:lpstr>
      <vt:lpstr>'GMIC_2022-Q3_SCDPT3'!SCDPT3_551ENDINGG_4</vt:lpstr>
      <vt:lpstr>'GMIC_2022-Q3_SCDPT3'!SCDPT3_551ENDINGG_5</vt:lpstr>
      <vt:lpstr>'GMIC_2022-Q3_SCDPT3'!SCDPT3_551ENDINGG_6</vt:lpstr>
      <vt:lpstr>'GMIC_2022-Q3_SCDPT3'!SCDPT3_551ENDINGG_7</vt:lpstr>
      <vt:lpstr>'GMIC_2022-Q3_SCDPT3'!SCDPT3_551ENDINGG_8</vt:lpstr>
      <vt:lpstr>'GMIC_2022-Q3_SCDPT3'!SCDPT3_551ENDINGG_9</vt:lpstr>
      <vt:lpstr>'GMIC_2022-Q3_SCDPT3'!SCDPT3_5520000000_Range</vt:lpstr>
      <vt:lpstr>'GMIC_2022-Q3_SCDPT3'!SCDPT3_5529999999_7</vt:lpstr>
      <vt:lpstr>'GMIC_2022-Q3_SCDPT3'!SCDPT3_5529999999_9</vt:lpstr>
      <vt:lpstr>'GMIC_2022-Q3_SCDPT3'!SCDPT3_552BEGINNG_1</vt:lpstr>
      <vt:lpstr>'GMIC_2022-Q3_SCDPT3'!SCDPT3_552BEGINNG_10.01</vt:lpstr>
      <vt:lpstr>'GMIC_2022-Q3_SCDPT3'!SCDPT3_552BEGINNG_10.02</vt:lpstr>
      <vt:lpstr>'GMIC_2022-Q3_SCDPT3'!SCDPT3_552BEGINNG_10.03</vt:lpstr>
      <vt:lpstr>'GMIC_2022-Q3_SCDPT3'!SCDPT3_552BEGINNG_11</vt:lpstr>
      <vt:lpstr>'GMIC_2022-Q3_SCDPT3'!SCDPT3_552BEGINNG_12</vt:lpstr>
      <vt:lpstr>'GMIC_2022-Q3_SCDPT3'!SCDPT3_552BEGINNG_13</vt:lpstr>
      <vt:lpstr>'GMIC_2022-Q3_SCDPT3'!SCDPT3_552BEGINNG_14</vt:lpstr>
      <vt:lpstr>'GMIC_2022-Q3_SCDPT3'!SCDPT3_552BEGINNG_15</vt:lpstr>
      <vt:lpstr>'GMIC_2022-Q3_SCDPT3'!SCDPT3_552BEGINNG_16</vt:lpstr>
      <vt:lpstr>'GMIC_2022-Q3_SCDPT3'!SCDPT3_552BEGINNG_2</vt:lpstr>
      <vt:lpstr>'GMIC_2022-Q3_SCDPT3'!SCDPT3_552BEGINNG_3</vt:lpstr>
      <vt:lpstr>'GMIC_2022-Q3_SCDPT3'!SCDPT3_552BEGINNG_4</vt:lpstr>
      <vt:lpstr>'GMIC_2022-Q3_SCDPT3'!SCDPT3_552BEGINNG_5</vt:lpstr>
      <vt:lpstr>'GMIC_2022-Q3_SCDPT3'!SCDPT3_552BEGINNG_6</vt:lpstr>
      <vt:lpstr>'GMIC_2022-Q3_SCDPT3'!SCDPT3_552BEGINNG_7</vt:lpstr>
      <vt:lpstr>'GMIC_2022-Q3_SCDPT3'!SCDPT3_552BEGINNG_8</vt:lpstr>
      <vt:lpstr>'GMIC_2022-Q3_SCDPT3'!SCDPT3_552BEGINNG_9</vt:lpstr>
      <vt:lpstr>'GMIC_2022-Q3_SCDPT3'!SCDPT3_552ENDINGG_10.01</vt:lpstr>
      <vt:lpstr>'GMIC_2022-Q3_SCDPT3'!SCDPT3_552ENDINGG_10.02</vt:lpstr>
      <vt:lpstr>'GMIC_2022-Q3_SCDPT3'!SCDPT3_552ENDINGG_10.03</vt:lpstr>
      <vt:lpstr>'GMIC_2022-Q3_SCDPT3'!SCDPT3_552ENDINGG_11</vt:lpstr>
      <vt:lpstr>'GMIC_2022-Q3_SCDPT3'!SCDPT3_552ENDINGG_12</vt:lpstr>
      <vt:lpstr>'GMIC_2022-Q3_SCDPT3'!SCDPT3_552ENDINGG_13</vt:lpstr>
      <vt:lpstr>'GMIC_2022-Q3_SCDPT3'!SCDPT3_552ENDINGG_14</vt:lpstr>
      <vt:lpstr>'GMIC_2022-Q3_SCDPT3'!SCDPT3_552ENDINGG_15</vt:lpstr>
      <vt:lpstr>'GMIC_2022-Q3_SCDPT3'!SCDPT3_552ENDINGG_16</vt:lpstr>
      <vt:lpstr>'GMIC_2022-Q3_SCDPT3'!SCDPT3_552ENDINGG_2</vt:lpstr>
      <vt:lpstr>'GMIC_2022-Q3_SCDPT3'!SCDPT3_552ENDINGG_3</vt:lpstr>
      <vt:lpstr>'GMIC_2022-Q3_SCDPT3'!SCDPT3_552ENDINGG_4</vt:lpstr>
      <vt:lpstr>'GMIC_2022-Q3_SCDPT3'!SCDPT3_552ENDINGG_5</vt:lpstr>
      <vt:lpstr>'GMIC_2022-Q3_SCDPT3'!SCDPT3_552ENDINGG_6</vt:lpstr>
      <vt:lpstr>'GMIC_2022-Q3_SCDPT3'!SCDPT3_552ENDINGG_7</vt:lpstr>
      <vt:lpstr>'GMIC_2022-Q3_SCDPT3'!SCDPT3_552ENDINGG_8</vt:lpstr>
      <vt:lpstr>'GMIC_2022-Q3_SCDPT3'!SCDPT3_552ENDINGG_9</vt:lpstr>
      <vt:lpstr>'GMIC_2022-Q3_SCDPT3'!SCDPT3_5710000000_Range</vt:lpstr>
      <vt:lpstr>'GMIC_2022-Q3_SCDPT3'!SCDPT3_5719999999_7</vt:lpstr>
      <vt:lpstr>'GMIC_2022-Q3_SCDPT3'!SCDPT3_5719999999_9</vt:lpstr>
      <vt:lpstr>'GMIC_2022-Q3_SCDPT3'!SCDPT3_571BEGINNG_1</vt:lpstr>
      <vt:lpstr>'GMIC_2022-Q3_SCDPT3'!SCDPT3_571BEGINNG_10.01</vt:lpstr>
      <vt:lpstr>'GMIC_2022-Q3_SCDPT3'!SCDPT3_571BEGINNG_10.02</vt:lpstr>
      <vt:lpstr>'GMIC_2022-Q3_SCDPT3'!SCDPT3_571BEGINNG_10.03</vt:lpstr>
      <vt:lpstr>'GMIC_2022-Q3_SCDPT3'!SCDPT3_571BEGINNG_11</vt:lpstr>
      <vt:lpstr>'GMIC_2022-Q3_SCDPT3'!SCDPT3_571BEGINNG_12</vt:lpstr>
      <vt:lpstr>'GMIC_2022-Q3_SCDPT3'!SCDPT3_571BEGINNG_13</vt:lpstr>
      <vt:lpstr>'GMIC_2022-Q3_SCDPT3'!SCDPT3_571BEGINNG_14</vt:lpstr>
      <vt:lpstr>'GMIC_2022-Q3_SCDPT3'!SCDPT3_571BEGINNG_15</vt:lpstr>
      <vt:lpstr>'GMIC_2022-Q3_SCDPT3'!SCDPT3_571BEGINNG_16</vt:lpstr>
      <vt:lpstr>'GMIC_2022-Q3_SCDPT3'!SCDPT3_571BEGINNG_2</vt:lpstr>
      <vt:lpstr>'GMIC_2022-Q3_SCDPT3'!SCDPT3_571BEGINNG_3</vt:lpstr>
      <vt:lpstr>'GMIC_2022-Q3_SCDPT3'!SCDPT3_571BEGINNG_4</vt:lpstr>
      <vt:lpstr>'GMIC_2022-Q3_SCDPT3'!SCDPT3_571BEGINNG_5</vt:lpstr>
      <vt:lpstr>'GMIC_2022-Q3_SCDPT3'!SCDPT3_571BEGINNG_6</vt:lpstr>
      <vt:lpstr>'GMIC_2022-Q3_SCDPT3'!SCDPT3_571BEGINNG_7</vt:lpstr>
      <vt:lpstr>'GMIC_2022-Q3_SCDPT3'!SCDPT3_571BEGINNG_8</vt:lpstr>
      <vt:lpstr>'GMIC_2022-Q3_SCDPT3'!SCDPT3_571BEGINNG_9</vt:lpstr>
      <vt:lpstr>'GMIC_2022-Q3_SCDPT3'!SCDPT3_571ENDINGG_10.01</vt:lpstr>
      <vt:lpstr>'GMIC_2022-Q3_SCDPT3'!SCDPT3_571ENDINGG_10.02</vt:lpstr>
      <vt:lpstr>'GMIC_2022-Q3_SCDPT3'!SCDPT3_571ENDINGG_10.03</vt:lpstr>
      <vt:lpstr>'GMIC_2022-Q3_SCDPT3'!SCDPT3_571ENDINGG_11</vt:lpstr>
      <vt:lpstr>'GMIC_2022-Q3_SCDPT3'!SCDPT3_571ENDINGG_12</vt:lpstr>
      <vt:lpstr>'GMIC_2022-Q3_SCDPT3'!SCDPT3_571ENDINGG_13</vt:lpstr>
      <vt:lpstr>'GMIC_2022-Q3_SCDPT3'!SCDPT3_571ENDINGG_14</vt:lpstr>
      <vt:lpstr>'GMIC_2022-Q3_SCDPT3'!SCDPT3_571ENDINGG_15</vt:lpstr>
      <vt:lpstr>'GMIC_2022-Q3_SCDPT3'!SCDPT3_571ENDINGG_16</vt:lpstr>
      <vt:lpstr>'GMIC_2022-Q3_SCDPT3'!SCDPT3_571ENDINGG_2</vt:lpstr>
      <vt:lpstr>'GMIC_2022-Q3_SCDPT3'!SCDPT3_571ENDINGG_3</vt:lpstr>
      <vt:lpstr>'GMIC_2022-Q3_SCDPT3'!SCDPT3_571ENDINGG_4</vt:lpstr>
      <vt:lpstr>'GMIC_2022-Q3_SCDPT3'!SCDPT3_571ENDINGG_5</vt:lpstr>
      <vt:lpstr>'GMIC_2022-Q3_SCDPT3'!SCDPT3_571ENDINGG_6</vt:lpstr>
      <vt:lpstr>'GMIC_2022-Q3_SCDPT3'!SCDPT3_571ENDINGG_7</vt:lpstr>
      <vt:lpstr>'GMIC_2022-Q3_SCDPT3'!SCDPT3_571ENDINGG_8</vt:lpstr>
      <vt:lpstr>'GMIC_2022-Q3_SCDPT3'!SCDPT3_571ENDINGG_9</vt:lpstr>
      <vt:lpstr>'GMIC_2022-Q3_SCDPT3'!SCDPT3_5720000000_Range</vt:lpstr>
      <vt:lpstr>'GMIC_2022-Q3_SCDPT3'!SCDPT3_5729999999_7</vt:lpstr>
      <vt:lpstr>'GMIC_2022-Q3_SCDPT3'!SCDPT3_5729999999_9</vt:lpstr>
      <vt:lpstr>'GMIC_2022-Q3_SCDPT3'!SCDPT3_572BEGINNG_1</vt:lpstr>
      <vt:lpstr>'GMIC_2022-Q3_SCDPT3'!SCDPT3_572BEGINNG_10.01</vt:lpstr>
      <vt:lpstr>'GMIC_2022-Q3_SCDPT3'!SCDPT3_572BEGINNG_10.02</vt:lpstr>
      <vt:lpstr>'GMIC_2022-Q3_SCDPT3'!SCDPT3_572BEGINNG_10.03</vt:lpstr>
      <vt:lpstr>'GMIC_2022-Q3_SCDPT3'!SCDPT3_572BEGINNG_11</vt:lpstr>
      <vt:lpstr>'GMIC_2022-Q3_SCDPT3'!SCDPT3_572BEGINNG_12</vt:lpstr>
      <vt:lpstr>'GMIC_2022-Q3_SCDPT3'!SCDPT3_572BEGINNG_13</vt:lpstr>
      <vt:lpstr>'GMIC_2022-Q3_SCDPT3'!SCDPT3_572BEGINNG_14</vt:lpstr>
      <vt:lpstr>'GMIC_2022-Q3_SCDPT3'!SCDPT3_572BEGINNG_15</vt:lpstr>
      <vt:lpstr>'GMIC_2022-Q3_SCDPT3'!SCDPT3_572BEGINNG_16</vt:lpstr>
      <vt:lpstr>'GMIC_2022-Q3_SCDPT3'!SCDPT3_572BEGINNG_2</vt:lpstr>
      <vt:lpstr>'GMIC_2022-Q3_SCDPT3'!SCDPT3_572BEGINNG_3</vt:lpstr>
      <vt:lpstr>'GMIC_2022-Q3_SCDPT3'!SCDPT3_572BEGINNG_4</vt:lpstr>
      <vt:lpstr>'GMIC_2022-Q3_SCDPT3'!SCDPT3_572BEGINNG_5</vt:lpstr>
      <vt:lpstr>'GMIC_2022-Q3_SCDPT3'!SCDPT3_572BEGINNG_6</vt:lpstr>
      <vt:lpstr>'GMIC_2022-Q3_SCDPT3'!SCDPT3_572BEGINNG_7</vt:lpstr>
      <vt:lpstr>'GMIC_2022-Q3_SCDPT3'!SCDPT3_572BEGINNG_8</vt:lpstr>
      <vt:lpstr>'GMIC_2022-Q3_SCDPT3'!SCDPT3_572BEGINNG_9</vt:lpstr>
      <vt:lpstr>'GMIC_2022-Q3_SCDPT3'!SCDPT3_572ENDINGG_10.01</vt:lpstr>
      <vt:lpstr>'GMIC_2022-Q3_SCDPT3'!SCDPT3_572ENDINGG_10.02</vt:lpstr>
      <vt:lpstr>'GMIC_2022-Q3_SCDPT3'!SCDPT3_572ENDINGG_10.03</vt:lpstr>
      <vt:lpstr>'GMIC_2022-Q3_SCDPT3'!SCDPT3_572ENDINGG_11</vt:lpstr>
      <vt:lpstr>'GMIC_2022-Q3_SCDPT3'!SCDPT3_572ENDINGG_12</vt:lpstr>
      <vt:lpstr>'GMIC_2022-Q3_SCDPT3'!SCDPT3_572ENDINGG_13</vt:lpstr>
      <vt:lpstr>'GMIC_2022-Q3_SCDPT3'!SCDPT3_572ENDINGG_14</vt:lpstr>
      <vt:lpstr>'GMIC_2022-Q3_SCDPT3'!SCDPT3_572ENDINGG_15</vt:lpstr>
      <vt:lpstr>'GMIC_2022-Q3_SCDPT3'!SCDPT3_572ENDINGG_16</vt:lpstr>
      <vt:lpstr>'GMIC_2022-Q3_SCDPT3'!SCDPT3_572ENDINGG_2</vt:lpstr>
      <vt:lpstr>'GMIC_2022-Q3_SCDPT3'!SCDPT3_572ENDINGG_3</vt:lpstr>
      <vt:lpstr>'GMIC_2022-Q3_SCDPT3'!SCDPT3_572ENDINGG_4</vt:lpstr>
      <vt:lpstr>'GMIC_2022-Q3_SCDPT3'!SCDPT3_572ENDINGG_5</vt:lpstr>
      <vt:lpstr>'GMIC_2022-Q3_SCDPT3'!SCDPT3_572ENDINGG_6</vt:lpstr>
      <vt:lpstr>'GMIC_2022-Q3_SCDPT3'!SCDPT3_572ENDINGG_7</vt:lpstr>
      <vt:lpstr>'GMIC_2022-Q3_SCDPT3'!SCDPT3_572ENDINGG_8</vt:lpstr>
      <vt:lpstr>'GMIC_2022-Q3_SCDPT3'!SCDPT3_572ENDINGG_9</vt:lpstr>
      <vt:lpstr>'GMIC_2022-Q3_SCDPT3'!SCDPT3_5810000000_Range</vt:lpstr>
      <vt:lpstr>'GMIC_2022-Q3_SCDPT3'!SCDPT3_5819999999_7</vt:lpstr>
      <vt:lpstr>'GMIC_2022-Q3_SCDPT3'!SCDPT3_5819999999_9</vt:lpstr>
      <vt:lpstr>'GMIC_2022-Q3_SCDPT3'!SCDPT3_581BEGINNG_1</vt:lpstr>
      <vt:lpstr>'GMIC_2022-Q3_SCDPT3'!SCDPT3_581BEGINNG_10.01</vt:lpstr>
      <vt:lpstr>'GMIC_2022-Q3_SCDPT3'!SCDPT3_581BEGINNG_10.02</vt:lpstr>
      <vt:lpstr>'GMIC_2022-Q3_SCDPT3'!SCDPT3_581BEGINNG_10.03</vt:lpstr>
      <vt:lpstr>'GMIC_2022-Q3_SCDPT3'!SCDPT3_581BEGINNG_11</vt:lpstr>
      <vt:lpstr>'GMIC_2022-Q3_SCDPT3'!SCDPT3_581BEGINNG_12</vt:lpstr>
      <vt:lpstr>'GMIC_2022-Q3_SCDPT3'!SCDPT3_581BEGINNG_13</vt:lpstr>
      <vt:lpstr>'GMIC_2022-Q3_SCDPT3'!SCDPT3_581BEGINNG_14</vt:lpstr>
      <vt:lpstr>'GMIC_2022-Q3_SCDPT3'!SCDPT3_581BEGINNG_15</vt:lpstr>
      <vt:lpstr>'GMIC_2022-Q3_SCDPT3'!SCDPT3_581BEGINNG_16</vt:lpstr>
      <vt:lpstr>'GMIC_2022-Q3_SCDPT3'!SCDPT3_581BEGINNG_2</vt:lpstr>
      <vt:lpstr>'GMIC_2022-Q3_SCDPT3'!SCDPT3_581BEGINNG_3</vt:lpstr>
      <vt:lpstr>'GMIC_2022-Q3_SCDPT3'!SCDPT3_581BEGINNG_4</vt:lpstr>
      <vt:lpstr>'GMIC_2022-Q3_SCDPT3'!SCDPT3_581BEGINNG_5</vt:lpstr>
      <vt:lpstr>'GMIC_2022-Q3_SCDPT3'!SCDPT3_581BEGINNG_6</vt:lpstr>
      <vt:lpstr>'GMIC_2022-Q3_SCDPT3'!SCDPT3_581BEGINNG_7</vt:lpstr>
      <vt:lpstr>'GMIC_2022-Q3_SCDPT3'!SCDPT3_581BEGINNG_8</vt:lpstr>
      <vt:lpstr>'GMIC_2022-Q3_SCDPT3'!SCDPT3_581BEGINNG_9</vt:lpstr>
      <vt:lpstr>'GMIC_2022-Q3_SCDPT3'!SCDPT3_581ENDINGG_10.01</vt:lpstr>
      <vt:lpstr>'GMIC_2022-Q3_SCDPT3'!SCDPT3_581ENDINGG_10.02</vt:lpstr>
      <vt:lpstr>'GMIC_2022-Q3_SCDPT3'!SCDPT3_581ENDINGG_10.03</vt:lpstr>
      <vt:lpstr>'GMIC_2022-Q3_SCDPT3'!SCDPT3_581ENDINGG_11</vt:lpstr>
      <vt:lpstr>'GMIC_2022-Q3_SCDPT3'!SCDPT3_581ENDINGG_12</vt:lpstr>
      <vt:lpstr>'GMIC_2022-Q3_SCDPT3'!SCDPT3_581ENDINGG_13</vt:lpstr>
      <vt:lpstr>'GMIC_2022-Q3_SCDPT3'!SCDPT3_581ENDINGG_14</vt:lpstr>
      <vt:lpstr>'GMIC_2022-Q3_SCDPT3'!SCDPT3_581ENDINGG_15</vt:lpstr>
      <vt:lpstr>'GMIC_2022-Q3_SCDPT3'!SCDPT3_581ENDINGG_16</vt:lpstr>
      <vt:lpstr>'GMIC_2022-Q3_SCDPT3'!SCDPT3_581ENDINGG_2</vt:lpstr>
      <vt:lpstr>'GMIC_2022-Q3_SCDPT3'!SCDPT3_581ENDINGG_3</vt:lpstr>
      <vt:lpstr>'GMIC_2022-Q3_SCDPT3'!SCDPT3_581ENDINGG_4</vt:lpstr>
      <vt:lpstr>'GMIC_2022-Q3_SCDPT3'!SCDPT3_581ENDINGG_5</vt:lpstr>
      <vt:lpstr>'GMIC_2022-Q3_SCDPT3'!SCDPT3_581ENDINGG_6</vt:lpstr>
      <vt:lpstr>'GMIC_2022-Q3_SCDPT3'!SCDPT3_581ENDINGG_7</vt:lpstr>
      <vt:lpstr>'GMIC_2022-Q3_SCDPT3'!SCDPT3_581ENDINGG_8</vt:lpstr>
      <vt:lpstr>'GMIC_2022-Q3_SCDPT3'!SCDPT3_581ENDINGG_9</vt:lpstr>
      <vt:lpstr>'GMIC_2022-Q3_SCDPT3'!SCDPT3_5910000000_Range</vt:lpstr>
      <vt:lpstr>'GMIC_2022-Q3_SCDPT3'!SCDPT3_5919999999_7</vt:lpstr>
      <vt:lpstr>'GMIC_2022-Q3_SCDPT3'!SCDPT3_5919999999_9</vt:lpstr>
      <vt:lpstr>'GMIC_2022-Q3_SCDPT3'!SCDPT3_591BEGINNG_1</vt:lpstr>
      <vt:lpstr>'GMIC_2022-Q3_SCDPT3'!SCDPT3_591BEGINNG_10.01</vt:lpstr>
      <vt:lpstr>'GMIC_2022-Q3_SCDPT3'!SCDPT3_591BEGINNG_10.02</vt:lpstr>
      <vt:lpstr>'GMIC_2022-Q3_SCDPT3'!SCDPT3_591BEGINNG_10.03</vt:lpstr>
      <vt:lpstr>'GMIC_2022-Q3_SCDPT3'!SCDPT3_591BEGINNG_11</vt:lpstr>
      <vt:lpstr>'GMIC_2022-Q3_SCDPT3'!SCDPT3_591BEGINNG_12</vt:lpstr>
      <vt:lpstr>'GMIC_2022-Q3_SCDPT3'!SCDPT3_591BEGINNG_13</vt:lpstr>
      <vt:lpstr>'GMIC_2022-Q3_SCDPT3'!SCDPT3_591BEGINNG_14</vt:lpstr>
      <vt:lpstr>'GMIC_2022-Q3_SCDPT3'!SCDPT3_591BEGINNG_15</vt:lpstr>
      <vt:lpstr>'GMIC_2022-Q3_SCDPT3'!SCDPT3_591BEGINNG_16</vt:lpstr>
      <vt:lpstr>'GMIC_2022-Q3_SCDPT3'!SCDPT3_591BEGINNG_2</vt:lpstr>
      <vt:lpstr>'GMIC_2022-Q3_SCDPT3'!SCDPT3_591BEGINNG_3</vt:lpstr>
      <vt:lpstr>'GMIC_2022-Q3_SCDPT3'!SCDPT3_591BEGINNG_4</vt:lpstr>
      <vt:lpstr>'GMIC_2022-Q3_SCDPT3'!SCDPT3_591BEGINNG_5</vt:lpstr>
      <vt:lpstr>'GMIC_2022-Q3_SCDPT3'!SCDPT3_591BEGINNG_6</vt:lpstr>
      <vt:lpstr>'GMIC_2022-Q3_SCDPT3'!SCDPT3_591BEGINNG_7</vt:lpstr>
      <vt:lpstr>'GMIC_2022-Q3_SCDPT3'!SCDPT3_591BEGINNG_8</vt:lpstr>
      <vt:lpstr>'GMIC_2022-Q3_SCDPT3'!SCDPT3_591BEGINNG_9</vt:lpstr>
      <vt:lpstr>'GMIC_2022-Q3_SCDPT3'!SCDPT3_591ENDINGG_10.01</vt:lpstr>
      <vt:lpstr>'GMIC_2022-Q3_SCDPT3'!SCDPT3_591ENDINGG_10.02</vt:lpstr>
      <vt:lpstr>'GMIC_2022-Q3_SCDPT3'!SCDPT3_591ENDINGG_10.03</vt:lpstr>
      <vt:lpstr>'GMIC_2022-Q3_SCDPT3'!SCDPT3_591ENDINGG_11</vt:lpstr>
      <vt:lpstr>'GMIC_2022-Q3_SCDPT3'!SCDPT3_591ENDINGG_12</vt:lpstr>
      <vt:lpstr>'GMIC_2022-Q3_SCDPT3'!SCDPT3_591ENDINGG_13</vt:lpstr>
      <vt:lpstr>'GMIC_2022-Q3_SCDPT3'!SCDPT3_591ENDINGG_14</vt:lpstr>
      <vt:lpstr>'GMIC_2022-Q3_SCDPT3'!SCDPT3_591ENDINGG_15</vt:lpstr>
      <vt:lpstr>'GMIC_2022-Q3_SCDPT3'!SCDPT3_591ENDINGG_16</vt:lpstr>
      <vt:lpstr>'GMIC_2022-Q3_SCDPT3'!SCDPT3_591ENDINGG_2</vt:lpstr>
      <vt:lpstr>'GMIC_2022-Q3_SCDPT3'!SCDPT3_591ENDINGG_3</vt:lpstr>
      <vt:lpstr>'GMIC_2022-Q3_SCDPT3'!SCDPT3_591ENDINGG_4</vt:lpstr>
      <vt:lpstr>'GMIC_2022-Q3_SCDPT3'!SCDPT3_591ENDINGG_5</vt:lpstr>
      <vt:lpstr>'GMIC_2022-Q3_SCDPT3'!SCDPT3_591ENDINGG_6</vt:lpstr>
      <vt:lpstr>'GMIC_2022-Q3_SCDPT3'!SCDPT3_591ENDINGG_7</vt:lpstr>
      <vt:lpstr>'GMIC_2022-Q3_SCDPT3'!SCDPT3_591ENDINGG_8</vt:lpstr>
      <vt:lpstr>'GMIC_2022-Q3_SCDPT3'!SCDPT3_591ENDINGG_9</vt:lpstr>
      <vt:lpstr>'GMIC_2022-Q3_SCDPT3'!SCDPT3_5920000000_Range</vt:lpstr>
      <vt:lpstr>'GMIC_2022-Q3_SCDPT3'!SCDPT3_5929999999_7</vt:lpstr>
      <vt:lpstr>'GMIC_2022-Q3_SCDPT3'!SCDPT3_5929999999_9</vt:lpstr>
      <vt:lpstr>'GMIC_2022-Q3_SCDPT3'!SCDPT3_592BEGINNG_1</vt:lpstr>
      <vt:lpstr>'GMIC_2022-Q3_SCDPT3'!SCDPT3_592BEGINNG_10.01</vt:lpstr>
      <vt:lpstr>'GMIC_2022-Q3_SCDPT3'!SCDPT3_592BEGINNG_10.02</vt:lpstr>
      <vt:lpstr>'GMIC_2022-Q3_SCDPT3'!SCDPT3_592BEGINNG_10.03</vt:lpstr>
      <vt:lpstr>'GMIC_2022-Q3_SCDPT3'!SCDPT3_592BEGINNG_11</vt:lpstr>
      <vt:lpstr>'GMIC_2022-Q3_SCDPT3'!SCDPT3_592BEGINNG_12</vt:lpstr>
      <vt:lpstr>'GMIC_2022-Q3_SCDPT3'!SCDPT3_592BEGINNG_13</vt:lpstr>
      <vt:lpstr>'GMIC_2022-Q3_SCDPT3'!SCDPT3_592BEGINNG_14</vt:lpstr>
      <vt:lpstr>'GMIC_2022-Q3_SCDPT3'!SCDPT3_592BEGINNG_15</vt:lpstr>
      <vt:lpstr>'GMIC_2022-Q3_SCDPT3'!SCDPT3_592BEGINNG_16</vt:lpstr>
      <vt:lpstr>'GMIC_2022-Q3_SCDPT3'!SCDPT3_592BEGINNG_2</vt:lpstr>
      <vt:lpstr>'GMIC_2022-Q3_SCDPT3'!SCDPT3_592BEGINNG_3</vt:lpstr>
      <vt:lpstr>'GMIC_2022-Q3_SCDPT3'!SCDPT3_592BEGINNG_4</vt:lpstr>
      <vt:lpstr>'GMIC_2022-Q3_SCDPT3'!SCDPT3_592BEGINNG_5</vt:lpstr>
      <vt:lpstr>'GMIC_2022-Q3_SCDPT3'!SCDPT3_592BEGINNG_6</vt:lpstr>
      <vt:lpstr>'GMIC_2022-Q3_SCDPT3'!SCDPT3_592BEGINNG_7</vt:lpstr>
      <vt:lpstr>'GMIC_2022-Q3_SCDPT3'!SCDPT3_592BEGINNG_8</vt:lpstr>
      <vt:lpstr>'GMIC_2022-Q3_SCDPT3'!SCDPT3_592BEGINNG_9</vt:lpstr>
      <vt:lpstr>'GMIC_2022-Q3_SCDPT3'!SCDPT3_592ENDINGG_10.01</vt:lpstr>
      <vt:lpstr>'GMIC_2022-Q3_SCDPT3'!SCDPT3_592ENDINGG_10.02</vt:lpstr>
      <vt:lpstr>'GMIC_2022-Q3_SCDPT3'!SCDPT3_592ENDINGG_10.03</vt:lpstr>
      <vt:lpstr>'GMIC_2022-Q3_SCDPT3'!SCDPT3_592ENDINGG_11</vt:lpstr>
      <vt:lpstr>'GMIC_2022-Q3_SCDPT3'!SCDPT3_592ENDINGG_12</vt:lpstr>
      <vt:lpstr>'GMIC_2022-Q3_SCDPT3'!SCDPT3_592ENDINGG_13</vt:lpstr>
      <vt:lpstr>'GMIC_2022-Q3_SCDPT3'!SCDPT3_592ENDINGG_14</vt:lpstr>
      <vt:lpstr>'GMIC_2022-Q3_SCDPT3'!SCDPT3_592ENDINGG_15</vt:lpstr>
      <vt:lpstr>'GMIC_2022-Q3_SCDPT3'!SCDPT3_592ENDINGG_16</vt:lpstr>
      <vt:lpstr>'GMIC_2022-Q3_SCDPT3'!SCDPT3_592ENDINGG_2</vt:lpstr>
      <vt:lpstr>'GMIC_2022-Q3_SCDPT3'!SCDPT3_592ENDINGG_3</vt:lpstr>
      <vt:lpstr>'GMIC_2022-Q3_SCDPT3'!SCDPT3_592ENDINGG_4</vt:lpstr>
      <vt:lpstr>'GMIC_2022-Q3_SCDPT3'!SCDPT3_592ENDINGG_5</vt:lpstr>
      <vt:lpstr>'GMIC_2022-Q3_SCDPT3'!SCDPT3_592ENDINGG_6</vt:lpstr>
      <vt:lpstr>'GMIC_2022-Q3_SCDPT3'!SCDPT3_592ENDINGG_7</vt:lpstr>
      <vt:lpstr>'GMIC_2022-Q3_SCDPT3'!SCDPT3_592ENDINGG_8</vt:lpstr>
      <vt:lpstr>'GMIC_2022-Q3_SCDPT3'!SCDPT3_592ENDINGG_9</vt:lpstr>
      <vt:lpstr>'GMIC_2022-Q3_SCDPT3'!SCDPT3_5989999997_7</vt:lpstr>
      <vt:lpstr>'GMIC_2022-Q3_SCDPT3'!SCDPT3_5989999997_9</vt:lpstr>
      <vt:lpstr>'GMIC_2022-Q3_SCDPT3'!SCDPT3_5989999999_7</vt:lpstr>
      <vt:lpstr>'GMIC_2022-Q3_SCDPT3'!SCDPT3_5989999999_9</vt:lpstr>
      <vt:lpstr>'GMIC_2022-Q3_SCDPT3'!SCDPT3_5999999999_7</vt:lpstr>
      <vt:lpstr>'GMIC_2022-Q3_SCDPT3'!SCDPT3_5999999999_9</vt:lpstr>
      <vt:lpstr>'GMIC_2022-Q3_SCDPT3'!SCDPT3_6009999999_7</vt:lpstr>
      <vt:lpstr>'GMIC_2022-Q3_SCDPT3'!SCDPT3_6009999999_9</vt:lpstr>
      <vt:lpstr>'GMIC_2022-Q3_SCDPT4'!SCDPT4_0100000000_Range</vt:lpstr>
      <vt:lpstr>'GMIC_2022-Q3_SCDPT4'!SCDPT4_0100000001_1</vt:lpstr>
      <vt:lpstr>'GMIC_2022-Q3_SCDPT4'!SCDPT4_0100000001_10</vt:lpstr>
      <vt:lpstr>'GMIC_2022-Q3_SCDPT4'!SCDPT4_0100000001_11</vt:lpstr>
      <vt:lpstr>'GMIC_2022-Q3_SCDPT4'!SCDPT4_0100000001_12</vt:lpstr>
      <vt:lpstr>'GMIC_2022-Q3_SCDPT4'!SCDPT4_0100000001_13</vt:lpstr>
      <vt:lpstr>'GMIC_2022-Q3_SCDPT4'!SCDPT4_0100000001_14</vt:lpstr>
      <vt:lpstr>'GMIC_2022-Q3_SCDPT4'!SCDPT4_0100000001_15</vt:lpstr>
      <vt:lpstr>'GMIC_2022-Q3_SCDPT4'!SCDPT4_0100000001_16</vt:lpstr>
      <vt:lpstr>'GMIC_2022-Q3_SCDPT4'!SCDPT4_0100000001_17</vt:lpstr>
      <vt:lpstr>'GMIC_2022-Q3_SCDPT4'!SCDPT4_0100000001_18</vt:lpstr>
      <vt:lpstr>'GMIC_2022-Q3_SCDPT4'!SCDPT4_0100000001_19</vt:lpstr>
      <vt:lpstr>'GMIC_2022-Q3_SCDPT4'!SCDPT4_0100000001_2</vt:lpstr>
      <vt:lpstr>'GMIC_2022-Q3_SCDPT4'!SCDPT4_0100000001_20</vt:lpstr>
      <vt:lpstr>'GMIC_2022-Q3_SCDPT4'!SCDPT4_0100000001_21</vt:lpstr>
      <vt:lpstr>'GMIC_2022-Q3_SCDPT4'!SCDPT4_0100000001_22.01</vt:lpstr>
      <vt:lpstr>'GMIC_2022-Q3_SCDPT4'!SCDPT4_0100000001_22.02</vt:lpstr>
      <vt:lpstr>'GMIC_2022-Q3_SCDPT4'!SCDPT4_0100000001_22.03</vt:lpstr>
      <vt:lpstr>'GMIC_2022-Q3_SCDPT4'!SCDPT4_0100000001_24</vt:lpstr>
      <vt:lpstr>'GMIC_2022-Q3_SCDPT4'!SCDPT4_0100000001_25</vt:lpstr>
      <vt:lpstr>'GMIC_2022-Q3_SCDPT4'!SCDPT4_0100000001_26</vt:lpstr>
      <vt:lpstr>'GMIC_2022-Q3_SCDPT4'!SCDPT4_0100000001_27</vt:lpstr>
      <vt:lpstr>'GMIC_2022-Q3_SCDPT4'!SCDPT4_0100000001_28</vt:lpstr>
      <vt:lpstr>'GMIC_2022-Q3_SCDPT4'!SCDPT4_0100000001_3</vt:lpstr>
      <vt:lpstr>'GMIC_2022-Q3_SCDPT4'!SCDPT4_0100000001_4</vt:lpstr>
      <vt:lpstr>'GMIC_2022-Q3_SCDPT4'!SCDPT4_0100000001_5</vt:lpstr>
      <vt:lpstr>'GMIC_2022-Q3_SCDPT4'!SCDPT4_0100000001_7</vt:lpstr>
      <vt:lpstr>'GMIC_2022-Q3_SCDPT4'!SCDPT4_0100000001_8</vt:lpstr>
      <vt:lpstr>'GMIC_2022-Q3_SCDPT4'!SCDPT4_0100000001_9</vt:lpstr>
      <vt:lpstr>'GMIC_2022-Q3_SCDPT4'!SCDPT4_0109999999_10</vt:lpstr>
      <vt:lpstr>'GMIC_2022-Q3_SCDPT4'!SCDPT4_0109999999_11</vt:lpstr>
      <vt:lpstr>'GMIC_2022-Q3_SCDPT4'!SCDPT4_0109999999_12</vt:lpstr>
      <vt:lpstr>'GMIC_2022-Q3_SCDPT4'!SCDPT4_0109999999_13</vt:lpstr>
      <vt:lpstr>'GMIC_2022-Q3_SCDPT4'!SCDPT4_0109999999_14</vt:lpstr>
      <vt:lpstr>'GMIC_2022-Q3_SCDPT4'!SCDPT4_0109999999_15</vt:lpstr>
      <vt:lpstr>'GMIC_2022-Q3_SCDPT4'!SCDPT4_0109999999_16</vt:lpstr>
      <vt:lpstr>'GMIC_2022-Q3_SCDPT4'!SCDPT4_0109999999_17</vt:lpstr>
      <vt:lpstr>'GMIC_2022-Q3_SCDPT4'!SCDPT4_0109999999_18</vt:lpstr>
      <vt:lpstr>'GMIC_2022-Q3_SCDPT4'!SCDPT4_0109999999_19</vt:lpstr>
      <vt:lpstr>'GMIC_2022-Q3_SCDPT4'!SCDPT4_0109999999_20</vt:lpstr>
      <vt:lpstr>'GMIC_2022-Q3_SCDPT4'!SCDPT4_0109999999_7</vt:lpstr>
      <vt:lpstr>'GMIC_2022-Q3_SCDPT4'!SCDPT4_0109999999_8</vt:lpstr>
      <vt:lpstr>'GMIC_2022-Q3_SCDPT4'!SCDPT4_0109999999_9</vt:lpstr>
      <vt:lpstr>'GMIC_2022-Q3_SCDPT4'!SCDPT4_010BEGINNG_1</vt:lpstr>
      <vt:lpstr>'GMIC_2022-Q3_SCDPT4'!SCDPT4_010BEGINNG_10</vt:lpstr>
      <vt:lpstr>'GMIC_2022-Q3_SCDPT4'!SCDPT4_010BEGINNG_11</vt:lpstr>
      <vt:lpstr>'GMIC_2022-Q3_SCDPT4'!SCDPT4_010BEGINNG_12</vt:lpstr>
      <vt:lpstr>'GMIC_2022-Q3_SCDPT4'!SCDPT4_010BEGINNG_13</vt:lpstr>
      <vt:lpstr>'GMIC_2022-Q3_SCDPT4'!SCDPT4_010BEGINNG_14</vt:lpstr>
      <vt:lpstr>'GMIC_2022-Q3_SCDPT4'!SCDPT4_010BEGINNG_15</vt:lpstr>
      <vt:lpstr>'GMIC_2022-Q3_SCDPT4'!SCDPT4_010BEGINNG_16</vt:lpstr>
      <vt:lpstr>'GMIC_2022-Q3_SCDPT4'!SCDPT4_010BEGINNG_17</vt:lpstr>
      <vt:lpstr>'GMIC_2022-Q3_SCDPT4'!SCDPT4_010BEGINNG_18</vt:lpstr>
      <vt:lpstr>'GMIC_2022-Q3_SCDPT4'!SCDPT4_010BEGINNG_19</vt:lpstr>
      <vt:lpstr>'GMIC_2022-Q3_SCDPT4'!SCDPT4_010BEGINNG_2</vt:lpstr>
      <vt:lpstr>'GMIC_2022-Q3_SCDPT4'!SCDPT4_010BEGINNG_20</vt:lpstr>
      <vt:lpstr>'GMIC_2022-Q3_SCDPT4'!SCDPT4_010BEGINNG_21</vt:lpstr>
      <vt:lpstr>'GMIC_2022-Q3_SCDPT4'!SCDPT4_010BEGINNG_22.01</vt:lpstr>
      <vt:lpstr>'GMIC_2022-Q3_SCDPT4'!SCDPT4_010BEGINNG_22.02</vt:lpstr>
      <vt:lpstr>'GMIC_2022-Q3_SCDPT4'!SCDPT4_010BEGINNG_22.03</vt:lpstr>
      <vt:lpstr>'GMIC_2022-Q3_SCDPT4'!SCDPT4_010BEGINNG_23</vt:lpstr>
      <vt:lpstr>'GMIC_2022-Q3_SCDPT4'!SCDPT4_010BEGINNG_24</vt:lpstr>
      <vt:lpstr>'GMIC_2022-Q3_SCDPT4'!SCDPT4_010BEGINNG_25</vt:lpstr>
      <vt:lpstr>'GMIC_2022-Q3_SCDPT4'!SCDPT4_010BEGINNG_26</vt:lpstr>
      <vt:lpstr>'GMIC_2022-Q3_SCDPT4'!SCDPT4_010BEGINNG_27</vt:lpstr>
      <vt:lpstr>'GMIC_2022-Q3_SCDPT4'!SCDPT4_010BEGINNG_28</vt:lpstr>
      <vt:lpstr>'GMIC_2022-Q3_SCDPT4'!SCDPT4_010BEGINNG_3</vt:lpstr>
      <vt:lpstr>'GMIC_2022-Q3_SCDPT4'!SCDPT4_010BEGINNG_4</vt:lpstr>
      <vt:lpstr>'GMIC_2022-Q3_SCDPT4'!SCDPT4_010BEGINNG_5</vt:lpstr>
      <vt:lpstr>'GMIC_2022-Q3_SCDPT4'!SCDPT4_010BEGINNG_6</vt:lpstr>
      <vt:lpstr>'GMIC_2022-Q3_SCDPT4'!SCDPT4_010BEGINNG_7</vt:lpstr>
      <vt:lpstr>'GMIC_2022-Q3_SCDPT4'!SCDPT4_010BEGINNG_8</vt:lpstr>
      <vt:lpstr>'GMIC_2022-Q3_SCDPT4'!SCDPT4_010BEGINNG_9</vt:lpstr>
      <vt:lpstr>'GMIC_2022-Q3_SCDPT4'!SCDPT4_010ENDINGG_10</vt:lpstr>
      <vt:lpstr>'GMIC_2022-Q3_SCDPT4'!SCDPT4_010ENDINGG_11</vt:lpstr>
      <vt:lpstr>'GMIC_2022-Q3_SCDPT4'!SCDPT4_010ENDINGG_12</vt:lpstr>
      <vt:lpstr>'GMIC_2022-Q3_SCDPT4'!SCDPT4_010ENDINGG_13</vt:lpstr>
      <vt:lpstr>'GMIC_2022-Q3_SCDPT4'!SCDPT4_010ENDINGG_14</vt:lpstr>
      <vt:lpstr>'GMIC_2022-Q3_SCDPT4'!SCDPT4_010ENDINGG_15</vt:lpstr>
      <vt:lpstr>'GMIC_2022-Q3_SCDPT4'!SCDPT4_010ENDINGG_16</vt:lpstr>
      <vt:lpstr>'GMIC_2022-Q3_SCDPT4'!SCDPT4_010ENDINGG_17</vt:lpstr>
      <vt:lpstr>'GMIC_2022-Q3_SCDPT4'!SCDPT4_010ENDINGG_18</vt:lpstr>
      <vt:lpstr>'GMIC_2022-Q3_SCDPT4'!SCDPT4_010ENDINGG_19</vt:lpstr>
      <vt:lpstr>'GMIC_2022-Q3_SCDPT4'!SCDPT4_010ENDINGG_2</vt:lpstr>
      <vt:lpstr>'GMIC_2022-Q3_SCDPT4'!SCDPT4_010ENDINGG_20</vt:lpstr>
      <vt:lpstr>'GMIC_2022-Q3_SCDPT4'!SCDPT4_010ENDINGG_21</vt:lpstr>
      <vt:lpstr>'GMIC_2022-Q3_SCDPT4'!SCDPT4_010ENDINGG_22.01</vt:lpstr>
      <vt:lpstr>'GMIC_2022-Q3_SCDPT4'!SCDPT4_010ENDINGG_22.02</vt:lpstr>
      <vt:lpstr>'GMIC_2022-Q3_SCDPT4'!SCDPT4_010ENDINGG_22.03</vt:lpstr>
      <vt:lpstr>'GMIC_2022-Q3_SCDPT4'!SCDPT4_010ENDINGG_23</vt:lpstr>
      <vt:lpstr>'GMIC_2022-Q3_SCDPT4'!SCDPT4_010ENDINGG_24</vt:lpstr>
      <vt:lpstr>'GMIC_2022-Q3_SCDPT4'!SCDPT4_010ENDINGG_25</vt:lpstr>
      <vt:lpstr>'GMIC_2022-Q3_SCDPT4'!SCDPT4_010ENDINGG_26</vt:lpstr>
      <vt:lpstr>'GMIC_2022-Q3_SCDPT4'!SCDPT4_010ENDINGG_27</vt:lpstr>
      <vt:lpstr>'GMIC_2022-Q3_SCDPT4'!SCDPT4_010ENDINGG_28</vt:lpstr>
      <vt:lpstr>'GMIC_2022-Q3_SCDPT4'!SCDPT4_010ENDINGG_3</vt:lpstr>
      <vt:lpstr>'GMIC_2022-Q3_SCDPT4'!SCDPT4_010ENDINGG_4</vt:lpstr>
      <vt:lpstr>'GMIC_2022-Q3_SCDPT4'!SCDPT4_010ENDINGG_5</vt:lpstr>
      <vt:lpstr>'GMIC_2022-Q3_SCDPT4'!SCDPT4_010ENDINGG_6</vt:lpstr>
      <vt:lpstr>'GMIC_2022-Q3_SCDPT4'!SCDPT4_010ENDINGG_7</vt:lpstr>
      <vt:lpstr>'GMIC_2022-Q3_SCDPT4'!SCDPT4_010ENDINGG_8</vt:lpstr>
      <vt:lpstr>'GMIC_2022-Q3_SCDPT4'!SCDPT4_010ENDINGG_9</vt:lpstr>
      <vt:lpstr>'GMIC_2022-Q3_SCDPT4'!SCDPT4_0300000000_Range</vt:lpstr>
      <vt:lpstr>'GMIC_2022-Q3_SCDPT4'!SCDPT4_0300000001_1</vt:lpstr>
      <vt:lpstr>'GMIC_2022-Q3_SCDPT4'!SCDPT4_0300000001_10</vt:lpstr>
      <vt:lpstr>'GMIC_2022-Q3_SCDPT4'!SCDPT4_0300000001_11</vt:lpstr>
      <vt:lpstr>'GMIC_2022-Q3_SCDPT4'!SCDPT4_0300000001_12</vt:lpstr>
      <vt:lpstr>'GMIC_2022-Q3_SCDPT4'!SCDPT4_0300000001_13</vt:lpstr>
      <vt:lpstr>'GMIC_2022-Q3_SCDPT4'!SCDPT4_0300000001_14</vt:lpstr>
      <vt:lpstr>'GMIC_2022-Q3_SCDPT4'!SCDPT4_0300000001_15</vt:lpstr>
      <vt:lpstr>'GMIC_2022-Q3_SCDPT4'!SCDPT4_0300000001_16</vt:lpstr>
      <vt:lpstr>'GMIC_2022-Q3_SCDPT4'!SCDPT4_0300000001_17</vt:lpstr>
      <vt:lpstr>'GMIC_2022-Q3_SCDPT4'!SCDPT4_0300000001_18</vt:lpstr>
      <vt:lpstr>'GMIC_2022-Q3_SCDPT4'!SCDPT4_0300000001_19</vt:lpstr>
      <vt:lpstr>'GMIC_2022-Q3_SCDPT4'!SCDPT4_0300000001_2</vt:lpstr>
      <vt:lpstr>'GMIC_2022-Q3_SCDPT4'!SCDPT4_0300000001_20</vt:lpstr>
      <vt:lpstr>'GMIC_2022-Q3_SCDPT4'!SCDPT4_0300000001_21</vt:lpstr>
      <vt:lpstr>'GMIC_2022-Q3_SCDPT4'!SCDPT4_0300000001_22.01</vt:lpstr>
      <vt:lpstr>'GMIC_2022-Q3_SCDPT4'!SCDPT4_0300000001_22.02</vt:lpstr>
      <vt:lpstr>'GMIC_2022-Q3_SCDPT4'!SCDPT4_0300000001_22.03</vt:lpstr>
      <vt:lpstr>'GMIC_2022-Q3_SCDPT4'!SCDPT4_0300000001_24</vt:lpstr>
      <vt:lpstr>'GMIC_2022-Q3_SCDPT4'!SCDPT4_0300000001_25</vt:lpstr>
      <vt:lpstr>'GMIC_2022-Q3_SCDPT4'!SCDPT4_0300000001_26</vt:lpstr>
      <vt:lpstr>'GMIC_2022-Q3_SCDPT4'!SCDPT4_0300000001_27</vt:lpstr>
      <vt:lpstr>'GMIC_2022-Q3_SCDPT4'!SCDPT4_0300000001_28</vt:lpstr>
      <vt:lpstr>'GMIC_2022-Q3_SCDPT4'!SCDPT4_0300000001_3</vt:lpstr>
      <vt:lpstr>'GMIC_2022-Q3_SCDPT4'!SCDPT4_0300000001_4</vt:lpstr>
      <vt:lpstr>'GMIC_2022-Q3_SCDPT4'!SCDPT4_0300000001_5</vt:lpstr>
      <vt:lpstr>'GMIC_2022-Q3_SCDPT4'!SCDPT4_0300000001_7</vt:lpstr>
      <vt:lpstr>'GMIC_2022-Q3_SCDPT4'!SCDPT4_0300000001_8</vt:lpstr>
      <vt:lpstr>'GMIC_2022-Q3_SCDPT4'!SCDPT4_0300000001_9</vt:lpstr>
      <vt:lpstr>'GMIC_2022-Q3_SCDPT4'!SCDPT4_0309999999_10</vt:lpstr>
      <vt:lpstr>'GMIC_2022-Q3_SCDPT4'!SCDPT4_0309999999_11</vt:lpstr>
      <vt:lpstr>'GMIC_2022-Q3_SCDPT4'!SCDPT4_0309999999_12</vt:lpstr>
      <vt:lpstr>'GMIC_2022-Q3_SCDPT4'!SCDPT4_0309999999_13</vt:lpstr>
      <vt:lpstr>'GMIC_2022-Q3_SCDPT4'!SCDPT4_0309999999_14</vt:lpstr>
      <vt:lpstr>'GMIC_2022-Q3_SCDPT4'!SCDPT4_0309999999_15</vt:lpstr>
      <vt:lpstr>'GMIC_2022-Q3_SCDPT4'!SCDPT4_0309999999_16</vt:lpstr>
      <vt:lpstr>'GMIC_2022-Q3_SCDPT4'!SCDPT4_0309999999_17</vt:lpstr>
      <vt:lpstr>'GMIC_2022-Q3_SCDPT4'!SCDPT4_0309999999_18</vt:lpstr>
      <vt:lpstr>'GMIC_2022-Q3_SCDPT4'!SCDPT4_0309999999_19</vt:lpstr>
      <vt:lpstr>'GMIC_2022-Q3_SCDPT4'!SCDPT4_0309999999_20</vt:lpstr>
      <vt:lpstr>'GMIC_2022-Q3_SCDPT4'!SCDPT4_0309999999_7</vt:lpstr>
      <vt:lpstr>'GMIC_2022-Q3_SCDPT4'!SCDPT4_0309999999_8</vt:lpstr>
      <vt:lpstr>'GMIC_2022-Q3_SCDPT4'!SCDPT4_0309999999_9</vt:lpstr>
      <vt:lpstr>'GMIC_2022-Q3_SCDPT4'!SCDPT4_030BEGINNG_1</vt:lpstr>
      <vt:lpstr>'GMIC_2022-Q3_SCDPT4'!SCDPT4_030BEGINNG_10</vt:lpstr>
      <vt:lpstr>'GMIC_2022-Q3_SCDPT4'!SCDPT4_030BEGINNG_11</vt:lpstr>
      <vt:lpstr>'GMIC_2022-Q3_SCDPT4'!SCDPT4_030BEGINNG_12</vt:lpstr>
      <vt:lpstr>'GMIC_2022-Q3_SCDPT4'!SCDPT4_030BEGINNG_13</vt:lpstr>
      <vt:lpstr>'GMIC_2022-Q3_SCDPT4'!SCDPT4_030BEGINNG_14</vt:lpstr>
      <vt:lpstr>'GMIC_2022-Q3_SCDPT4'!SCDPT4_030BEGINNG_15</vt:lpstr>
      <vt:lpstr>'GMIC_2022-Q3_SCDPT4'!SCDPT4_030BEGINNG_16</vt:lpstr>
      <vt:lpstr>'GMIC_2022-Q3_SCDPT4'!SCDPT4_030BEGINNG_17</vt:lpstr>
      <vt:lpstr>'GMIC_2022-Q3_SCDPT4'!SCDPT4_030BEGINNG_18</vt:lpstr>
      <vt:lpstr>'GMIC_2022-Q3_SCDPT4'!SCDPT4_030BEGINNG_19</vt:lpstr>
      <vt:lpstr>'GMIC_2022-Q3_SCDPT4'!SCDPT4_030BEGINNG_2</vt:lpstr>
      <vt:lpstr>'GMIC_2022-Q3_SCDPT4'!SCDPT4_030BEGINNG_20</vt:lpstr>
      <vt:lpstr>'GMIC_2022-Q3_SCDPT4'!SCDPT4_030BEGINNG_21</vt:lpstr>
      <vt:lpstr>'GMIC_2022-Q3_SCDPT4'!SCDPT4_030BEGINNG_22.01</vt:lpstr>
      <vt:lpstr>'GMIC_2022-Q3_SCDPT4'!SCDPT4_030BEGINNG_22.02</vt:lpstr>
      <vt:lpstr>'GMIC_2022-Q3_SCDPT4'!SCDPT4_030BEGINNG_22.03</vt:lpstr>
      <vt:lpstr>'GMIC_2022-Q3_SCDPT4'!SCDPT4_030BEGINNG_23</vt:lpstr>
      <vt:lpstr>'GMIC_2022-Q3_SCDPT4'!SCDPT4_030BEGINNG_24</vt:lpstr>
      <vt:lpstr>'GMIC_2022-Q3_SCDPT4'!SCDPT4_030BEGINNG_25</vt:lpstr>
      <vt:lpstr>'GMIC_2022-Q3_SCDPT4'!SCDPT4_030BEGINNG_26</vt:lpstr>
      <vt:lpstr>'GMIC_2022-Q3_SCDPT4'!SCDPT4_030BEGINNG_27</vt:lpstr>
      <vt:lpstr>'GMIC_2022-Q3_SCDPT4'!SCDPT4_030BEGINNG_28</vt:lpstr>
      <vt:lpstr>'GMIC_2022-Q3_SCDPT4'!SCDPT4_030BEGINNG_3</vt:lpstr>
      <vt:lpstr>'GMIC_2022-Q3_SCDPT4'!SCDPT4_030BEGINNG_4</vt:lpstr>
      <vt:lpstr>'GMIC_2022-Q3_SCDPT4'!SCDPT4_030BEGINNG_5</vt:lpstr>
      <vt:lpstr>'GMIC_2022-Q3_SCDPT4'!SCDPT4_030BEGINNG_6</vt:lpstr>
      <vt:lpstr>'GMIC_2022-Q3_SCDPT4'!SCDPT4_030BEGINNG_7</vt:lpstr>
      <vt:lpstr>'GMIC_2022-Q3_SCDPT4'!SCDPT4_030BEGINNG_8</vt:lpstr>
      <vt:lpstr>'GMIC_2022-Q3_SCDPT4'!SCDPT4_030BEGINNG_9</vt:lpstr>
      <vt:lpstr>'GMIC_2022-Q3_SCDPT4'!SCDPT4_030ENDINGG_10</vt:lpstr>
      <vt:lpstr>'GMIC_2022-Q3_SCDPT4'!SCDPT4_030ENDINGG_11</vt:lpstr>
      <vt:lpstr>'GMIC_2022-Q3_SCDPT4'!SCDPT4_030ENDINGG_12</vt:lpstr>
      <vt:lpstr>'GMIC_2022-Q3_SCDPT4'!SCDPT4_030ENDINGG_13</vt:lpstr>
      <vt:lpstr>'GMIC_2022-Q3_SCDPT4'!SCDPT4_030ENDINGG_14</vt:lpstr>
      <vt:lpstr>'GMIC_2022-Q3_SCDPT4'!SCDPT4_030ENDINGG_15</vt:lpstr>
      <vt:lpstr>'GMIC_2022-Q3_SCDPT4'!SCDPT4_030ENDINGG_16</vt:lpstr>
      <vt:lpstr>'GMIC_2022-Q3_SCDPT4'!SCDPT4_030ENDINGG_17</vt:lpstr>
      <vt:lpstr>'GMIC_2022-Q3_SCDPT4'!SCDPT4_030ENDINGG_18</vt:lpstr>
      <vt:lpstr>'GMIC_2022-Q3_SCDPT4'!SCDPT4_030ENDINGG_19</vt:lpstr>
      <vt:lpstr>'GMIC_2022-Q3_SCDPT4'!SCDPT4_030ENDINGG_2</vt:lpstr>
      <vt:lpstr>'GMIC_2022-Q3_SCDPT4'!SCDPT4_030ENDINGG_20</vt:lpstr>
      <vt:lpstr>'GMIC_2022-Q3_SCDPT4'!SCDPT4_030ENDINGG_21</vt:lpstr>
      <vt:lpstr>'GMIC_2022-Q3_SCDPT4'!SCDPT4_030ENDINGG_22.01</vt:lpstr>
      <vt:lpstr>'GMIC_2022-Q3_SCDPT4'!SCDPT4_030ENDINGG_22.02</vt:lpstr>
      <vt:lpstr>'GMIC_2022-Q3_SCDPT4'!SCDPT4_030ENDINGG_22.03</vt:lpstr>
      <vt:lpstr>'GMIC_2022-Q3_SCDPT4'!SCDPT4_030ENDINGG_23</vt:lpstr>
      <vt:lpstr>'GMIC_2022-Q3_SCDPT4'!SCDPT4_030ENDINGG_24</vt:lpstr>
      <vt:lpstr>'GMIC_2022-Q3_SCDPT4'!SCDPT4_030ENDINGG_25</vt:lpstr>
      <vt:lpstr>'GMIC_2022-Q3_SCDPT4'!SCDPT4_030ENDINGG_26</vt:lpstr>
      <vt:lpstr>'GMIC_2022-Q3_SCDPT4'!SCDPT4_030ENDINGG_27</vt:lpstr>
      <vt:lpstr>'GMIC_2022-Q3_SCDPT4'!SCDPT4_030ENDINGG_28</vt:lpstr>
      <vt:lpstr>'GMIC_2022-Q3_SCDPT4'!SCDPT4_030ENDINGG_3</vt:lpstr>
      <vt:lpstr>'GMIC_2022-Q3_SCDPT4'!SCDPT4_030ENDINGG_4</vt:lpstr>
      <vt:lpstr>'GMIC_2022-Q3_SCDPT4'!SCDPT4_030ENDINGG_5</vt:lpstr>
      <vt:lpstr>'GMIC_2022-Q3_SCDPT4'!SCDPT4_030ENDINGG_6</vt:lpstr>
      <vt:lpstr>'GMIC_2022-Q3_SCDPT4'!SCDPT4_030ENDINGG_7</vt:lpstr>
      <vt:lpstr>'GMIC_2022-Q3_SCDPT4'!SCDPT4_030ENDINGG_8</vt:lpstr>
      <vt:lpstr>'GMIC_2022-Q3_SCDPT4'!SCDPT4_030ENDINGG_9</vt:lpstr>
      <vt:lpstr>'GMIC_2022-Q3_SCDPT4'!SCDPT4_0500000000_Range</vt:lpstr>
      <vt:lpstr>'GMIC_2022-Q3_SCDPT4'!SCDPT4_0509999999_10</vt:lpstr>
      <vt:lpstr>'GMIC_2022-Q3_SCDPT4'!SCDPT4_0509999999_11</vt:lpstr>
      <vt:lpstr>'GMIC_2022-Q3_SCDPT4'!SCDPT4_0509999999_12</vt:lpstr>
      <vt:lpstr>'GMIC_2022-Q3_SCDPT4'!SCDPT4_0509999999_13</vt:lpstr>
      <vt:lpstr>'GMIC_2022-Q3_SCDPT4'!SCDPT4_0509999999_14</vt:lpstr>
      <vt:lpstr>'GMIC_2022-Q3_SCDPT4'!SCDPT4_0509999999_15</vt:lpstr>
      <vt:lpstr>'GMIC_2022-Q3_SCDPT4'!SCDPT4_0509999999_16</vt:lpstr>
      <vt:lpstr>'GMIC_2022-Q3_SCDPT4'!SCDPT4_0509999999_17</vt:lpstr>
      <vt:lpstr>'GMIC_2022-Q3_SCDPT4'!SCDPT4_0509999999_18</vt:lpstr>
      <vt:lpstr>'GMIC_2022-Q3_SCDPT4'!SCDPT4_0509999999_19</vt:lpstr>
      <vt:lpstr>'GMIC_2022-Q3_SCDPT4'!SCDPT4_0509999999_20</vt:lpstr>
      <vt:lpstr>'GMIC_2022-Q3_SCDPT4'!SCDPT4_0509999999_7</vt:lpstr>
      <vt:lpstr>'GMIC_2022-Q3_SCDPT4'!SCDPT4_0509999999_8</vt:lpstr>
      <vt:lpstr>'GMIC_2022-Q3_SCDPT4'!SCDPT4_0509999999_9</vt:lpstr>
      <vt:lpstr>'GMIC_2022-Q3_SCDPT4'!SCDPT4_050BEGINNG_1</vt:lpstr>
      <vt:lpstr>'GMIC_2022-Q3_SCDPT4'!SCDPT4_050BEGINNG_10</vt:lpstr>
      <vt:lpstr>'GMIC_2022-Q3_SCDPT4'!SCDPT4_050BEGINNG_11</vt:lpstr>
      <vt:lpstr>'GMIC_2022-Q3_SCDPT4'!SCDPT4_050BEGINNG_12</vt:lpstr>
      <vt:lpstr>'GMIC_2022-Q3_SCDPT4'!SCDPT4_050BEGINNG_13</vt:lpstr>
      <vt:lpstr>'GMIC_2022-Q3_SCDPT4'!SCDPT4_050BEGINNG_14</vt:lpstr>
      <vt:lpstr>'GMIC_2022-Q3_SCDPT4'!SCDPT4_050BEGINNG_15</vt:lpstr>
      <vt:lpstr>'GMIC_2022-Q3_SCDPT4'!SCDPT4_050BEGINNG_16</vt:lpstr>
      <vt:lpstr>'GMIC_2022-Q3_SCDPT4'!SCDPT4_050BEGINNG_17</vt:lpstr>
      <vt:lpstr>'GMIC_2022-Q3_SCDPT4'!SCDPT4_050BEGINNG_18</vt:lpstr>
      <vt:lpstr>'GMIC_2022-Q3_SCDPT4'!SCDPT4_050BEGINNG_19</vt:lpstr>
      <vt:lpstr>'GMIC_2022-Q3_SCDPT4'!SCDPT4_050BEGINNG_2</vt:lpstr>
      <vt:lpstr>'GMIC_2022-Q3_SCDPT4'!SCDPT4_050BEGINNG_20</vt:lpstr>
      <vt:lpstr>'GMIC_2022-Q3_SCDPT4'!SCDPT4_050BEGINNG_21</vt:lpstr>
      <vt:lpstr>'GMIC_2022-Q3_SCDPT4'!SCDPT4_050BEGINNG_22.01</vt:lpstr>
      <vt:lpstr>'GMIC_2022-Q3_SCDPT4'!SCDPT4_050BEGINNG_22.02</vt:lpstr>
      <vt:lpstr>'GMIC_2022-Q3_SCDPT4'!SCDPT4_050BEGINNG_22.03</vt:lpstr>
      <vt:lpstr>'GMIC_2022-Q3_SCDPT4'!SCDPT4_050BEGINNG_23</vt:lpstr>
      <vt:lpstr>'GMIC_2022-Q3_SCDPT4'!SCDPT4_050BEGINNG_24</vt:lpstr>
      <vt:lpstr>'GMIC_2022-Q3_SCDPT4'!SCDPT4_050BEGINNG_25</vt:lpstr>
      <vt:lpstr>'GMIC_2022-Q3_SCDPT4'!SCDPT4_050BEGINNG_26</vt:lpstr>
      <vt:lpstr>'GMIC_2022-Q3_SCDPT4'!SCDPT4_050BEGINNG_27</vt:lpstr>
      <vt:lpstr>'GMIC_2022-Q3_SCDPT4'!SCDPT4_050BEGINNG_28</vt:lpstr>
      <vt:lpstr>'GMIC_2022-Q3_SCDPT4'!SCDPT4_050BEGINNG_3</vt:lpstr>
      <vt:lpstr>'GMIC_2022-Q3_SCDPT4'!SCDPT4_050BEGINNG_4</vt:lpstr>
      <vt:lpstr>'GMIC_2022-Q3_SCDPT4'!SCDPT4_050BEGINNG_5</vt:lpstr>
      <vt:lpstr>'GMIC_2022-Q3_SCDPT4'!SCDPT4_050BEGINNG_6</vt:lpstr>
      <vt:lpstr>'GMIC_2022-Q3_SCDPT4'!SCDPT4_050BEGINNG_7</vt:lpstr>
      <vt:lpstr>'GMIC_2022-Q3_SCDPT4'!SCDPT4_050BEGINNG_8</vt:lpstr>
      <vt:lpstr>'GMIC_2022-Q3_SCDPT4'!SCDPT4_050BEGINNG_9</vt:lpstr>
      <vt:lpstr>'GMIC_2022-Q3_SCDPT4'!SCDPT4_050ENDINGG_10</vt:lpstr>
      <vt:lpstr>'GMIC_2022-Q3_SCDPT4'!SCDPT4_050ENDINGG_11</vt:lpstr>
      <vt:lpstr>'GMIC_2022-Q3_SCDPT4'!SCDPT4_050ENDINGG_12</vt:lpstr>
      <vt:lpstr>'GMIC_2022-Q3_SCDPT4'!SCDPT4_050ENDINGG_13</vt:lpstr>
      <vt:lpstr>'GMIC_2022-Q3_SCDPT4'!SCDPT4_050ENDINGG_14</vt:lpstr>
      <vt:lpstr>'GMIC_2022-Q3_SCDPT4'!SCDPT4_050ENDINGG_15</vt:lpstr>
      <vt:lpstr>'GMIC_2022-Q3_SCDPT4'!SCDPT4_050ENDINGG_16</vt:lpstr>
      <vt:lpstr>'GMIC_2022-Q3_SCDPT4'!SCDPT4_050ENDINGG_17</vt:lpstr>
      <vt:lpstr>'GMIC_2022-Q3_SCDPT4'!SCDPT4_050ENDINGG_18</vt:lpstr>
      <vt:lpstr>'GMIC_2022-Q3_SCDPT4'!SCDPT4_050ENDINGG_19</vt:lpstr>
      <vt:lpstr>'GMIC_2022-Q3_SCDPT4'!SCDPT4_050ENDINGG_2</vt:lpstr>
      <vt:lpstr>'GMIC_2022-Q3_SCDPT4'!SCDPT4_050ENDINGG_20</vt:lpstr>
      <vt:lpstr>'GMIC_2022-Q3_SCDPT4'!SCDPT4_050ENDINGG_21</vt:lpstr>
      <vt:lpstr>'GMIC_2022-Q3_SCDPT4'!SCDPT4_050ENDINGG_22.01</vt:lpstr>
      <vt:lpstr>'GMIC_2022-Q3_SCDPT4'!SCDPT4_050ENDINGG_22.02</vt:lpstr>
      <vt:lpstr>'GMIC_2022-Q3_SCDPT4'!SCDPT4_050ENDINGG_22.03</vt:lpstr>
      <vt:lpstr>'GMIC_2022-Q3_SCDPT4'!SCDPT4_050ENDINGG_23</vt:lpstr>
      <vt:lpstr>'GMIC_2022-Q3_SCDPT4'!SCDPT4_050ENDINGG_24</vt:lpstr>
      <vt:lpstr>'GMIC_2022-Q3_SCDPT4'!SCDPT4_050ENDINGG_25</vt:lpstr>
      <vt:lpstr>'GMIC_2022-Q3_SCDPT4'!SCDPT4_050ENDINGG_26</vt:lpstr>
      <vt:lpstr>'GMIC_2022-Q3_SCDPT4'!SCDPT4_050ENDINGG_27</vt:lpstr>
      <vt:lpstr>'GMIC_2022-Q3_SCDPT4'!SCDPT4_050ENDINGG_28</vt:lpstr>
      <vt:lpstr>'GMIC_2022-Q3_SCDPT4'!SCDPT4_050ENDINGG_3</vt:lpstr>
      <vt:lpstr>'GMIC_2022-Q3_SCDPT4'!SCDPT4_050ENDINGG_4</vt:lpstr>
      <vt:lpstr>'GMIC_2022-Q3_SCDPT4'!SCDPT4_050ENDINGG_5</vt:lpstr>
      <vt:lpstr>'GMIC_2022-Q3_SCDPT4'!SCDPT4_050ENDINGG_6</vt:lpstr>
      <vt:lpstr>'GMIC_2022-Q3_SCDPT4'!SCDPT4_050ENDINGG_7</vt:lpstr>
      <vt:lpstr>'GMIC_2022-Q3_SCDPT4'!SCDPT4_050ENDINGG_8</vt:lpstr>
      <vt:lpstr>'GMIC_2022-Q3_SCDPT4'!SCDPT4_050ENDINGG_9</vt:lpstr>
      <vt:lpstr>'GMIC_2022-Q3_SCDPT4'!SCDPT4_0700000000_Range</vt:lpstr>
      <vt:lpstr>'GMIC_2022-Q3_SCDPT4'!SCDPT4_0700000001_1</vt:lpstr>
      <vt:lpstr>'GMIC_2022-Q3_SCDPT4'!SCDPT4_0700000001_10</vt:lpstr>
      <vt:lpstr>'GMIC_2022-Q3_SCDPT4'!SCDPT4_0700000001_11</vt:lpstr>
      <vt:lpstr>'GMIC_2022-Q3_SCDPT4'!SCDPT4_0700000001_12</vt:lpstr>
      <vt:lpstr>'GMIC_2022-Q3_SCDPT4'!SCDPT4_0700000001_13</vt:lpstr>
      <vt:lpstr>'GMIC_2022-Q3_SCDPT4'!SCDPT4_0700000001_14</vt:lpstr>
      <vt:lpstr>'GMIC_2022-Q3_SCDPT4'!SCDPT4_0700000001_15</vt:lpstr>
      <vt:lpstr>'GMIC_2022-Q3_SCDPT4'!SCDPT4_0700000001_16</vt:lpstr>
      <vt:lpstr>'GMIC_2022-Q3_SCDPT4'!SCDPT4_0700000001_17</vt:lpstr>
      <vt:lpstr>'GMIC_2022-Q3_SCDPT4'!SCDPT4_0700000001_18</vt:lpstr>
      <vt:lpstr>'GMIC_2022-Q3_SCDPT4'!SCDPT4_0700000001_19</vt:lpstr>
      <vt:lpstr>'GMIC_2022-Q3_SCDPT4'!SCDPT4_0700000001_2</vt:lpstr>
      <vt:lpstr>'GMIC_2022-Q3_SCDPT4'!SCDPT4_0700000001_20</vt:lpstr>
      <vt:lpstr>'GMIC_2022-Q3_SCDPT4'!SCDPT4_0700000001_21</vt:lpstr>
      <vt:lpstr>'GMIC_2022-Q3_SCDPT4'!SCDPT4_0700000001_22.01</vt:lpstr>
      <vt:lpstr>'GMIC_2022-Q3_SCDPT4'!SCDPT4_0700000001_22.02</vt:lpstr>
      <vt:lpstr>'GMIC_2022-Q3_SCDPT4'!SCDPT4_0700000001_22.03</vt:lpstr>
      <vt:lpstr>'GMIC_2022-Q3_SCDPT4'!SCDPT4_0700000001_23</vt:lpstr>
      <vt:lpstr>'GMIC_2022-Q3_SCDPT4'!SCDPT4_0700000001_24</vt:lpstr>
      <vt:lpstr>'GMIC_2022-Q3_SCDPT4'!SCDPT4_0700000001_25</vt:lpstr>
      <vt:lpstr>'GMIC_2022-Q3_SCDPT4'!SCDPT4_0700000001_26</vt:lpstr>
      <vt:lpstr>'GMIC_2022-Q3_SCDPT4'!SCDPT4_0700000001_27</vt:lpstr>
      <vt:lpstr>'GMIC_2022-Q3_SCDPT4'!SCDPT4_0700000001_28</vt:lpstr>
      <vt:lpstr>'GMIC_2022-Q3_SCDPT4'!SCDPT4_0700000001_3</vt:lpstr>
      <vt:lpstr>'GMIC_2022-Q3_SCDPT4'!SCDPT4_0700000001_4</vt:lpstr>
      <vt:lpstr>'GMIC_2022-Q3_SCDPT4'!SCDPT4_0700000001_5</vt:lpstr>
      <vt:lpstr>'GMIC_2022-Q3_SCDPT4'!SCDPT4_0700000001_7</vt:lpstr>
      <vt:lpstr>'GMIC_2022-Q3_SCDPT4'!SCDPT4_0700000001_8</vt:lpstr>
      <vt:lpstr>'GMIC_2022-Q3_SCDPT4'!SCDPT4_0700000001_9</vt:lpstr>
      <vt:lpstr>'GMIC_2022-Q3_SCDPT4'!SCDPT4_0709999999_10</vt:lpstr>
      <vt:lpstr>'GMIC_2022-Q3_SCDPT4'!SCDPT4_0709999999_11</vt:lpstr>
      <vt:lpstr>'GMIC_2022-Q3_SCDPT4'!SCDPT4_0709999999_12</vt:lpstr>
      <vt:lpstr>'GMIC_2022-Q3_SCDPT4'!SCDPT4_0709999999_13</vt:lpstr>
      <vt:lpstr>'GMIC_2022-Q3_SCDPT4'!SCDPT4_0709999999_14</vt:lpstr>
      <vt:lpstr>'GMIC_2022-Q3_SCDPT4'!SCDPT4_0709999999_15</vt:lpstr>
      <vt:lpstr>'GMIC_2022-Q3_SCDPT4'!SCDPT4_0709999999_16</vt:lpstr>
      <vt:lpstr>'GMIC_2022-Q3_SCDPT4'!SCDPT4_0709999999_17</vt:lpstr>
      <vt:lpstr>'GMIC_2022-Q3_SCDPT4'!SCDPT4_0709999999_18</vt:lpstr>
      <vt:lpstr>'GMIC_2022-Q3_SCDPT4'!SCDPT4_0709999999_19</vt:lpstr>
      <vt:lpstr>'GMIC_2022-Q3_SCDPT4'!SCDPT4_0709999999_20</vt:lpstr>
      <vt:lpstr>'GMIC_2022-Q3_SCDPT4'!SCDPT4_0709999999_7</vt:lpstr>
      <vt:lpstr>'GMIC_2022-Q3_SCDPT4'!SCDPT4_0709999999_8</vt:lpstr>
      <vt:lpstr>'GMIC_2022-Q3_SCDPT4'!SCDPT4_0709999999_9</vt:lpstr>
      <vt:lpstr>'GMIC_2022-Q3_SCDPT4'!SCDPT4_070BEGINNG_1</vt:lpstr>
      <vt:lpstr>'GMIC_2022-Q3_SCDPT4'!SCDPT4_070BEGINNG_10</vt:lpstr>
      <vt:lpstr>'GMIC_2022-Q3_SCDPT4'!SCDPT4_070BEGINNG_11</vt:lpstr>
      <vt:lpstr>'GMIC_2022-Q3_SCDPT4'!SCDPT4_070BEGINNG_12</vt:lpstr>
      <vt:lpstr>'GMIC_2022-Q3_SCDPT4'!SCDPT4_070BEGINNG_13</vt:lpstr>
      <vt:lpstr>'GMIC_2022-Q3_SCDPT4'!SCDPT4_070BEGINNG_14</vt:lpstr>
      <vt:lpstr>'GMIC_2022-Q3_SCDPT4'!SCDPT4_070BEGINNG_15</vt:lpstr>
      <vt:lpstr>'GMIC_2022-Q3_SCDPT4'!SCDPT4_070BEGINNG_16</vt:lpstr>
      <vt:lpstr>'GMIC_2022-Q3_SCDPT4'!SCDPT4_070BEGINNG_17</vt:lpstr>
      <vt:lpstr>'GMIC_2022-Q3_SCDPT4'!SCDPT4_070BEGINNG_18</vt:lpstr>
      <vt:lpstr>'GMIC_2022-Q3_SCDPT4'!SCDPT4_070BEGINNG_19</vt:lpstr>
      <vt:lpstr>'GMIC_2022-Q3_SCDPT4'!SCDPT4_070BEGINNG_2</vt:lpstr>
      <vt:lpstr>'GMIC_2022-Q3_SCDPT4'!SCDPT4_070BEGINNG_20</vt:lpstr>
      <vt:lpstr>'GMIC_2022-Q3_SCDPT4'!SCDPT4_070BEGINNG_21</vt:lpstr>
      <vt:lpstr>'GMIC_2022-Q3_SCDPT4'!SCDPT4_070BEGINNG_22.01</vt:lpstr>
      <vt:lpstr>'GMIC_2022-Q3_SCDPT4'!SCDPT4_070BEGINNG_22.02</vt:lpstr>
      <vt:lpstr>'GMIC_2022-Q3_SCDPT4'!SCDPT4_070BEGINNG_22.03</vt:lpstr>
      <vt:lpstr>'GMIC_2022-Q3_SCDPT4'!SCDPT4_070BEGINNG_23</vt:lpstr>
      <vt:lpstr>'GMIC_2022-Q3_SCDPT4'!SCDPT4_070BEGINNG_24</vt:lpstr>
      <vt:lpstr>'GMIC_2022-Q3_SCDPT4'!SCDPT4_070BEGINNG_25</vt:lpstr>
      <vt:lpstr>'GMIC_2022-Q3_SCDPT4'!SCDPT4_070BEGINNG_26</vt:lpstr>
      <vt:lpstr>'GMIC_2022-Q3_SCDPT4'!SCDPT4_070BEGINNG_27</vt:lpstr>
      <vt:lpstr>'GMIC_2022-Q3_SCDPT4'!SCDPT4_070BEGINNG_28</vt:lpstr>
      <vt:lpstr>'GMIC_2022-Q3_SCDPT4'!SCDPT4_070BEGINNG_3</vt:lpstr>
      <vt:lpstr>'GMIC_2022-Q3_SCDPT4'!SCDPT4_070BEGINNG_4</vt:lpstr>
      <vt:lpstr>'GMIC_2022-Q3_SCDPT4'!SCDPT4_070BEGINNG_5</vt:lpstr>
      <vt:lpstr>'GMIC_2022-Q3_SCDPT4'!SCDPT4_070BEGINNG_6</vt:lpstr>
      <vt:lpstr>'GMIC_2022-Q3_SCDPT4'!SCDPT4_070BEGINNG_7</vt:lpstr>
      <vt:lpstr>'GMIC_2022-Q3_SCDPT4'!SCDPT4_070BEGINNG_8</vt:lpstr>
      <vt:lpstr>'GMIC_2022-Q3_SCDPT4'!SCDPT4_070BEGINNG_9</vt:lpstr>
      <vt:lpstr>'GMIC_2022-Q3_SCDPT4'!SCDPT4_070ENDINGG_10</vt:lpstr>
      <vt:lpstr>'GMIC_2022-Q3_SCDPT4'!SCDPT4_070ENDINGG_11</vt:lpstr>
      <vt:lpstr>'GMIC_2022-Q3_SCDPT4'!SCDPT4_070ENDINGG_12</vt:lpstr>
      <vt:lpstr>'GMIC_2022-Q3_SCDPT4'!SCDPT4_070ENDINGG_13</vt:lpstr>
      <vt:lpstr>'GMIC_2022-Q3_SCDPT4'!SCDPT4_070ENDINGG_14</vt:lpstr>
      <vt:lpstr>'GMIC_2022-Q3_SCDPT4'!SCDPT4_070ENDINGG_15</vt:lpstr>
      <vt:lpstr>'GMIC_2022-Q3_SCDPT4'!SCDPT4_070ENDINGG_16</vt:lpstr>
      <vt:lpstr>'GMIC_2022-Q3_SCDPT4'!SCDPT4_070ENDINGG_17</vt:lpstr>
      <vt:lpstr>'GMIC_2022-Q3_SCDPT4'!SCDPT4_070ENDINGG_18</vt:lpstr>
      <vt:lpstr>'GMIC_2022-Q3_SCDPT4'!SCDPT4_070ENDINGG_19</vt:lpstr>
      <vt:lpstr>'GMIC_2022-Q3_SCDPT4'!SCDPT4_070ENDINGG_2</vt:lpstr>
      <vt:lpstr>'GMIC_2022-Q3_SCDPT4'!SCDPT4_070ENDINGG_20</vt:lpstr>
      <vt:lpstr>'GMIC_2022-Q3_SCDPT4'!SCDPT4_070ENDINGG_21</vt:lpstr>
      <vt:lpstr>'GMIC_2022-Q3_SCDPT4'!SCDPT4_070ENDINGG_22.01</vt:lpstr>
      <vt:lpstr>'GMIC_2022-Q3_SCDPT4'!SCDPT4_070ENDINGG_22.02</vt:lpstr>
      <vt:lpstr>'GMIC_2022-Q3_SCDPT4'!SCDPT4_070ENDINGG_22.03</vt:lpstr>
      <vt:lpstr>'GMIC_2022-Q3_SCDPT4'!SCDPT4_070ENDINGG_23</vt:lpstr>
      <vt:lpstr>'GMIC_2022-Q3_SCDPT4'!SCDPT4_070ENDINGG_24</vt:lpstr>
      <vt:lpstr>'GMIC_2022-Q3_SCDPT4'!SCDPT4_070ENDINGG_25</vt:lpstr>
      <vt:lpstr>'GMIC_2022-Q3_SCDPT4'!SCDPT4_070ENDINGG_26</vt:lpstr>
      <vt:lpstr>'GMIC_2022-Q3_SCDPT4'!SCDPT4_070ENDINGG_27</vt:lpstr>
      <vt:lpstr>'GMIC_2022-Q3_SCDPT4'!SCDPT4_070ENDINGG_28</vt:lpstr>
      <vt:lpstr>'GMIC_2022-Q3_SCDPT4'!SCDPT4_070ENDINGG_3</vt:lpstr>
      <vt:lpstr>'GMIC_2022-Q3_SCDPT4'!SCDPT4_070ENDINGG_4</vt:lpstr>
      <vt:lpstr>'GMIC_2022-Q3_SCDPT4'!SCDPT4_070ENDINGG_5</vt:lpstr>
      <vt:lpstr>'GMIC_2022-Q3_SCDPT4'!SCDPT4_070ENDINGG_6</vt:lpstr>
      <vt:lpstr>'GMIC_2022-Q3_SCDPT4'!SCDPT4_070ENDINGG_7</vt:lpstr>
      <vt:lpstr>'GMIC_2022-Q3_SCDPT4'!SCDPT4_070ENDINGG_8</vt:lpstr>
      <vt:lpstr>'GMIC_2022-Q3_SCDPT4'!SCDPT4_070ENDINGG_9</vt:lpstr>
      <vt:lpstr>'GMIC_2022-Q3_SCDPT4'!SCDPT4_0900000000_Range</vt:lpstr>
      <vt:lpstr>'GMIC_2022-Q3_SCDPT4'!SCDPT4_0900000001_1</vt:lpstr>
      <vt:lpstr>'GMIC_2022-Q3_SCDPT4'!SCDPT4_0900000001_10</vt:lpstr>
      <vt:lpstr>'GMIC_2022-Q3_SCDPT4'!SCDPT4_0900000001_11</vt:lpstr>
      <vt:lpstr>'GMIC_2022-Q3_SCDPT4'!SCDPT4_0900000001_12</vt:lpstr>
      <vt:lpstr>'GMIC_2022-Q3_SCDPT4'!SCDPT4_0900000001_13</vt:lpstr>
      <vt:lpstr>'GMIC_2022-Q3_SCDPT4'!SCDPT4_0900000001_14</vt:lpstr>
      <vt:lpstr>'GMIC_2022-Q3_SCDPT4'!SCDPT4_0900000001_15</vt:lpstr>
      <vt:lpstr>'GMIC_2022-Q3_SCDPT4'!SCDPT4_0900000001_16</vt:lpstr>
      <vt:lpstr>'GMIC_2022-Q3_SCDPT4'!SCDPT4_0900000001_17</vt:lpstr>
      <vt:lpstr>'GMIC_2022-Q3_SCDPT4'!SCDPT4_0900000001_18</vt:lpstr>
      <vt:lpstr>'GMIC_2022-Q3_SCDPT4'!SCDPT4_0900000001_19</vt:lpstr>
      <vt:lpstr>'GMIC_2022-Q3_SCDPT4'!SCDPT4_0900000001_2</vt:lpstr>
      <vt:lpstr>'GMIC_2022-Q3_SCDPT4'!SCDPT4_0900000001_20</vt:lpstr>
      <vt:lpstr>'GMIC_2022-Q3_SCDPT4'!SCDPT4_0900000001_21</vt:lpstr>
      <vt:lpstr>'GMIC_2022-Q3_SCDPT4'!SCDPT4_0900000001_22.01</vt:lpstr>
      <vt:lpstr>'GMIC_2022-Q3_SCDPT4'!SCDPT4_0900000001_22.02</vt:lpstr>
      <vt:lpstr>'GMIC_2022-Q3_SCDPT4'!SCDPT4_0900000001_22.03</vt:lpstr>
      <vt:lpstr>'GMIC_2022-Q3_SCDPT4'!SCDPT4_0900000001_23</vt:lpstr>
      <vt:lpstr>'GMIC_2022-Q3_SCDPT4'!SCDPT4_0900000001_24</vt:lpstr>
      <vt:lpstr>'GMIC_2022-Q3_SCDPT4'!SCDPT4_0900000001_25</vt:lpstr>
      <vt:lpstr>'GMIC_2022-Q3_SCDPT4'!SCDPT4_0900000001_26</vt:lpstr>
      <vt:lpstr>'GMIC_2022-Q3_SCDPT4'!SCDPT4_0900000001_27</vt:lpstr>
      <vt:lpstr>'GMIC_2022-Q3_SCDPT4'!SCDPT4_0900000001_28</vt:lpstr>
      <vt:lpstr>'GMIC_2022-Q3_SCDPT4'!SCDPT4_0900000001_3</vt:lpstr>
      <vt:lpstr>'GMIC_2022-Q3_SCDPT4'!SCDPT4_0900000001_4</vt:lpstr>
      <vt:lpstr>'GMIC_2022-Q3_SCDPT4'!SCDPT4_0900000001_5</vt:lpstr>
      <vt:lpstr>'GMIC_2022-Q3_SCDPT4'!SCDPT4_0900000001_7</vt:lpstr>
      <vt:lpstr>'GMIC_2022-Q3_SCDPT4'!SCDPT4_0900000001_8</vt:lpstr>
      <vt:lpstr>'GMIC_2022-Q3_SCDPT4'!SCDPT4_0900000001_9</vt:lpstr>
      <vt:lpstr>'GMIC_2022-Q3_SCDPT4'!SCDPT4_0909999999_10</vt:lpstr>
      <vt:lpstr>'GMIC_2022-Q3_SCDPT4'!SCDPT4_0909999999_11</vt:lpstr>
      <vt:lpstr>'GMIC_2022-Q3_SCDPT4'!SCDPT4_0909999999_12</vt:lpstr>
      <vt:lpstr>'GMIC_2022-Q3_SCDPT4'!SCDPT4_0909999999_13</vt:lpstr>
      <vt:lpstr>'GMIC_2022-Q3_SCDPT4'!SCDPT4_0909999999_14</vt:lpstr>
      <vt:lpstr>'GMIC_2022-Q3_SCDPT4'!SCDPT4_0909999999_15</vt:lpstr>
      <vt:lpstr>'GMIC_2022-Q3_SCDPT4'!SCDPT4_0909999999_16</vt:lpstr>
      <vt:lpstr>'GMIC_2022-Q3_SCDPT4'!SCDPT4_0909999999_17</vt:lpstr>
      <vt:lpstr>'GMIC_2022-Q3_SCDPT4'!SCDPT4_0909999999_18</vt:lpstr>
      <vt:lpstr>'GMIC_2022-Q3_SCDPT4'!SCDPT4_0909999999_19</vt:lpstr>
      <vt:lpstr>'GMIC_2022-Q3_SCDPT4'!SCDPT4_0909999999_20</vt:lpstr>
      <vt:lpstr>'GMIC_2022-Q3_SCDPT4'!SCDPT4_0909999999_7</vt:lpstr>
      <vt:lpstr>'GMIC_2022-Q3_SCDPT4'!SCDPT4_0909999999_8</vt:lpstr>
      <vt:lpstr>'GMIC_2022-Q3_SCDPT4'!SCDPT4_0909999999_9</vt:lpstr>
      <vt:lpstr>'GMIC_2022-Q3_SCDPT4'!SCDPT4_090BEGINNG_1</vt:lpstr>
      <vt:lpstr>'GMIC_2022-Q3_SCDPT4'!SCDPT4_090BEGINNG_10</vt:lpstr>
      <vt:lpstr>'GMIC_2022-Q3_SCDPT4'!SCDPT4_090BEGINNG_11</vt:lpstr>
      <vt:lpstr>'GMIC_2022-Q3_SCDPT4'!SCDPT4_090BEGINNG_12</vt:lpstr>
      <vt:lpstr>'GMIC_2022-Q3_SCDPT4'!SCDPT4_090BEGINNG_13</vt:lpstr>
      <vt:lpstr>'GMIC_2022-Q3_SCDPT4'!SCDPT4_090BEGINNG_14</vt:lpstr>
      <vt:lpstr>'GMIC_2022-Q3_SCDPT4'!SCDPT4_090BEGINNG_15</vt:lpstr>
      <vt:lpstr>'GMIC_2022-Q3_SCDPT4'!SCDPT4_090BEGINNG_16</vt:lpstr>
      <vt:lpstr>'GMIC_2022-Q3_SCDPT4'!SCDPT4_090BEGINNG_17</vt:lpstr>
      <vt:lpstr>'GMIC_2022-Q3_SCDPT4'!SCDPT4_090BEGINNG_18</vt:lpstr>
      <vt:lpstr>'GMIC_2022-Q3_SCDPT4'!SCDPT4_090BEGINNG_19</vt:lpstr>
      <vt:lpstr>'GMIC_2022-Q3_SCDPT4'!SCDPT4_090BEGINNG_2</vt:lpstr>
      <vt:lpstr>'GMIC_2022-Q3_SCDPT4'!SCDPT4_090BEGINNG_20</vt:lpstr>
      <vt:lpstr>'GMIC_2022-Q3_SCDPT4'!SCDPT4_090BEGINNG_21</vt:lpstr>
      <vt:lpstr>'GMIC_2022-Q3_SCDPT4'!SCDPT4_090BEGINNG_22.01</vt:lpstr>
      <vt:lpstr>'GMIC_2022-Q3_SCDPT4'!SCDPT4_090BEGINNG_22.02</vt:lpstr>
      <vt:lpstr>'GMIC_2022-Q3_SCDPT4'!SCDPT4_090BEGINNG_22.03</vt:lpstr>
      <vt:lpstr>'GMIC_2022-Q3_SCDPT4'!SCDPT4_090BEGINNG_23</vt:lpstr>
      <vt:lpstr>'GMIC_2022-Q3_SCDPT4'!SCDPT4_090BEGINNG_24</vt:lpstr>
      <vt:lpstr>'GMIC_2022-Q3_SCDPT4'!SCDPT4_090BEGINNG_25</vt:lpstr>
      <vt:lpstr>'GMIC_2022-Q3_SCDPT4'!SCDPT4_090BEGINNG_26</vt:lpstr>
      <vt:lpstr>'GMIC_2022-Q3_SCDPT4'!SCDPT4_090BEGINNG_27</vt:lpstr>
      <vt:lpstr>'GMIC_2022-Q3_SCDPT4'!SCDPT4_090BEGINNG_28</vt:lpstr>
      <vt:lpstr>'GMIC_2022-Q3_SCDPT4'!SCDPT4_090BEGINNG_3</vt:lpstr>
      <vt:lpstr>'GMIC_2022-Q3_SCDPT4'!SCDPT4_090BEGINNG_4</vt:lpstr>
      <vt:lpstr>'GMIC_2022-Q3_SCDPT4'!SCDPT4_090BEGINNG_5</vt:lpstr>
      <vt:lpstr>'GMIC_2022-Q3_SCDPT4'!SCDPT4_090BEGINNG_6</vt:lpstr>
      <vt:lpstr>'GMIC_2022-Q3_SCDPT4'!SCDPT4_090BEGINNG_7</vt:lpstr>
      <vt:lpstr>'GMIC_2022-Q3_SCDPT4'!SCDPT4_090BEGINNG_8</vt:lpstr>
      <vt:lpstr>'GMIC_2022-Q3_SCDPT4'!SCDPT4_090BEGINNG_9</vt:lpstr>
      <vt:lpstr>'GMIC_2022-Q3_SCDPT4'!SCDPT4_090ENDINGG_10</vt:lpstr>
      <vt:lpstr>'GMIC_2022-Q3_SCDPT4'!SCDPT4_090ENDINGG_11</vt:lpstr>
      <vt:lpstr>'GMIC_2022-Q3_SCDPT4'!SCDPT4_090ENDINGG_12</vt:lpstr>
      <vt:lpstr>'GMIC_2022-Q3_SCDPT4'!SCDPT4_090ENDINGG_13</vt:lpstr>
      <vt:lpstr>'GMIC_2022-Q3_SCDPT4'!SCDPT4_090ENDINGG_14</vt:lpstr>
      <vt:lpstr>'GMIC_2022-Q3_SCDPT4'!SCDPT4_090ENDINGG_15</vt:lpstr>
      <vt:lpstr>'GMIC_2022-Q3_SCDPT4'!SCDPT4_090ENDINGG_16</vt:lpstr>
      <vt:lpstr>'GMIC_2022-Q3_SCDPT4'!SCDPT4_090ENDINGG_17</vt:lpstr>
      <vt:lpstr>'GMIC_2022-Q3_SCDPT4'!SCDPT4_090ENDINGG_18</vt:lpstr>
      <vt:lpstr>'GMIC_2022-Q3_SCDPT4'!SCDPT4_090ENDINGG_19</vt:lpstr>
      <vt:lpstr>'GMIC_2022-Q3_SCDPT4'!SCDPT4_090ENDINGG_2</vt:lpstr>
      <vt:lpstr>'GMIC_2022-Q3_SCDPT4'!SCDPT4_090ENDINGG_20</vt:lpstr>
      <vt:lpstr>'GMIC_2022-Q3_SCDPT4'!SCDPT4_090ENDINGG_21</vt:lpstr>
      <vt:lpstr>'GMIC_2022-Q3_SCDPT4'!SCDPT4_090ENDINGG_22.01</vt:lpstr>
      <vt:lpstr>'GMIC_2022-Q3_SCDPT4'!SCDPT4_090ENDINGG_22.02</vt:lpstr>
      <vt:lpstr>'GMIC_2022-Q3_SCDPT4'!SCDPT4_090ENDINGG_22.03</vt:lpstr>
      <vt:lpstr>'GMIC_2022-Q3_SCDPT4'!SCDPT4_090ENDINGG_23</vt:lpstr>
      <vt:lpstr>'GMIC_2022-Q3_SCDPT4'!SCDPT4_090ENDINGG_24</vt:lpstr>
      <vt:lpstr>'GMIC_2022-Q3_SCDPT4'!SCDPT4_090ENDINGG_25</vt:lpstr>
      <vt:lpstr>'GMIC_2022-Q3_SCDPT4'!SCDPT4_090ENDINGG_26</vt:lpstr>
      <vt:lpstr>'GMIC_2022-Q3_SCDPT4'!SCDPT4_090ENDINGG_27</vt:lpstr>
      <vt:lpstr>'GMIC_2022-Q3_SCDPT4'!SCDPT4_090ENDINGG_28</vt:lpstr>
      <vt:lpstr>'GMIC_2022-Q3_SCDPT4'!SCDPT4_090ENDINGG_3</vt:lpstr>
      <vt:lpstr>'GMIC_2022-Q3_SCDPT4'!SCDPT4_090ENDINGG_4</vt:lpstr>
      <vt:lpstr>'GMIC_2022-Q3_SCDPT4'!SCDPT4_090ENDINGG_5</vt:lpstr>
      <vt:lpstr>'GMIC_2022-Q3_SCDPT4'!SCDPT4_090ENDINGG_6</vt:lpstr>
      <vt:lpstr>'GMIC_2022-Q3_SCDPT4'!SCDPT4_090ENDINGG_7</vt:lpstr>
      <vt:lpstr>'GMIC_2022-Q3_SCDPT4'!SCDPT4_090ENDINGG_8</vt:lpstr>
      <vt:lpstr>'GMIC_2022-Q3_SCDPT4'!SCDPT4_090ENDINGG_9</vt:lpstr>
      <vt:lpstr>'GMIC_2022-Q3_SCDPT4'!SCDPT4_1100000000_Range</vt:lpstr>
      <vt:lpstr>'GMIC_2022-Q3_SCDPT4'!SCDPT4_1100000001_1</vt:lpstr>
      <vt:lpstr>'GMIC_2022-Q3_SCDPT4'!SCDPT4_1100000001_10</vt:lpstr>
      <vt:lpstr>'GMIC_2022-Q3_SCDPT4'!SCDPT4_1100000001_11</vt:lpstr>
      <vt:lpstr>'GMIC_2022-Q3_SCDPT4'!SCDPT4_1100000001_12</vt:lpstr>
      <vt:lpstr>'GMIC_2022-Q3_SCDPT4'!SCDPT4_1100000001_13</vt:lpstr>
      <vt:lpstr>'GMIC_2022-Q3_SCDPT4'!SCDPT4_1100000001_14</vt:lpstr>
      <vt:lpstr>'GMIC_2022-Q3_SCDPT4'!SCDPT4_1100000001_15</vt:lpstr>
      <vt:lpstr>'GMIC_2022-Q3_SCDPT4'!SCDPT4_1100000001_16</vt:lpstr>
      <vt:lpstr>'GMIC_2022-Q3_SCDPT4'!SCDPT4_1100000001_17</vt:lpstr>
      <vt:lpstr>'GMIC_2022-Q3_SCDPT4'!SCDPT4_1100000001_18</vt:lpstr>
      <vt:lpstr>'GMIC_2022-Q3_SCDPT4'!SCDPT4_1100000001_19</vt:lpstr>
      <vt:lpstr>'GMIC_2022-Q3_SCDPT4'!SCDPT4_1100000001_2</vt:lpstr>
      <vt:lpstr>'GMIC_2022-Q3_SCDPT4'!SCDPT4_1100000001_20</vt:lpstr>
      <vt:lpstr>'GMIC_2022-Q3_SCDPT4'!SCDPT4_1100000001_21</vt:lpstr>
      <vt:lpstr>'GMIC_2022-Q3_SCDPT4'!SCDPT4_1100000001_22.01</vt:lpstr>
      <vt:lpstr>'GMIC_2022-Q3_SCDPT4'!SCDPT4_1100000001_22.02</vt:lpstr>
      <vt:lpstr>'GMIC_2022-Q3_SCDPT4'!SCDPT4_1100000001_22.03</vt:lpstr>
      <vt:lpstr>'GMIC_2022-Q3_SCDPT4'!SCDPT4_1100000001_24</vt:lpstr>
      <vt:lpstr>'GMIC_2022-Q3_SCDPT4'!SCDPT4_1100000001_25</vt:lpstr>
      <vt:lpstr>'GMIC_2022-Q3_SCDPT4'!SCDPT4_1100000001_26</vt:lpstr>
      <vt:lpstr>'GMIC_2022-Q3_SCDPT4'!SCDPT4_1100000001_27</vt:lpstr>
      <vt:lpstr>'GMIC_2022-Q3_SCDPT4'!SCDPT4_1100000001_28</vt:lpstr>
      <vt:lpstr>'GMIC_2022-Q3_SCDPT4'!SCDPT4_1100000001_3</vt:lpstr>
      <vt:lpstr>'GMIC_2022-Q3_SCDPT4'!SCDPT4_1100000001_4</vt:lpstr>
      <vt:lpstr>'GMIC_2022-Q3_SCDPT4'!SCDPT4_1100000001_5</vt:lpstr>
      <vt:lpstr>'GMIC_2022-Q3_SCDPT4'!SCDPT4_1100000001_7</vt:lpstr>
      <vt:lpstr>'GMIC_2022-Q3_SCDPT4'!SCDPT4_1100000001_8</vt:lpstr>
      <vt:lpstr>'GMIC_2022-Q3_SCDPT4'!SCDPT4_1100000001_9</vt:lpstr>
      <vt:lpstr>'GMIC_2022-Q3_SCDPT4'!SCDPT4_1109999999_10</vt:lpstr>
      <vt:lpstr>'GMIC_2022-Q3_SCDPT4'!SCDPT4_1109999999_11</vt:lpstr>
      <vt:lpstr>'GMIC_2022-Q3_SCDPT4'!SCDPT4_1109999999_12</vt:lpstr>
      <vt:lpstr>'GMIC_2022-Q3_SCDPT4'!SCDPT4_1109999999_13</vt:lpstr>
      <vt:lpstr>'GMIC_2022-Q3_SCDPT4'!SCDPT4_1109999999_14</vt:lpstr>
      <vt:lpstr>'GMIC_2022-Q3_SCDPT4'!SCDPT4_1109999999_15</vt:lpstr>
      <vt:lpstr>'GMIC_2022-Q3_SCDPT4'!SCDPT4_1109999999_16</vt:lpstr>
      <vt:lpstr>'GMIC_2022-Q3_SCDPT4'!SCDPT4_1109999999_17</vt:lpstr>
      <vt:lpstr>'GMIC_2022-Q3_SCDPT4'!SCDPT4_1109999999_18</vt:lpstr>
      <vt:lpstr>'GMIC_2022-Q3_SCDPT4'!SCDPT4_1109999999_19</vt:lpstr>
      <vt:lpstr>'GMIC_2022-Q3_SCDPT4'!SCDPT4_1109999999_20</vt:lpstr>
      <vt:lpstr>'GMIC_2022-Q3_SCDPT4'!SCDPT4_1109999999_7</vt:lpstr>
      <vt:lpstr>'GMIC_2022-Q3_SCDPT4'!SCDPT4_1109999999_8</vt:lpstr>
      <vt:lpstr>'GMIC_2022-Q3_SCDPT4'!SCDPT4_1109999999_9</vt:lpstr>
      <vt:lpstr>'GMIC_2022-Q3_SCDPT4'!SCDPT4_110BEGINNG_1</vt:lpstr>
      <vt:lpstr>'GMIC_2022-Q3_SCDPT4'!SCDPT4_110BEGINNG_10</vt:lpstr>
      <vt:lpstr>'GMIC_2022-Q3_SCDPT4'!SCDPT4_110BEGINNG_11</vt:lpstr>
      <vt:lpstr>'GMIC_2022-Q3_SCDPT4'!SCDPT4_110BEGINNG_12</vt:lpstr>
      <vt:lpstr>'GMIC_2022-Q3_SCDPT4'!SCDPT4_110BEGINNG_13</vt:lpstr>
      <vt:lpstr>'GMIC_2022-Q3_SCDPT4'!SCDPT4_110BEGINNG_14</vt:lpstr>
      <vt:lpstr>'GMIC_2022-Q3_SCDPT4'!SCDPT4_110BEGINNG_15</vt:lpstr>
      <vt:lpstr>'GMIC_2022-Q3_SCDPT4'!SCDPT4_110BEGINNG_16</vt:lpstr>
      <vt:lpstr>'GMIC_2022-Q3_SCDPT4'!SCDPT4_110BEGINNG_17</vt:lpstr>
      <vt:lpstr>'GMIC_2022-Q3_SCDPT4'!SCDPT4_110BEGINNG_18</vt:lpstr>
      <vt:lpstr>'GMIC_2022-Q3_SCDPT4'!SCDPT4_110BEGINNG_19</vt:lpstr>
      <vt:lpstr>'GMIC_2022-Q3_SCDPT4'!SCDPT4_110BEGINNG_2</vt:lpstr>
      <vt:lpstr>'GMIC_2022-Q3_SCDPT4'!SCDPT4_110BEGINNG_20</vt:lpstr>
      <vt:lpstr>'GMIC_2022-Q3_SCDPT4'!SCDPT4_110BEGINNG_21</vt:lpstr>
      <vt:lpstr>'GMIC_2022-Q3_SCDPT4'!SCDPT4_110BEGINNG_22.01</vt:lpstr>
      <vt:lpstr>'GMIC_2022-Q3_SCDPT4'!SCDPT4_110BEGINNG_22.02</vt:lpstr>
      <vt:lpstr>'GMIC_2022-Q3_SCDPT4'!SCDPT4_110BEGINNG_22.03</vt:lpstr>
      <vt:lpstr>'GMIC_2022-Q3_SCDPT4'!SCDPT4_110BEGINNG_23</vt:lpstr>
      <vt:lpstr>'GMIC_2022-Q3_SCDPT4'!SCDPT4_110BEGINNG_24</vt:lpstr>
      <vt:lpstr>'GMIC_2022-Q3_SCDPT4'!SCDPT4_110BEGINNG_25</vt:lpstr>
      <vt:lpstr>'GMIC_2022-Q3_SCDPT4'!SCDPT4_110BEGINNG_26</vt:lpstr>
      <vt:lpstr>'GMIC_2022-Q3_SCDPT4'!SCDPT4_110BEGINNG_27</vt:lpstr>
      <vt:lpstr>'GMIC_2022-Q3_SCDPT4'!SCDPT4_110BEGINNG_28</vt:lpstr>
      <vt:lpstr>'GMIC_2022-Q3_SCDPT4'!SCDPT4_110BEGINNG_3</vt:lpstr>
      <vt:lpstr>'GMIC_2022-Q3_SCDPT4'!SCDPT4_110BEGINNG_4</vt:lpstr>
      <vt:lpstr>'GMIC_2022-Q3_SCDPT4'!SCDPT4_110BEGINNG_5</vt:lpstr>
      <vt:lpstr>'GMIC_2022-Q3_SCDPT4'!SCDPT4_110BEGINNG_6</vt:lpstr>
      <vt:lpstr>'GMIC_2022-Q3_SCDPT4'!SCDPT4_110BEGINNG_7</vt:lpstr>
      <vt:lpstr>'GMIC_2022-Q3_SCDPT4'!SCDPT4_110BEGINNG_8</vt:lpstr>
      <vt:lpstr>'GMIC_2022-Q3_SCDPT4'!SCDPT4_110BEGINNG_9</vt:lpstr>
      <vt:lpstr>'GMIC_2022-Q3_SCDPT4'!SCDPT4_110ENDINGG_10</vt:lpstr>
      <vt:lpstr>'GMIC_2022-Q3_SCDPT4'!SCDPT4_110ENDINGG_11</vt:lpstr>
      <vt:lpstr>'GMIC_2022-Q3_SCDPT4'!SCDPT4_110ENDINGG_12</vt:lpstr>
      <vt:lpstr>'GMIC_2022-Q3_SCDPT4'!SCDPT4_110ENDINGG_13</vt:lpstr>
      <vt:lpstr>'GMIC_2022-Q3_SCDPT4'!SCDPT4_110ENDINGG_14</vt:lpstr>
      <vt:lpstr>'GMIC_2022-Q3_SCDPT4'!SCDPT4_110ENDINGG_15</vt:lpstr>
      <vt:lpstr>'GMIC_2022-Q3_SCDPT4'!SCDPT4_110ENDINGG_16</vt:lpstr>
      <vt:lpstr>'GMIC_2022-Q3_SCDPT4'!SCDPT4_110ENDINGG_17</vt:lpstr>
      <vt:lpstr>'GMIC_2022-Q3_SCDPT4'!SCDPT4_110ENDINGG_18</vt:lpstr>
      <vt:lpstr>'GMIC_2022-Q3_SCDPT4'!SCDPT4_110ENDINGG_19</vt:lpstr>
      <vt:lpstr>'GMIC_2022-Q3_SCDPT4'!SCDPT4_110ENDINGG_2</vt:lpstr>
      <vt:lpstr>'GMIC_2022-Q3_SCDPT4'!SCDPT4_110ENDINGG_20</vt:lpstr>
      <vt:lpstr>'GMIC_2022-Q3_SCDPT4'!SCDPT4_110ENDINGG_21</vt:lpstr>
      <vt:lpstr>'GMIC_2022-Q3_SCDPT4'!SCDPT4_110ENDINGG_22.01</vt:lpstr>
      <vt:lpstr>'GMIC_2022-Q3_SCDPT4'!SCDPT4_110ENDINGG_22.02</vt:lpstr>
      <vt:lpstr>'GMIC_2022-Q3_SCDPT4'!SCDPT4_110ENDINGG_22.03</vt:lpstr>
      <vt:lpstr>'GMIC_2022-Q3_SCDPT4'!SCDPT4_110ENDINGG_23</vt:lpstr>
      <vt:lpstr>'GMIC_2022-Q3_SCDPT4'!SCDPT4_110ENDINGG_24</vt:lpstr>
      <vt:lpstr>'GMIC_2022-Q3_SCDPT4'!SCDPT4_110ENDINGG_25</vt:lpstr>
      <vt:lpstr>'GMIC_2022-Q3_SCDPT4'!SCDPT4_110ENDINGG_26</vt:lpstr>
      <vt:lpstr>'GMIC_2022-Q3_SCDPT4'!SCDPT4_110ENDINGG_27</vt:lpstr>
      <vt:lpstr>'GMIC_2022-Q3_SCDPT4'!SCDPT4_110ENDINGG_28</vt:lpstr>
      <vt:lpstr>'GMIC_2022-Q3_SCDPT4'!SCDPT4_110ENDINGG_3</vt:lpstr>
      <vt:lpstr>'GMIC_2022-Q3_SCDPT4'!SCDPT4_110ENDINGG_4</vt:lpstr>
      <vt:lpstr>'GMIC_2022-Q3_SCDPT4'!SCDPT4_110ENDINGG_5</vt:lpstr>
      <vt:lpstr>'GMIC_2022-Q3_SCDPT4'!SCDPT4_110ENDINGG_6</vt:lpstr>
      <vt:lpstr>'GMIC_2022-Q3_SCDPT4'!SCDPT4_110ENDINGG_7</vt:lpstr>
      <vt:lpstr>'GMIC_2022-Q3_SCDPT4'!SCDPT4_110ENDINGG_8</vt:lpstr>
      <vt:lpstr>'GMIC_2022-Q3_SCDPT4'!SCDPT4_110ENDINGG_9</vt:lpstr>
      <vt:lpstr>'GMIC_2022-Q3_SCDPT4'!SCDPT4_1300000000_Range</vt:lpstr>
      <vt:lpstr>'GMIC_2022-Q3_SCDPT4'!SCDPT4_1309999999_10</vt:lpstr>
      <vt:lpstr>'GMIC_2022-Q3_SCDPT4'!SCDPT4_1309999999_11</vt:lpstr>
      <vt:lpstr>'GMIC_2022-Q3_SCDPT4'!SCDPT4_1309999999_12</vt:lpstr>
      <vt:lpstr>'GMIC_2022-Q3_SCDPT4'!SCDPT4_1309999999_13</vt:lpstr>
      <vt:lpstr>'GMIC_2022-Q3_SCDPT4'!SCDPT4_1309999999_14</vt:lpstr>
      <vt:lpstr>'GMIC_2022-Q3_SCDPT4'!SCDPT4_1309999999_15</vt:lpstr>
      <vt:lpstr>'GMIC_2022-Q3_SCDPT4'!SCDPT4_1309999999_16</vt:lpstr>
      <vt:lpstr>'GMIC_2022-Q3_SCDPT4'!SCDPT4_1309999999_17</vt:lpstr>
      <vt:lpstr>'GMIC_2022-Q3_SCDPT4'!SCDPT4_1309999999_18</vt:lpstr>
      <vt:lpstr>'GMIC_2022-Q3_SCDPT4'!SCDPT4_1309999999_19</vt:lpstr>
      <vt:lpstr>'GMIC_2022-Q3_SCDPT4'!SCDPT4_1309999999_20</vt:lpstr>
      <vt:lpstr>'GMIC_2022-Q3_SCDPT4'!SCDPT4_1309999999_7</vt:lpstr>
      <vt:lpstr>'GMIC_2022-Q3_SCDPT4'!SCDPT4_1309999999_8</vt:lpstr>
      <vt:lpstr>'GMIC_2022-Q3_SCDPT4'!SCDPT4_1309999999_9</vt:lpstr>
      <vt:lpstr>'GMIC_2022-Q3_SCDPT4'!SCDPT4_130BEGINNG_1</vt:lpstr>
      <vt:lpstr>'GMIC_2022-Q3_SCDPT4'!SCDPT4_130BEGINNG_10</vt:lpstr>
      <vt:lpstr>'GMIC_2022-Q3_SCDPT4'!SCDPT4_130BEGINNG_11</vt:lpstr>
      <vt:lpstr>'GMIC_2022-Q3_SCDPT4'!SCDPT4_130BEGINNG_12</vt:lpstr>
      <vt:lpstr>'GMIC_2022-Q3_SCDPT4'!SCDPT4_130BEGINNG_13</vt:lpstr>
      <vt:lpstr>'GMIC_2022-Q3_SCDPT4'!SCDPT4_130BEGINNG_14</vt:lpstr>
      <vt:lpstr>'GMIC_2022-Q3_SCDPT4'!SCDPT4_130BEGINNG_15</vt:lpstr>
      <vt:lpstr>'GMIC_2022-Q3_SCDPT4'!SCDPT4_130BEGINNG_16</vt:lpstr>
      <vt:lpstr>'GMIC_2022-Q3_SCDPT4'!SCDPT4_130BEGINNG_17</vt:lpstr>
      <vt:lpstr>'GMIC_2022-Q3_SCDPT4'!SCDPT4_130BEGINNG_18</vt:lpstr>
      <vt:lpstr>'GMIC_2022-Q3_SCDPT4'!SCDPT4_130BEGINNG_19</vt:lpstr>
      <vt:lpstr>'GMIC_2022-Q3_SCDPT4'!SCDPT4_130BEGINNG_2</vt:lpstr>
      <vt:lpstr>'GMIC_2022-Q3_SCDPT4'!SCDPT4_130BEGINNG_20</vt:lpstr>
      <vt:lpstr>'GMIC_2022-Q3_SCDPT4'!SCDPT4_130BEGINNG_21</vt:lpstr>
      <vt:lpstr>'GMIC_2022-Q3_SCDPT4'!SCDPT4_130BEGINNG_22.01</vt:lpstr>
      <vt:lpstr>'GMIC_2022-Q3_SCDPT4'!SCDPT4_130BEGINNG_22.02</vt:lpstr>
      <vt:lpstr>'GMIC_2022-Q3_SCDPT4'!SCDPT4_130BEGINNG_22.03</vt:lpstr>
      <vt:lpstr>'GMIC_2022-Q3_SCDPT4'!SCDPT4_130BEGINNG_23</vt:lpstr>
      <vt:lpstr>'GMIC_2022-Q3_SCDPT4'!SCDPT4_130BEGINNG_24</vt:lpstr>
      <vt:lpstr>'GMIC_2022-Q3_SCDPT4'!SCDPT4_130BEGINNG_25</vt:lpstr>
      <vt:lpstr>'GMIC_2022-Q3_SCDPT4'!SCDPT4_130BEGINNG_26</vt:lpstr>
      <vt:lpstr>'GMIC_2022-Q3_SCDPT4'!SCDPT4_130BEGINNG_27</vt:lpstr>
      <vt:lpstr>'GMIC_2022-Q3_SCDPT4'!SCDPT4_130BEGINNG_28</vt:lpstr>
      <vt:lpstr>'GMIC_2022-Q3_SCDPT4'!SCDPT4_130BEGINNG_3</vt:lpstr>
      <vt:lpstr>'GMIC_2022-Q3_SCDPT4'!SCDPT4_130BEGINNG_4</vt:lpstr>
      <vt:lpstr>'GMIC_2022-Q3_SCDPT4'!SCDPT4_130BEGINNG_5</vt:lpstr>
      <vt:lpstr>'GMIC_2022-Q3_SCDPT4'!SCDPT4_130BEGINNG_6</vt:lpstr>
      <vt:lpstr>'GMIC_2022-Q3_SCDPT4'!SCDPT4_130BEGINNG_7</vt:lpstr>
      <vt:lpstr>'GMIC_2022-Q3_SCDPT4'!SCDPT4_130BEGINNG_8</vt:lpstr>
      <vt:lpstr>'GMIC_2022-Q3_SCDPT4'!SCDPT4_130BEGINNG_9</vt:lpstr>
      <vt:lpstr>'GMIC_2022-Q3_SCDPT4'!SCDPT4_130ENDINGG_10</vt:lpstr>
      <vt:lpstr>'GMIC_2022-Q3_SCDPT4'!SCDPT4_130ENDINGG_11</vt:lpstr>
      <vt:lpstr>'GMIC_2022-Q3_SCDPT4'!SCDPT4_130ENDINGG_12</vt:lpstr>
      <vt:lpstr>'GMIC_2022-Q3_SCDPT4'!SCDPT4_130ENDINGG_13</vt:lpstr>
      <vt:lpstr>'GMIC_2022-Q3_SCDPT4'!SCDPT4_130ENDINGG_14</vt:lpstr>
      <vt:lpstr>'GMIC_2022-Q3_SCDPT4'!SCDPT4_130ENDINGG_15</vt:lpstr>
      <vt:lpstr>'GMIC_2022-Q3_SCDPT4'!SCDPT4_130ENDINGG_16</vt:lpstr>
      <vt:lpstr>'GMIC_2022-Q3_SCDPT4'!SCDPT4_130ENDINGG_17</vt:lpstr>
      <vt:lpstr>'GMIC_2022-Q3_SCDPT4'!SCDPT4_130ENDINGG_18</vt:lpstr>
      <vt:lpstr>'GMIC_2022-Q3_SCDPT4'!SCDPT4_130ENDINGG_19</vt:lpstr>
      <vt:lpstr>'GMIC_2022-Q3_SCDPT4'!SCDPT4_130ENDINGG_2</vt:lpstr>
      <vt:lpstr>'GMIC_2022-Q3_SCDPT4'!SCDPT4_130ENDINGG_20</vt:lpstr>
      <vt:lpstr>'GMIC_2022-Q3_SCDPT4'!SCDPT4_130ENDINGG_21</vt:lpstr>
      <vt:lpstr>'GMIC_2022-Q3_SCDPT4'!SCDPT4_130ENDINGG_22.01</vt:lpstr>
      <vt:lpstr>'GMIC_2022-Q3_SCDPT4'!SCDPT4_130ENDINGG_22.02</vt:lpstr>
      <vt:lpstr>'GMIC_2022-Q3_SCDPT4'!SCDPT4_130ENDINGG_22.03</vt:lpstr>
      <vt:lpstr>'GMIC_2022-Q3_SCDPT4'!SCDPT4_130ENDINGG_23</vt:lpstr>
      <vt:lpstr>'GMIC_2022-Q3_SCDPT4'!SCDPT4_130ENDINGG_24</vt:lpstr>
      <vt:lpstr>'GMIC_2022-Q3_SCDPT4'!SCDPT4_130ENDINGG_25</vt:lpstr>
      <vt:lpstr>'GMIC_2022-Q3_SCDPT4'!SCDPT4_130ENDINGG_26</vt:lpstr>
      <vt:lpstr>'GMIC_2022-Q3_SCDPT4'!SCDPT4_130ENDINGG_27</vt:lpstr>
      <vt:lpstr>'GMIC_2022-Q3_SCDPT4'!SCDPT4_130ENDINGG_28</vt:lpstr>
      <vt:lpstr>'GMIC_2022-Q3_SCDPT4'!SCDPT4_130ENDINGG_3</vt:lpstr>
      <vt:lpstr>'GMIC_2022-Q3_SCDPT4'!SCDPT4_130ENDINGG_4</vt:lpstr>
      <vt:lpstr>'GMIC_2022-Q3_SCDPT4'!SCDPT4_130ENDINGG_5</vt:lpstr>
      <vt:lpstr>'GMIC_2022-Q3_SCDPT4'!SCDPT4_130ENDINGG_6</vt:lpstr>
      <vt:lpstr>'GMIC_2022-Q3_SCDPT4'!SCDPT4_130ENDINGG_7</vt:lpstr>
      <vt:lpstr>'GMIC_2022-Q3_SCDPT4'!SCDPT4_130ENDINGG_8</vt:lpstr>
      <vt:lpstr>'GMIC_2022-Q3_SCDPT4'!SCDPT4_130ENDINGG_9</vt:lpstr>
      <vt:lpstr>'GMIC_2022-Q3_SCDPT4'!SCDPT4_1500000000_Range</vt:lpstr>
      <vt:lpstr>'GMIC_2022-Q3_SCDPT4'!SCDPT4_1509999999_10</vt:lpstr>
      <vt:lpstr>'GMIC_2022-Q3_SCDPT4'!SCDPT4_1509999999_11</vt:lpstr>
      <vt:lpstr>'GMIC_2022-Q3_SCDPT4'!SCDPT4_1509999999_12</vt:lpstr>
      <vt:lpstr>'GMIC_2022-Q3_SCDPT4'!SCDPT4_1509999999_13</vt:lpstr>
      <vt:lpstr>'GMIC_2022-Q3_SCDPT4'!SCDPT4_1509999999_14</vt:lpstr>
      <vt:lpstr>'GMIC_2022-Q3_SCDPT4'!SCDPT4_1509999999_15</vt:lpstr>
      <vt:lpstr>'GMIC_2022-Q3_SCDPT4'!SCDPT4_1509999999_16</vt:lpstr>
      <vt:lpstr>'GMIC_2022-Q3_SCDPT4'!SCDPT4_1509999999_17</vt:lpstr>
      <vt:lpstr>'GMIC_2022-Q3_SCDPT4'!SCDPT4_1509999999_18</vt:lpstr>
      <vt:lpstr>'GMIC_2022-Q3_SCDPT4'!SCDPT4_1509999999_19</vt:lpstr>
      <vt:lpstr>'GMIC_2022-Q3_SCDPT4'!SCDPT4_1509999999_20</vt:lpstr>
      <vt:lpstr>'GMIC_2022-Q3_SCDPT4'!SCDPT4_1509999999_7</vt:lpstr>
      <vt:lpstr>'GMIC_2022-Q3_SCDPT4'!SCDPT4_1509999999_8</vt:lpstr>
      <vt:lpstr>'GMIC_2022-Q3_SCDPT4'!SCDPT4_1509999999_9</vt:lpstr>
      <vt:lpstr>'GMIC_2022-Q3_SCDPT4'!SCDPT4_150BEGINNG_1</vt:lpstr>
      <vt:lpstr>'GMIC_2022-Q3_SCDPT4'!SCDPT4_150BEGINNG_10</vt:lpstr>
      <vt:lpstr>'GMIC_2022-Q3_SCDPT4'!SCDPT4_150BEGINNG_11</vt:lpstr>
      <vt:lpstr>'GMIC_2022-Q3_SCDPT4'!SCDPT4_150BEGINNG_12</vt:lpstr>
      <vt:lpstr>'GMIC_2022-Q3_SCDPT4'!SCDPT4_150BEGINNG_13</vt:lpstr>
      <vt:lpstr>'GMIC_2022-Q3_SCDPT4'!SCDPT4_150BEGINNG_14</vt:lpstr>
      <vt:lpstr>'GMIC_2022-Q3_SCDPT4'!SCDPT4_150BEGINNG_15</vt:lpstr>
      <vt:lpstr>'GMIC_2022-Q3_SCDPT4'!SCDPT4_150BEGINNG_16</vt:lpstr>
      <vt:lpstr>'GMIC_2022-Q3_SCDPT4'!SCDPT4_150BEGINNG_17</vt:lpstr>
      <vt:lpstr>'GMIC_2022-Q3_SCDPT4'!SCDPT4_150BEGINNG_18</vt:lpstr>
      <vt:lpstr>'GMIC_2022-Q3_SCDPT4'!SCDPT4_150BEGINNG_19</vt:lpstr>
      <vt:lpstr>'GMIC_2022-Q3_SCDPT4'!SCDPT4_150BEGINNG_2</vt:lpstr>
      <vt:lpstr>'GMIC_2022-Q3_SCDPT4'!SCDPT4_150BEGINNG_20</vt:lpstr>
      <vt:lpstr>'GMIC_2022-Q3_SCDPT4'!SCDPT4_150BEGINNG_21</vt:lpstr>
      <vt:lpstr>'GMIC_2022-Q3_SCDPT4'!SCDPT4_150BEGINNG_22.01</vt:lpstr>
      <vt:lpstr>'GMIC_2022-Q3_SCDPT4'!SCDPT4_150BEGINNG_22.02</vt:lpstr>
      <vt:lpstr>'GMIC_2022-Q3_SCDPT4'!SCDPT4_150BEGINNG_22.03</vt:lpstr>
      <vt:lpstr>'GMIC_2022-Q3_SCDPT4'!SCDPT4_150BEGINNG_23</vt:lpstr>
      <vt:lpstr>'GMIC_2022-Q3_SCDPT4'!SCDPT4_150BEGINNG_24</vt:lpstr>
      <vt:lpstr>'GMIC_2022-Q3_SCDPT4'!SCDPT4_150BEGINNG_25</vt:lpstr>
      <vt:lpstr>'GMIC_2022-Q3_SCDPT4'!SCDPT4_150BEGINNG_26</vt:lpstr>
      <vt:lpstr>'GMIC_2022-Q3_SCDPT4'!SCDPT4_150BEGINNG_27</vt:lpstr>
      <vt:lpstr>'GMIC_2022-Q3_SCDPT4'!SCDPT4_150BEGINNG_28</vt:lpstr>
      <vt:lpstr>'GMIC_2022-Q3_SCDPT4'!SCDPT4_150BEGINNG_3</vt:lpstr>
      <vt:lpstr>'GMIC_2022-Q3_SCDPT4'!SCDPT4_150BEGINNG_4</vt:lpstr>
      <vt:lpstr>'GMIC_2022-Q3_SCDPT4'!SCDPT4_150BEGINNG_5</vt:lpstr>
      <vt:lpstr>'GMIC_2022-Q3_SCDPT4'!SCDPT4_150BEGINNG_6</vt:lpstr>
      <vt:lpstr>'GMIC_2022-Q3_SCDPT4'!SCDPT4_150BEGINNG_7</vt:lpstr>
      <vt:lpstr>'GMIC_2022-Q3_SCDPT4'!SCDPT4_150BEGINNG_8</vt:lpstr>
      <vt:lpstr>'GMIC_2022-Q3_SCDPT4'!SCDPT4_150BEGINNG_9</vt:lpstr>
      <vt:lpstr>'GMIC_2022-Q3_SCDPT4'!SCDPT4_150ENDINGG_10</vt:lpstr>
      <vt:lpstr>'GMIC_2022-Q3_SCDPT4'!SCDPT4_150ENDINGG_11</vt:lpstr>
      <vt:lpstr>'GMIC_2022-Q3_SCDPT4'!SCDPT4_150ENDINGG_12</vt:lpstr>
      <vt:lpstr>'GMIC_2022-Q3_SCDPT4'!SCDPT4_150ENDINGG_13</vt:lpstr>
      <vt:lpstr>'GMIC_2022-Q3_SCDPT4'!SCDPT4_150ENDINGG_14</vt:lpstr>
      <vt:lpstr>'GMIC_2022-Q3_SCDPT4'!SCDPT4_150ENDINGG_15</vt:lpstr>
      <vt:lpstr>'GMIC_2022-Q3_SCDPT4'!SCDPT4_150ENDINGG_16</vt:lpstr>
      <vt:lpstr>'GMIC_2022-Q3_SCDPT4'!SCDPT4_150ENDINGG_17</vt:lpstr>
      <vt:lpstr>'GMIC_2022-Q3_SCDPT4'!SCDPT4_150ENDINGG_18</vt:lpstr>
      <vt:lpstr>'GMIC_2022-Q3_SCDPT4'!SCDPT4_150ENDINGG_19</vt:lpstr>
      <vt:lpstr>'GMIC_2022-Q3_SCDPT4'!SCDPT4_150ENDINGG_2</vt:lpstr>
      <vt:lpstr>'GMIC_2022-Q3_SCDPT4'!SCDPT4_150ENDINGG_20</vt:lpstr>
      <vt:lpstr>'GMIC_2022-Q3_SCDPT4'!SCDPT4_150ENDINGG_21</vt:lpstr>
      <vt:lpstr>'GMIC_2022-Q3_SCDPT4'!SCDPT4_150ENDINGG_22.01</vt:lpstr>
      <vt:lpstr>'GMIC_2022-Q3_SCDPT4'!SCDPT4_150ENDINGG_22.02</vt:lpstr>
      <vt:lpstr>'GMIC_2022-Q3_SCDPT4'!SCDPT4_150ENDINGG_22.03</vt:lpstr>
      <vt:lpstr>'GMIC_2022-Q3_SCDPT4'!SCDPT4_150ENDINGG_23</vt:lpstr>
      <vt:lpstr>'GMIC_2022-Q3_SCDPT4'!SCDPT4_150ENDINGG_24</vt:lpstr>
      <vt:lpstr>'GMIC_2022-Q3_SCDPT4'!SCDPT4_150ENDINGG_25</vt:lpstr>
      <vt:lpstr>'GMIC_2022-Q3_SCDPT4'!SCDPT4_150ENDINGG_26</vt:lpstr>
      <vt:lpstr>'GMIC_2022-Q3_SCDPT4'!SCDPT4_150ENDINGG_27</vt:lpstr>
      <vt:lpstr>'GMIC_2022-Q3_SCDPT4'!SCDPT4_150ENDINGG_28</vt:lpstr>
      <vt:lpstr>'GMIC_2022-Q3_SCDPT4'!SCDPT4_150ENDINGG_3</vt:lpstr>
      <vt:lpstr>'GMIC_2022-Q3_SCDPT4'!SCDPT4_150ENDINGG_4</vt:lpstr>
      <vt:lpstr>'GMIC_2022-Q3_SCDPT4'!SCDPT4_150ENDINGG_5</vt:lpstr>
      <vt:lpstr>'GMIC_2022-Q3_SCDPT4'!SCDPT4_150ENDINGG_6</vt:lpstr>
      <vt:lpstr>'GMIC_2022-Q3_SCDPT4'!SCDPT4_150ENDINGG_7</vt:lpstr>
      <vt:lpstr>'GMIC_2022-Q3_SCDPT4'!SCDPT4_150ENDINGG_8</vt:lpstr>
      <vt:lpstr>'GMIC_2022-Q3_SCDPT4'!SCDPT4_150ENDINGG_9</vt:lpstr>
      <vt:lpstr>'GMIC_2022-Q3_SCDPT4'!SCDPT4_1610000000_Range</vt:lpstr>
      <vt:lpstr>'GMIC_2022-Q3_SCDPT4'!SCDPT4_1619999999_10</vt:lpstr>
      <vt:lpstr>'GMIC_2022-Q3_SCDPT4'!SCDPT4_1619999999_11</vt:lpstr>
      <vt:lpstr>'GMIC_2022-Q3_SCDPT4'!SCDPT4_1619999999_12</vt:lpstr>
      <vt:lpstr>'GMIC_2022-Q3_SCDPT4'!SCDPT4_1619999999_13</vt:lpstr>
      <vt:lpstr>'GMIC_2022-Q3_SCDPT4'!SCDPT4_1619999999_14</vt:lpstr>
      <vt:lpstr>'GMIC_2022-Q3_SCDPT4'!SCDPT4_1619999999_15</vt:lpstr>
      <vt:lpstr>'GMIC_2022-Q3_SCDPT4'!SCDPT4_1619999999_16</vt:lpstr>
      <vt:lpstr>'GMIC_2022-Q3_SCDPT4'!SCDPT4_1619999999_17</vt:lpstr>
      <vt:lpstr>'GMIC_2022-Q3_SCDPT4'!SCDPT4_1619999999_18</vt:lpstr>
      <vt:lpstr>'GMIC_2022-Q3_SCDPT4'!SCDPT4_1619999999_19</vt:lpstr>
      <vt:lpstr>'GMIC_2022-Q3_SCDPT4'!SCDPT4_1619999999_20</vt:lpstr>
      <vt:lpstr>'GMIC_2022-Q3_SCDPT4'!SCDPT4_1619999999_7</vt:lpstr>
      <vt:lpstr>'GMIC_2022-Q3_SCDPT4'!SCDPT4_1619999999_8</vt:lpstr>
      <vt:lpstr>'GMIC_2022-Q3_SCDPT4'!SCDPT4_1619999999_9</vt:lpstr>
      <vt:lpstr>'GMIC_2022-Q3_SCDPT4'!SCDPT4_161BEGINNG_1</vt:lpstr>
      <vt:lpstr>'GMIC_2022-Q3_SCDPT4'!SCDPT4_161BEGINNG_10</vt:lpstr>
      <vt:lpstr>'GMIC_2022-Q3_SCDPT4'!SCDPT4_161BEGINNG_11</vt:lpstr>
      <vt:lpstr>'GMIC_2022-Q3_SCDPT4'!SCDPT4_161BEGINNG_12</vt:lpstr>
      <vt:lpstr>'GMIC_2022-Q3_SCDPT4'!SCDPT4_161BEGINNG_13</vt:lpstr>
      <vt:lpstr>'GMIC_2022-Q3_SCDPT4'!SCDPT4_161BEGINNG_14</vt:lpstr>
      <vt:lpstr>'GMIC_2022-Q3_SCDPT4'!SCDPT4_161BEGINNG_15</vt:lpstr>
      <vt:lpstr>'GMIC_2022-Q3_SCDPT4'!SCDPT4_161BEGINNG_16</vt:lpstr>
      <vt:lpstr>'GMIC_2022-Q3_SCDPT4'!SCDPT4_161BEGINNG_17</vt:lpstr>
      <vt:lpstr>'GMIC_2022-Q3_SCDPT4'!SCDPT4_161BEGINNG_18</vt:lpstr>
      <vt:lpstr>'GMIC_2022-Q3_SCDPT4'!SCDPT4_161BEGINNG_19</vt:lpstr>
      <vt:lpstr>'GMIC_2022-Q3_SCDPT4'!SCDPT4_161BEGINNG_2</vt:lpstr>
      <vt:lpstr>'GMIC_2022-Q3_SCDPT4'!SCDPT4_161BEGINNG_20</vt:lpstr>
      <vt:lpstr>'GMIC_2022-Q3_SCDPT4'!SCDPT4_161BEGINNG_21</vt:lpstr>
      <vt:lpstr>'GMIC_2022-Q3_SCDPT4'!SCDPT4_161BEGINNG_22.01</vt:lpstr>
      <vt:lpstr>'GMIC_2022-Q3_SCDPT4'!SCDPT4_161BEGINNG_22.02</vt:lpstr>
      <vt:lpstr>'GMIC_2022-Q3_SCDPT4'!SCDPT4_161BEGINNG_22.03</vt:lpstr>
      <vt:lpstr>'GMIC_2022-Q3_SCDPT4'!SCDPT4_161BEGINNG_23</vt:lpstr>
      <vt:lpstr>'GMIC_2022-Q3_SCDPT4'!SCDPT4_161BEGINNG_24</vt:lpstr>
      <vt:lpstr>'GMIC_2022-Q3_SCDPT4'!SCDPT4_161BEGINNG_25</vt:lpstr>
      <vt:lpstr>'GMIC_2022-Q3_SCDPT4'!SCDPT4_161BEGINNG_26</vt:lpstr>
      <vt:lpstr>'GMIC_2022-Q3_SCDPT4'!SCDPT4_161BEGINNG_27</vt:lpstr>
      <vt:lpstr>'GMIC_2022-Q3_SCDPT4'!SCDPT4_161BEGINNG_28</vt:lpstr>
      <vt:lpstr>'GMIC_2022-Q3_SCDPT4'!SCDPT4_161BEGINNG_3</vt:lpstr>
      <vt:lpstr>'GMIC_2022-Q3_SCDPT4'!SCDPT4_161BEGINNG_4</vt:lpstr>
      <vt:lpstr>'GMIC_2022-Q3_SCDPT4'!SCDPT4_161BEGINNG_5</vt:lpstr>
      <vt:lpstr>'GMIC_2022-Q3_SCDPT4'!SCDPT4_161BEGINNG_6</vt:lpstr>
      <vt:lpstr>'GMIC_2022-Q3_SCDPT4'!SCDPT4_161BEGINNG_7</vt:lpstr>
      <vt:lpstr>'GMIC_2022-Q3_SCDPT4'!SCDPT4_161BEGINNG_8</vt:lpstr>
      <vt:lpstr>'GMIC_2022-Q3_SCDPT4'!SCDPT4_161BEGINNG_9</vt:lpstr>
      <vt:lpstr>'GMIC_2022-Q3_SCDPT4'!SCDPT4_161ENDINGG_10</vt:lpstr>
      <vt:lpstr>'GMIC_2022-Q3_SCDPT4'!SCDPT4_161ENDINGG_11</vt:lpstr>
      <vt:lpstr>'GMIC_2022-Q3_SCDPT4'!SCDPT4_161ENDINGG_12</vt:lpstr>
      <vt:lpstr>'GMIC_2022-Q3_SCDPT4'!SCDPT4_161ENDINGG_13</vt:lpstr>
      <vt:lpstr>'GMIC_2022-Q3_SCDPT4'!SCDPT4_161ENDINGG_14</vt:lpstr>
      <vt:lpstr>'GMIC_2022-Q3_SCDPT4'!SCDPT4_161ENDINGG_15</vt:lpstr>
      <vt:lpstr>'GMIC_2022-Q3_SCDPT4'!SCDPT4_161ENDINGG_16</vt:lpstr>
      <vt:lpstr>'GMIC_2022-Q3_SCDPT4'!SCDPT4_161ENDINGG_17</vt:lpstr>
      <vt:lpstr>'GMIC_2022-Q3_SCDPT4'!SCDPT4_161ENDINGG_18</vt:lpstr>
      <vt:lpstr>'GMIC_2022-Q3_SCDPT4'!SCDPT4_161ENDINGG_19</vt:lpstr>
      <vt:lpstr>'GMIC_2022-Q3_SCDPT4'!SCDPT4_161ENDINGG_2</vt:lpstr>
      <vt:lpstr>'GMIC_2022-Q3_SCDPT4'!SCDPT4_161ENDINGG_20</vt:lpstr>
      <vt:lpstr>'GMIC_2022-Q3_SCDPT4'!SCDPT4_161ENDINGG_21</vt:lpstr>
      <vt:lpstr>'GMIC_2022-Q3_SCDPT4'!SCDPT4_161ENDINGG_22.01</vt:lpstr>
      <vt:lpstr>'GMIC_2022-Q3_SCDPT4'!SCDPT4_161ENDINGG_22.02</vt:lpstr>
      <vt:lpstr>'GMIC_2022-Q3_SCDPT4'!SCDPT4_161ENDINGG_22.03</vt:lpstr>
      <vt:lpstr>'GMIC_2022-Q3_SCDPT4'!SCDPT4_161ENDINGG_23</vt:lpstr>
      <vt:lpstr>'GMIC_2022-Q3_SCDPT4'!SCDPT4_161ENDINGG_24</vt:lpstr>
      <vt:lpstr>'GMIC_2022-Q3_SCDPT4'!SCDPT4_161ENDINGG_25</vt:lpstr>
      <vt:lpstr>'GMIC_2022-Q3_SCDPT4'!SCDPT4_161ENDINGG_26</vt:lpstr>
      <vt:lpstr>'GMIC_2022-Q3_SCDPT4'!SCDPT4_161ENDINGG_27</vt:lpstr>
      <vt:lpstr>'GMIC_2022-Q3_SCDPT4'!SCDPT4_161ENDINGG_28</vt:lpstr>
      <vt:lpstr>'GMIC_2022-Q3_SCDPT4'!SCDPT4_161ENDINGG_3</vt:lpstr>
      <vt:lpstr>'GMIC_2022-Q3_SCDPT4'!SCDPT4_161ENDINGG_4</vt:lpstr>
      <vt:lpstr>'GMIC_2022-Q3_SCDPT4'!SCDPT4_161ENDINGG_5</vt:lpstr>
      <vt:lpstr>'GMIC_2022-Q3_SCDPT4'!SCDPT4_161ENDINGG_6</vt:lpstr>
      <vt:lpstr>'GMIC_2022-Q3_SCDPT4'!SCDPT4_161ENDINGG_7</vt:lpstr>
      <vt:lpstr>'GMIC_2022-Q3_SCDPT4'!SCDPT4_161ENDINGG_8</vt:lpstr>
      <vt:lpstr>'GMIC_2022-Q3_SCDPT4'!SCDPT4_161ENDINGG_9</vt:lpstr>
      <vt:lpstr>'GMIC_2022-Q3_SCDPT4'!SCDPT4_1900000000_Range</vt:lpstr>
      <vt:lpstr>'GMIC_2022-Q3_SCDPT4'!SCDPT4_1909999999_10</vt:lpstr>
      <vt:lpstr>'GMIC_2022-Q3_SCDPT4'!SCDPT4_1909999999_11</vt:lpstr>
      <vt:lpstr>'GMIC_2022-Q3_SCDPT4'!SCDPT4_1909999999_12</vt:lpstr>
      <vt:lpstr>'GMIC_2022-Q3_SCDPT4'!SCDPT4_1909999999_13</vt:lpstr>
      <vt:lpstr>'GMIC_2022-Q3_SCDPT4'!SCDPT4_1909999999_14</vt:lpstr>
      <vt:lpstr>'GMIC_2022-Q3_SCDPT4'!SCDPT4_1909999999_15</vt:lpstr>
      <vt:lpstr>'GMIC_2022-Q3_SCDPT4'!SCDPT4_1909999999_16</vt:lpstr>
      <vt:lpstr>'GMIC_2022-Q3_SCDPT4'!SCDPT4_1909999999_17</vt:lpstr>
      <vt:lpstr>'GMIC_2022-Q3_SCDPT4'!SCDPT4_1909999999_18</vt:lpstr>
      <vt:lpstr>'GMIC_2022-Q3_SCDPT4'!SCDPT4_1909999999_19</vt:lpstr>
      <vt:lpstr>'GMIC_2022-Q3_SCDPT4'!SCDPT4_1909999999_20</vt:lpstr>
      <vt:lpstr>'GMIC_2022-Q3_SCDPT4'!SCDPT4_1909999999_7</vt:lpstr>
      <vt:lpstr>'GMIC_2022-Q3_SCDPT4'!SCDPT4_1909999999_8</vt:lpstr>
      <vt:lpstr>'GMIC_2022-Q3_SCDPT4'!SCDPT4_1909999999_9</vt:lpstr>
      <vt:lpstr>'GMIC_2022-Q3_SCDPT4'!SCDPT4_190BEGINNG_1</vt:lpstr>
      <vt:lpstr>'GMIC_2022-Q3_SCDPT4'!SCDPT4_190BEGINNG_10</vt:lpstr>
      <vt:lpstr>'GMIC_2022-Q3_SCDPT4'!SCDPT4_190BEGINNG_11</vt:lpstr>
      <vt:lpstr>'GMIC_2022-Q3_SCDPT4'!SCDPT4_190BEGINNG_12</vt:lpstr>
      <vt:lpstr>'GMIC_2022-Q3_SCDPT4'!SCDPT4_190BEGINNG_13</vt:lpstr>
      <vt:lpstr>'GMIC_2022-Q3_SCDPT4'!SCDPT4_190BEGINNG_14</vt:lpstr>
      <vt:lpstr>'GMIC_2022-Q3_SCDPT4'!SCDPT4_190BEGINNG_15</vt:lpstr>
      <vt:lpstr>'GMIC_2022-Q3_SCDPT4'!SCDPT4_190BEGINNG_16</vt:lpstr>
      <vt:lpstr>'GMIC_2022-Q3_SCDPT4'!SCDPT4_190BEGINNG_17</vt:lpstr>
      <vt:lpstr>'GMIC_2022-Q3_SCDPT4'!SCDPT4_190BEGINNG_18</vt:lpstr>
      <vt:lpstr>'GMIC_2022-Q3_SCDPT4'!SCDPT4_190BEGINNG_19</vt:lpstr>
      <vt:lpstr>'GMIC_2022-Q3_SCDPT4'!SCDPT4_190BEGINNG_2</vt:lpstr>
      <vt:lpstr>'GMIC_2022-Q3_SCDPT4'!SCDPT4_190BEGINNG_20</vt:lpstr>
      <vt:lpstr>'GMIC_2022-Q3_SCDPT4'!SCDPT4_190BEGINNG_21</vt:lpstr>
      <vt:lpstr>'GMIC_2022-Q3_SCDPT4'!SCDPT4_190BEGINNG_22.01</vt:lpstr>
      <vt:lpstr>'GMIC_2022-Q3_SCDPT4'!SCDPT4_190BEGINNG_22.02</vt:lpstr>
      <vt:lpstr>'GMIC_2022-Q3_SCDPT4'!SCDPT4_190BEGINNG_22.03</vt:lpstr>
      <vt:lpstr>'GMIC_2022-Q3_SCDPT4'!SCDPT4_190BEGINNG_23</vt:lpstr>
      <vt:lpstr>'GMIC_2022-Q3_SCDPT4'!SCDPT4_190BEGINNG_24</vt:lpstr>
      <vt:lpstr>'GMIC_2022-Q3_SCDPT4'!SCDPT4_190BEGINNG_25</vt:lpstr>
      <vt:lpstr>'GMIC_2022-Q3_SCDPT4'!SCDPT4_190BEGINNG_26</vt:lpstr>
      <vt:lpstr>'GMIC_2022-Q3_SCDPT4'!SCDPT4_190BEGINNG_27</vt:lpstr>
      <vt:lpstr>'GMIC_2022-Q3_SCDPT4'!SCDPT4_190BEGINNG_28</vt:lpstr>
      <vt:lpstr>'GMIC_2022-Q3_SCDPT4'!SCDPT4_190BEGINNG_3</vt:lpstr>
      <vt:lpstr>'GMIC_2022-Q3_SCDPT4'!SCDPT4_190BEGINNG_4</vt:lpstr>
      <vt:lpstr>'GMIC_2022-Q3_SCDPT4'!SCDPT4_190BEGINNG_5</vt:lpstr>
      <vt:lpstr>'GMIC_2022-Q3_SCDPT4'!SCDPT4_190BEGINNG_6</vt:lpstr>
      <vt:lpstr>'GMIC_2022-Q3_SCDPT4'!SCDPT4_190BEGINNG_7</vt:lpstr>
      <vt:lpstr>'GMIC_2022-Q3_SCDPT4'!SCDPT4_190BEGINNG_8</vt:lpstr>
      <vt:lpstr>'GMIC_2022-Q3_SCDPT4'!SCDPT4_190BEGINNG_9</vt:lpstr>
      <vt:lpstr>'GMIC_2022-Q3_SCDPT4'!SCDPT4_190ENDINGG_10</vt:lpstr>
      <vt:lpstr>'GMIC_2022-Q3_SCDPT4'!SCDPT4_190ENDINGG_11</vt:lpstr>
      <vt:lpstr>'GMIC_2022-Q3_SCDPT4'!SCDPT4_190ENDINGG_12</vt:lpstr>
      <vt:lpstr>'GMIC_2022-Q3_SCDPT4'!SCDPT4_190ENDINGG_13</vt:lpstr>
      <vt:lpstr>'GMIC_2022-Q3_SCDPT4'!SCDPT4_190ENDINGG_14</vt:lpstr>
      <vt:lpstr>'GMIC_2022-Q3_SCDPT4'!SCDPT4_190ENDINGG_15</vt:lpstr>
      <vt:lpstr>'GMIC_2022-Q3_SCDPT4'!SCDPT4_190ENDINGG_16</vt:lpstr>
      <vt:lpstr>'GMIC_2022-Q3_SCDPT4'!SCDPT4_190ENDINGG_17</vt:lpstr>
      <vt:lpstr>'GMIC_2022-Q3_SCDPT4'!SCDPT4_190ENDINGG_18</vt:lpstr>
      <vt:lpstr>'GMIC_2022-Q3_SCDPT4'!SCDPT4_190ENDINGG_19</vt:lpstr>
      <vt:lpstr>'GMIC_2022-Q3_SCDPT4'!SCDPT4_190ENDINGG_2</vt:lpstr>
      <vt:lpstr>'GMIC_2022-Q3_SCDPT4'!SCDPT4_190ENDINGG_20</vt:lpstr>
      <vt:lpstr>'GMIC_2022-Q3_SCDPT4'!SCDPT4_190ENDINGG_21</vt:lpstr>
      <vt:lpstr>'GMIC_2022-Q3_SCDPT4'!SCDPT4_190ENDINGG_22.01</vt:lpstr>
      <vt:lpstr>'GMIC_2022-Q3_SCDPT4'!SCDPT4_190ENDINGG_22.02</vt:lpstr>
      <vt:lpstr>'GMIC_2022-Q3_SCDPT4'!SCDPT4_190ENDINGG_22.03</vt:lpstr>
      <vt:lpstr>'GMIC_2022-Q3_SCDPT4'!SCDPT4_190ENDINGG_23</vt:lpstr>
      <vt:lpstr>'GMIC_2022-Q3_SCDPT4'!SCDPT4_190ENDINGG_24</vt:lpstr>
      <vt:lpstr>'GMIC_2022-Q3_SCDPT4'!SCDPT4_190ENDINGG_25</vt:lpstr>
      <vt:lpstr>'GMIC_2022-Q3_SCDPT4'!SCDPT4_190ENDINGG_26</vt:lpstr>
      <vt:lpstr>'GMIC_2022-Q3_SCDPT4'!SCDPT4_190ENDINGG_27</vt:lpstr>
      <vt:lpstr>'GMIC_2022-Q3_SCDPT4'!SCDPT4_190ENDINGG_28</vt:lpstr>
      <vt:lpstr>'GMIC_2022-Q3_SCDPT4'!SCDPT4_190ENDINGG_3</vt:lpstr>
      <vt:lpstr>'GMIC_2022-Q3_SCDPT4'!SCDPT4_190ENDINGG_4</vt:lpstr>
      <vt:lpstr>'GMIC_2022-Q3_SCDPT4'!SCDPT4_190ENDINGG_5</vt:lpstr>
      <vt:lpstr>'GMIC_2022-Q3_SCDPT4'!SCDPT4_190ENDINGG_6</vt:lpstr>
      <vt:lpstr>'GMIC_2022-Q3_SCDPT4'!SCDPT4_190ENDINGG_7</vt:lpstr>
      <vt:lpstr>'GMIC_2022-Q3_SCDPT4'!SCDPT4_190ENDINGG_8</vt:lpstr>
      <vt:lpstr>'GMIC_2022-Q3_SCDPT4'!SCDPT4_190ENDINGG_9</vt:lpstr>
      <vt:lpstr>'GMIC_2022-Q3_SCDPT4'!SCDPT4_2010000000_Range</vt:lpstr>
      <vt:lpstr>'GMIC_2022-Q3_SCDPT4'!SCDPT4_2019999999_10</vt:lpstr>
      <vt:lpstr>'GMIC_2022-Q3_SCDPT4'!SCDPT4_2019999999_11</vt:lpstr>
      <vt:lpstr>'GMIC_2022-Q3_SCDPT4'!SCDPT4_2019999999_12</vt:lpstr>
      <vt:lpstr>'GMIC_2022-Q3_SCDPT4'!SCDPT4_2019999999_13</vt:lpstr>
      <vt:lpstr>'GMIC_2022-Q3_SCDPT4'!SCDPT4_2019999999_14</vt:lpstr>
      <vt:lpstr>'GMIC_2022-Q3_SCDPT4'!SCDPT4_2019999999_15</vt:lpstr>
      <vt:lpstr>'GMIC_2022-Q3_SCDPT4'!SCDPT4_2019999999_16</vt:lpstr>
      <vt:lpstr>'GMIC_2022-Q3_SCDPT4'!SCDPT4_2019999999_17</vt:lpstr>
      <vt:lpstr>'GMIC_2022-Q3_SCDPT4'!SCDPT4_2019999999_18</vt:lpstr>
      <vt:lpstr>'GMIC_2022-Q3_SCDPT4'!SCDPT4_2019999999_19</vt:lpstr>
      <vt:lpstr>'GMIC_2022-Q3_SCDPT4'!SCDPT4_2019999999_20</vt:lpstr>
      <vt:lpstr>'GMIC_2022-Q3_SCDPT4'!SCDPT4_2019999999_7</vt:lpstr>
      <vt:lpstr>'GMIC_2022-Q3_SCDPT4'!SCDPT4_2019999999_8</vt:lpstr>
      <vt:lpstr>'GMIC_2022-Q3_SCDPT4'!SCDPT4_2019999999_9</vt:lpstr>
      <vt:lpstr>'GMIC_2022-Q3_SCDPT4'!SCDPT4_201BEGINNG_1</vt:lpstr>
      <vt:lpstr>'GMIC_2022-Q3_SCDPT4'!SCDPT4_201BEGINNG_10</vt:lpstr>
      <vt:lpstr>'GMIC_2022-Q3_SCDPT4'!SCDPT4_201BEGINNG_11</vt:lpstr>
      <vt:lpstr>'GMIC_2022-Q3_SCDPT4'!SCDPT4_201BEGINNG_12</vt:lpstr>
      <vt:lpstr>'GMIC_2022-Q3_SCDPT4'!SCDPT4_201BEGINNG_13</vt:lpstr>
      <vt:lpstr>'GMIC_2022-Q3_SCDPT4'!SCDPT4_201BEGINNG_14</vt:lpstr>
      <vt:lpstr>'GMIC_2022-Q3_SCDPT4'!SCDPT4_201BEGINNG_15</vt:lpstr>
      <vt:lpstr>'GMIC_2022-Q3_SCDPT4'!SCDPT4_201BEGINNG_16</vt:lpstr>
      <vt:lpstr>'GMIC_2022-Q3_SCDPT4'!SCDPT4_201BEGINNG_17</vt:lpstr>
      <vt:lpstr>'GMIC_2022-Q3_SCDPT4'!SCDPT4_201BEGINNG_18</vt:lpstr>
      <vt:lpstr>'GMIC_2022-Q3_SCDPT4'!SCDPT4_201BEGINNG_19</vt:lpstr>
      <vt:lpstr>'GMIC_2022-Q3_SCDPT4'!SCDPT4_201BEGINNG_2</vt:lpstr>
      <vt:lpstr>'GMIC_2022-Q3_SCDPT4'!SCDPT4_201BEGINNG_20</vt:lpstr>
      <vt:lpstr>'GMIC_2022-Q3_SCDPT4'!SCDPT4_201BEGINNG_21</vt:lpstr>
      <vt:lpstr>'GMIC_2022-Q3_SCDPT4'!SCDPT4_201BEGINNG_22.01</vt:lpstr>
      <vt:lpstr>'GMIC_2022-Q3_SCDPT4'!SCDPT4_201BEGINNG_22.02</vt:lpstr>
      <vt:lpstr>'GMIC_2022-Q3_SCDPT4'!SCDPT4_201BEGINNG_22.03</vt:lpstr>
      <vt:lpstr>'GMIC_2022-Q3_SCDPT4'!SCDPT4_201BEGINNG_23</vt:lpstr>
      <vt:lpstr>'GMIC_2022-Q3_SCDPT4'!SCDPT4_201BEGINNG_24</vt:lpstr>
      <vt:lpstr>'GMIC_2022-Q3_SCDPT4'!SCDPT4_201BEGINNG_25</vt:lpstr>
      <vt:lpstr>'GMIC_2022-Q3_SCDPT4'!SCDPT4_201BEGINNG_26</vt:lpstr>
      <vt:lpstr>'GMIC_2022-Q3_SCDPT4'!SCDPT4_201BEGINNG_27</vt:lpstr>
      <vt:lpstr>'GMIC_2022-Q3_SCDPT4'!SCDPT4_201BEGINNG_28</vt:lpstr>
      <vt:lpstr>'GMIC_2022-Q3_SCDPT4'!SCDPT4_201BEGINNG_3</vt:lpstr>
      <vt:lpstr>'GMIC_2022-Q3_SCDPT4'!SCDPT4_201BEGINNG_4</vt:lpstr>
      <vt:lpstr>'GMIC_2022-Q3_SCDPT4'!SCDPT4_201BEGINNG_5</vt:lpstr>
      <vt:lpstr>'GMIC_2022-Q3_SCDPT4'!SCDPT4_201BEGINNG_6</vt:lpstr>
      <vt:lpstr>'GMIC_2022-Q3_SCDPT4'!SCDPT4_201BEGINNG_7</vt:lpstr>
      <vt:lpstr>'GMIC_2022-Q3_SCDPT4'!SCDPT4_201BEGINNG_8</vt:lpstr>
      <vt:lpstr>'GMIC_2022-Q3_SCDPT4'!SCDPT4_201BEGINNG_9</vt:lpstr>
      <vt:lpstr>'GMIC_2022-Q3_SCDPT4'!SCDPT4_201ENDINGG_10</vt:lpstr>
      <vt:lpstr>'GMIC_2022-Q3_SCDPT4'!SCDPT4_201ENDINGG_11</vt:lpstr>
      <vt:lpstr>'GMIC_2022-Q3_SCDPT4'!SCDPT4_201ENDINGG_12</vt:lpstr>
      <vt:lpstr>'GMIC_2022-Q3_SCDPT4'!SCDPT4_201ENDINGG_13</vt:lpstr>
      <vt:lpstr>'GMIC_2022-Q3_SCDPT4'!SCDPT4_201ENDINGG_14</vt:lpstr>
      <vt:lpstr>'GMIC_2022-Q3_SCDPT4'!SCDPT4_201ENDINGG_15</vt:lpstr>
      <vt:lpstr>'GMIC_2022-Q3_SCDPT4'!SCDPT4_201ENDINGG_16</vt:lpstr>
      <vt:lpstr>'GMIC_2022-Q3_SCDPT4'!SCDPT4_201ENDINGG_17</vt:lpstr>
      <vt:lpstr>'GMIC_2022-Q3_SCDPT4'!SCDPT4_201ENDINGG_18</vt:lpstr>
      <vt:lpstr>'GMIC_2022-Q3_SCDPT4'!SCDPT4_201ENDINGG_19</vt:lpstr>
      <vt:lpstr>'GMIC_2022-Q3_SCDPT4'!SCDPT4_201ENDINGG_2</vt:lpstr>
      <vt:lpstr>'GMIC_2022-Q3_SCDPT4'!SCDPT4_201ENDINGG_20</vt:lpstr>
      <vt:lpstr>'GMIC_2022-Q3_SCDPT4'!SCDPT4_201ENDINGG_21</vt:lpstr>
      <vt:lpstr>'GMIC_2022-Q3_SCDPT4'!SCDPT4_201ENDINGG_22.01</vt:lpstr>
      <vt:lpstr>'GMIC_2022-Q3_SCDPT4'!SCDPT4_201ENDINGG_22.02</vt:lpstr>
      <vt:lpstr>'GMIC_2022-Q3_SCDPT4'!SCDPT4_201ENDINGG_22.03</vt:lpstr>
      <vt:lpstr>'GMIC_2022-Q3_SCDPT4'!SCDPT4_201ENDINGG_23</vt:lpstr>
      <vt:lpstr>'GMIC_2022-Q3_SCDPT4'!SCDPT4_201ENDINGG_24</vt:lpstr>
      <vt:lpstr>'GMIC_2022-Q3_SCDPT4'!SCDPT4_201ENDINGG_25</vt:lpstr>
      <vt:lpstr>'GMIC_2022-Q3_SCDPT4'!SCDPT4_201ENDINGG_26</vt:lpstr>
      <vt:lpstr>'GMIC_2022-Q3_SCDPT4'!SCDPT4_201ENDINGG_27</vt:lpstr>
      <vt:lpstr>'GMIC_2022-Q3_SCDPT4'!SCDPT4_201ENDINGG_28</vt:lpstr>
      <vt:lpstr>'GMIC_2022-Q3_SCDPT4'!SCDPT4_201ENDINGG_3</vt:lpstr>
      <vt:lpstr>'GMIC_2022-Q3_SCDPT4'!SCDPT4_201ENDINGG_4</vt:lpstr>
      <vt:lpstr>'GMIC_2022-Q3_SCDPT4'!SCDPT4_201ENDINGG_5</vt:lpstr>
      <vt:lpstr>'GMIC_2022-Q3_SCDPT4'!SCDPT4_201ENDINGG_6</vt:lpstr>
      <vt:lpstr>'GMIC_2022-Q3_SCDPT4'!SCDPT4_201ENDINGG_7</vt:lpstr>
      <vt:lpstr>'GMIC_2022-Q3_SCDPT4'!SCDPT4_201ENDINGG_8</vt:lpstr>
      <vt:lpstr>'GMIC_2022-Q3_SCDPT4'!SCDPT4_201ENDINGG_9</vt:lpstr>
      <vt:lpstr>'GMIC_2022-Q3_SCDPT4'!SCDPT4_2509999997_10</vt:lpstr>
      <vt:lpstr>'GMIC_2022-Q3_SCDPT4'!SCDPT4_2509999997_11</vt:lpstr>
      <vt:lpstr>'GMIC_2022-Q3_SCDPT4'!SCDPT4_2509999997_12</vt:lpstr>
      <vt:lpstr>'GMIC_2022-Q3_SCDPT4'!SCDPT4_2509999997_13</vt:lpstr>
      <vt:lpstr>'GMIC_2022-Q3_SCDPT4'!SCDPT4_2509999997_14</vt:lpstr>
      <vt:lpstr>'GMIC_2022-Q3_SCDPT4'!SCDPT4_2509999997_15</vt:lpstr>
      <vt:lpstr>'GMIC_2022-Q3_SCDPT4'!SCDPT4_2509999997_16</vt:lpstr>
      <vt:lpstr>'GMIC_2022-Q3_SCDPT4'!SCDPT4_2509999997_17</vt:lpstr>
      <vt:lpstr>'GMIC_2022-Q3_SCDPT4'!SCDPT4_2509999997_18</vt:lpstr>
      <vt:lpstr>'GMIC_2022-Q3_SCDPT4'!SCDPT4_2509999997_19</vt:lpstr>
      <vt:lpstr>'GMIC_2022-Q3_SCDPT4'!SCDPT4_2509999997_20</vt:lpstr>
      <vt:lpstr>'GMIC_2022-Q3_SCDPT4'!SCDPT4_2509999997_7</vt:lpstr>
      <vt:lpstr>'GMIC_2022-Q3_SCDPT4'!SCDPT4_2509999997_8</vt:lpstr>
      <vt:lpstr>'GMIC_2022-Q3_SCDPT4'!SCDPT4_2509999997_9</vt:lpstr>
      <vt:lpstr>'GMIC_2022-Q3_SCDPT4'!SCDPT4_2509999999_10</vt:lpstr>
      <vt:lpstr>'GMIC_2022-Q3_SCDPT4'!SCDPT4_2509999999_11</vt:lpstr>
      <vt:lpstr>'GMIC_2022-Q3_SCDPT4'!SCDPT4_2509999999_12</vt:lpstr>
      <vt:lpstr>'GMIC_2022-Q3_SCDPT4'!SCDPT4_2509999999_13</vt:lpstr>
      <vt:lpstr>'GMIC_2022-Q3_SCDPT4'!SCDPT4_2509999999_14</vt:lpstr>
      <vt:lpstr>'GMIC_2022-Q3_SCDPT4'!SCDPT4_2509999999_15</vt:lpstr>
      <vt:lpstr>'GMIC_2022-Q3_SCDPT4'!SCDPT4_2509999999_16</vt:lpstr>
      <vt:lpstr>'GMIC_2022-Q3_SCDPT4'!SCDPT4_2509999999_17</vt:lpstr>
      <vt:lpstr>'GMIC_2022-Q3_SCDPT4'!SCDPT4_2509999999_18</vt:lpstr>
      <vt:lpstr>'GMIC_2022-Q3_SCDPT4'!SCDPT4_2509999999_19</vt:lpstr>
      <vt:lpstr>'GMIC_2022-Q3_SCDPT4'!SCDPT4_2509999999_20</vt:lpstr>
      <vt:lpstr>'GMIC_2022-Q3_SCDPT4'!SCDPT4_2509999999_7</vt:lpstr>
      <vt:lpstr>'GMIC_2022-Q3_SCDPT4'!SCDPT4_2509999999_8</vt:lpstr>
      <vt:lpstr>'GMIC_2022-Q3_SCDPT4'!SCDPT4_2509999999_9</vt:lpstr>
      <vt:lpstr>'GMIC_2022-Q3_SCDPT4'!SCDPT4_4010000000_Range</vt:lpstr>
      <vt:lpstr>'GMIC_2022-Q3_SCDPT4'!SCDPT4_4019999999_10</vt:lpstr>
      <vt:lpstr>'GMIC_2022-Q3_SCDPT4'!SCDPT4_4019999999_11</vt:lpstr>
      <vt:lpstr>'GMIC_2022-Q3_SCDPT4'!SCDPT4_4019999999_12</vt:lpstr>
      <vt:lpstr>'GMIC_2022-Q3_SCDPT4'!SCDPT4_4019999999_13</vt:lpstr>
      <vt:lpstr>'GMIC_2022-Q3_SCDPT4'!SCDPT4_4019999999_14</vt:lpstr>
      <vt:lpstr>'GMIC_2022-Q3_SCDPT4'!SCDPT4_4019999999_15</vt:lpstr>
      <vt:lpstr>'GMIC_2022-Q3_SCDPT4'!SCDPT4_4019999999_16</vt:lpstr>
      <vt:lpstr>'GMIC_2022-Q3_SCDPT4'!SCDPT4_4019999999_17</vt:lpstr>
      <vt:lpstr>'GMIC_2022-Q3_SCDPT4'!SCDPT4_4019999999_18</vt:lpstr>
      <vt:lpstr>'GMIC_2022-Q3_SCDPT4'!SCDPT4_4019999999_19</vt:lpstr>
      <vt:lpstr>'GMIC_2022-Q3_SCDPT4'!SCDPT4_4019999999_20</vt:lpstr>
      <vt:lpstr>'GMIC_2022-Q3_SCDPT4'!SCDPT4_4019999999_7</vt:lpstr>
      <vt:lpstr>'GMIC_2022-Q3_SCDPT4'!SCDPT4_4019999999_9</vt:lpstr>
      <vt:lpstr>'GMIC_2022-Q3_SCDPT4'!SCDPT4_401BEGINNG_1</vt:lpstr>
      <vt:lpstr>'GMIC_2022-Q3_SCDPT4'!SCDPT4_401BEGINNG_10</vt:lpstr>
      <vt:lpstr>'GMIC_2022-Q3_SCDPT4'!SCDPT4_401BEGINNG_11</vt:lpstr>
      <vt:lpstr>'GMIC_2022-Q3_SCDPT4'!SCDPT4_401BEGINNG_12</vt:lpstr>
      <vt:lpstr>'GMIC_2022-Q3_SCDPT4'!SCDPT4_401BEGINNG_13</vt:lpstr>
      <vt:lpstr>'GMIC_2022-Q3_SCDPT4'!SCDPT4_401BEGINNG_14</vt:lpstr>
      <vt:lpstr>'GMIC_2022-Q3_SCDPT4'!SCDPT4_401BEGINNG_15</vt:lpstr>
      <vt:lpstr>'GMIC_2022-Q3_SCDPT4'!SCDPT4_401BEGINNG_16</vt:lpstr>
      <vt:lpstr>'GMIC_2022-Q3_SCDPT4'!SCDPT4_401BEGINNG_17</vt:lpstr>
      <vt:lpstr>'GMIC_2022-Q3_SCDPT4'!SCDPT4_401BEGINNG_18</vt:lpstr>
      <vt:lpstr>'GMIC_2022-Q3_SCDPT4'!SCDPT4_401BEGINNG_19</vt:lpstr>
      <vt:lpstr>'GMIC_2022-Q3_SCDPT4'!SCDPT4_401BEGINNG_2</vt:lpstr>
      <vt:lpstr>'GMIC_2022-Q3_SCDPT4'!SCDPT4_401BEGINNG_20</vt:lpstr>
      <vt:lpstr>'GMIC_2022-Q3_SCDPT4'!SCDPT4_401BEGINNG_21</vt:lpstr>
      <vt:lpstr>'GMIC_2022-Q3_SCDPT4'!SCDPT4_401BEGINNG_22.01</vt:lpstr>
      <vt:lpstr>'GMIC_2022-Q3_SCDPT4'!SCDPT4_401BEGINNG_22.02</vt:lpstr>
      <vt:lpstr>'GMIC_2022-Q3_SCDPT4'!SCDPT4_401BEGINNG_22.03</vt:lpstr>
      <vt:lpstr>'GMIC_2022-Q3_SCDPT4'!SCDPT4_401BEGINNG_23</vt:lpstr>
      <vt:lpstr>'GMIC_2022-Q3_SCDPT4'!SCDPT4_401BEGINNG_24</vt:lpstr>
      <vt:lpstr>'GMIC_2022-Q3_SCDPT4'!SCDPT4_401BEGINNG_25</vt:lpstr>
      <vt:lpstr>'GMIC_2022-Q3_SCDPT4'!SCDPT4_401BEGINNG_26</vt:lpstr>
      <vt:lpstr>'GMIC_2022-Q3_SCDPT4'!SCDPT4_401BEGINNG_27</vt:lpstr>
      <vt:lpstr>'GMIC_2022-Q3_SCDPT4'!SCDPT4_401BEGINNG_28</vt:lpstr>
      <vt:lpstr>'GMIC_2022-Q3_SCDPT4'!SCDPT4_401BEGINNG_3</vt:lpstr>
      <vt:lpstr>'GMIC_2022-Q3_SCDPT4'!SCDPT4_401BEGINNG_4</vt:lpstr>
      <vt:lpstr>'GMIC_2022-Q3_SCDPT4'!SCDPT4_401BEGINNG_5</vt:lpstr>
      <vt:lpstr>'GMIC_2022-Q3_SCDPT4'!SCDPT4_401BEGINNG_6</vt:lpstr>
      <vt:lpstr>'GMIC_2022-Q3_SCDPT4'!SCDPT4_401BEGINNG_7</vt:lpstr>
      <vt:lpstr>'GMIC_2022-Q3_SCDPT4'!SCDPT4_401BEGINNG_8</vt:lpstr>
      <vt:lpstr>'GMIC_2022-Q3_SCDPT4'!SCDPT4_401BEGINNG_9</vt:lpstr>
      <vt:lpstr>'GMIC_2022-Q3_SCDPT4'!SCDPT4_401ENDINGG_10</vt:lpstr>
      <vt:lpstr>'GMIC_2022-Q3_SCDPT4'!SCDPT4_401ENDINGG_11</vt:lpstr>
      <vt:lpstr>'GMIC_2022-Q3_SCDPT4'!SCDPT4_401ENDINGG_12</vt:lpstr>
      <vt:lpstr>'GMIC_2022-Q3_SCDPT4'!SCDPT4_401ENDINGG_13</vt:lpstr>
      <vt:lpstr>'GMIC_2022-Q3_SCDPT4'!SCDPT4_401ENDINGG_14</vt:lpstr>
      <vt:lpstr>'GMIC_2022-Q3_SCDPT4'!SCDPT4_401ENDINGG_15</vt:lpstr>
      <vt:lpstr>'GMIC_2022-Q3_SCDPT4'!SCDPT4_401ENDINGG_16</vt:lpstr>
      <vt:lpstr>'GMIC_2022-Q3_SCDPT4'!SCDPT4_401ENDINGG_17</vt:lpstr>
      <vt:lpstr>'GMIC_2022-Q3_SCDPT4'!SCDPT4_401ENDINGG_18</vt:lpstr>
      <vt:lpstr>'GMIC_2022-Q3_SCDPT4'!SCDPT4_401ENDINGG_19</vt:lpstr>
      <vt:lpstr>'GMIC_2022-Q3_SCDPT4'!SCDPT4_401ENDINGG_2</vt:lpstr>
      <vt:lpstr>'GMIC_2022-Q3_SCDPT4'!SCDPT4_401ENDINGG_20</vt:lpstr>
      <vt:lpstr>'GMIC_2022-Q3_SCDPT4'!SCDPT4_401ENDINGG_21</vt:lpstr>
      <vt:lpstr>'GMIC_2022-Q3_SCDPT4'!SCDPT4_401ENDINGG_22.01</vt:lpstr>
      <vt:lpstr>'GMIC_2022-Q3_SCDPT4'!SCDPT4_401ENDINGG_22.02</vt:lpstr>
      <vt:lpstr>'GMIC_2022-Q3_SCDPT4'!SCDPT4_401ENDINGG_22.03</vt:lpstr>
      <vt:lpstr>'GMIC_2022-Q3_SCDPT4'!SCDPT4_401ENDINGG_23</vt:lpstr>
      <vt:lpstr>'GMIC_2022-Q3_SCDPT4'!SCDPT4_401ENDINGG_24</vt:lpstr>
      <vt:lpstr>'GMIC_2022-Q3_SCDPT4'!SCDPT4_401ENDINGG_25</vt:lpstr>
      <vt:lpstr>'GMIC_2022-Q3_SCDPT4'!SCDPT4_401ENDINGG_26</vt:lpstr>
      <vt:lpstr>'GMIC_2022-Q3_SCDPT4'!SCDPT4_401ENDINGG_27</vt:lpstr>
      <vt:lpstr>'GMIC_2022-Q3_SCDPT4'!SCDPT4_401ENDINGG_28</vt:lpstr>
      <vt:lpstr>'GMIC_2022-Q3_SCDPT4'!SCDPT4_401ENDINGG_3</vt:lpstr>
      <vt:lpstr>'GMIC_2022-Q3_SCDPT4'!SCDPT4_401ENDINGG_4</vt:lpstr>
      <vt:lpstr>'GMIC_2022-Q3_SCDPT4'!SCDPT4_401ENDINGG_5</vt:lpstr>
      <vt:lpstr>'GMIC_2022-Q3_SCDPT4'!SCDPT4_401ENDINGG_6</vt:lpstr>
      <vt:lpstr>'GMIC_2022-Q3_SCDPT4'!SCDPT4_401ENDINGG_7</vt:lpstr>
      <vt:lpstr>'GMIC_2022-Q3_SCDPT4'!SCDPT4_401ENDINGG_8</vt:lpstr>
      <vt:lpstr>'GMIC_2022-Q3_SCDPT4'!SCDPT4_401ENDINGG_9</vt:lpstr>
      <vt:lpstr>'GMIC_2022-Q3_SCDPT4'!SCDPT4_4020000000_Range</vt:lpstr>
      <vt:lpstr>'GMIC_2022-Q3_SCDPT4'!SCDPT4_4029999999_10</vt:lpstr>
      <vt:lpstr>'GMIC_2022-Q3_SCDPT4'!SCDPT4_4029999999_11</vt:lpstr>
      <vt:lpstr>'GMIC_2022-Q3_SCDPT4'!SCDPT4_4029999999_12</vt:lpstr>
      <vt:lpstr>'GMIC_2022-Q3_SCDPT4'!SCDPT4_4029999999_13</vt:lpstr>
      <vt:lpstr>'GMIC_2022-Q3_SCDPT4'!SCDPT4_4029999999_14</vt:lpstr>
      <vt:lpstr>'GMIC_2022-Q3_SCDPT4'!SCDPT4_4029999999_15</vt:lpstr>
      <vt:lpstr>'GMIC_2022-Q3_SCDPT4'!SCDPT4_4029999999_16</vt:lpstr>
      <vt:lpstr>'GMIC_2022-Q3_SCDPT4'!SCDPT4_4029999999_17</vt:lpstr>
      <vt:lpstr>'GMIC_2022-Q3_SCDPT4'!SCDPT4_4029999999_18</vt:lpstr>
      <vt:lpstr>'GMIC_2022-Q3_SCDPT4'!SCDPT4_4029999999_19</vt:lpstr>
      <vt:lpstr>'GMIC_2022-Q3_SCDPT4'!SCDPT4_4029999999_20</vt:lpstr>
      <vt:lpstr>'GMIC_2022-Q3_SCDPT4'!SCDPT4_4029999999_7</vt:lpstr>
      <vt:lpstr>'GMIC_2022-Q3_SCDPT4'!SCDPT4_4029999999_9</vt:lpstr>
      <vt:lpstr>'GMIC_2022-Q3_SCDPT4'!SCDPT4_402BEGINNG_1</vt:lpstr>
      <vt:lpstr>'GMIC_2022-Q3_SCDPT4'!SCDPT4_402BEGINNG_10</vt:lpstr>
      <vt:lpstr>'GMIC_2022-Q3_SCDPT4'!SCDPT4_402BEGINNG_11</vt:lpstr>
      <vt:lpstr>'GMIC_2022-Q3_SCDPT4'!SCDPT4_402BEGINNG_12</vt:lpstr>
      <vt:lpstr>'GMIC_2022-Q3_SCDPT4'!SCDPT4_402BEGINNG_13</vt:lpstr>
      <vt:lpstr>'GMIC_2022-Q3_SCDPT4'!SCDPT4_402BEGINNG_14</vt:lpstr>
      <vt:lpstr>'GMIC_2022-Q3_SCDPT4'!SCDPT4_402BEGINNG_15</vt:lpstr>
      <vt:lpstr>'GMIC_2022-Q3_SCDPT4'!SCDPT4_402BEGINNG_16</vt:lpstr>
      <vt:lpstr>'GMIC_2022-Q3_SCDPT4'!SCDPT4_402BEGINNG_17</vt:lpstr>
      <vt:lpstr>'GMIC_2022-Q3_SCDPT4'!SCDPT4_402BEGINNG_18</vt:lpstr>
      <vt:lpstr>'GMIC_2022-Q3_SCDPT4'!SCDPT4_402BEGINNG_19</vt:lpstr>
      <vt:lpstr>'GMIC_2022-Q3_SCDPT4'!SCDPT4_402BEGINNG_2</vt:lpstr>
      <vt:lpstr>'GMIC_2022-Q3_SCDPT4'!SCDPT4_402BEGINNG_20</vt:lpstr>
      <vt:lpstr>'GMIC_2022-Q3_SCDPT4'!SCDPT4_402BEGINNG_21</vt:lpstr>
      <vt:lpstr>'GMIC_2022-Q3_SCDPT4'!SCDPT4_402BEGINNG_22.01</vt:lpstr>
      <vt:lpstr>'GMIC_2022-Q3_SCDPT4'!SCDPT4_402BEGINNG_22.02</vt:lpstr>
      <vt:lpstr>'GMIC_2022-Q3_SCDPT4'!SCDPT4_402BEGINNG_22.03</vt:lpstr>
      <vt:lpstr>'GMIC_2022-Q3_SCDPT4'!SCDPT4_402BEGINNG_23</vt:lpstr>
      <vt:lpstr>'GMIC_2022-Q3_SCDPT4'!SCDPT4_402BEGINNG_24</vt:lpstr>
      <vt:lpstr>'GMIC_2022-Q3_SCDPT4'!SCDPT4_402BEGINNG_25</vt:lpstr>
      <vt:lpstr>'GMIC_2022-Q3_SCDPT4'!SCDPT4_402BEGINNG_26</vt:lpstr>
      <vt:lpstr>'GMIC_2022-Q3_SCDPT4'!SCDPT4_402BEGINNG_27</vt:lpstr>
      <vt:lpstr>'GMIC_2022-Q3_SCDPT4'!SCDPT4_402BEGINNG_28</vt:lpstr>
      <vt:lpstr>'GMIC_2022-Q3_SCDPT4'!SCDPT4_402BEGINNG_3</vt:lpstr>
      <vt:lpstr>'GMIC_2022-Q3_SCDPT4'!SCDPT4_402BEGINNG_4</vt:lpstr>
      <vt:lpstr>'GMIC_2022-Q3_SCDPT4'!SCDPT4_402BEGINNG_5</vt:lpstr>
      <vt:lpstr>'GMIC_2022-Q3_SCDPT4'!SCDPT4_402BEGINNG_6</vt:lpstr>
      <vt:lpstr>'GMIC_2022-Q3_SCDPT4'!SCDPT4_402BEGINNG_7</vt:lpstr>
      <vt:lpstr>'GMIC_2022-Q3_SCDPT4'!SCDPT4_402BEGINNG_8</vt:lpstr>
      <vt:lpstr>'GMIC_2022-Q3_SCDPT4'!SCDPT4_402BEGINNG_9</vt:lpstr>
      <vt:lpstr>'GMIC_2022-Q3_SCDPT4'!SCDPT4_402ENDINGG_10</vt:lpstr>
      <vt:lpstr>'GMIC_2022-Q3_SCDPT4'!SCDPT4_402ENDINGG_11</vt:lpstr>
      <vt:lpstr>'GMIC_2022-Q3_SCDPT4'!SCDPT4_402ENDINGG_12</vt:lpstr>
      <vt:lpstr>'GMIC_2022-Q3_SCDPT4'!SCDPT4_402ENDINGG_13</vt:lpstr>
      <vt:lpstr>'GMIC_2022-Q3_SCDPT4'!SCDPT4_402ENDINGG_14</vt:lpstr>
      <vt:lpstr>'GMIC_2022-Q3_SCDPT4'!SCDPT4_402ENDINGG_15</vt:lpstr>
      <vt:lpstr>'GMIC_2022-Q3_SCDPT4'!SCDPT4_402ENDINGG_16</vt:lpstr>
      <vt:lpstr>'GMIC_2022-Q3_SCDPT4'!SCDPT4_402ENDINGG_17</vt:lpstr>
      <vt:lpstr>'GMIC_2022-Q3_SCDPT4'!SCDPT4_402ENDINGG_18</vt:lpstr>
      <vt:lpstr>'GMIC_2022-Q3_SCDPT4'!SCDPT4_402ENDINGG_19</vt:lpstr>
      <vt:lpstr>'GMIC_2022-Q3_SCDPT4'!SCDPT4_402ENDINGG_2</vt:lpstr>
      <vt:lpstr>'GMIC_2022-Q3_SCDPT4'!SCDPT4_402ENDINGG_20</vt:lpstr>
      <vt:lpstr>'GMIC_2022-Q3_SCDPT4'!SCDPT4_402ENDINGG_21</vt:lpstr>
      <vt:lpstr>'GMIC_2022-Q3_SCDPT4'!SCDPT4_402ENDINGG_22.01</vt:lpstr>
      <vt:lpstr>'GMIC_2022-Q3_SCDPT4'!SCDPT4_402ENDINGG_22.02</vt:lpstr>
      <vt:lpstr>'GMIC_2022-Q3_SCDPT4'!SCDPT4_402ENDINGG_22.03</vt:lpstr>
      <vt:lpstr>'GMIC_2022-Q3_SCDPT4'!SCDPT4_402ENDINGG_23</vt:lpstr>
      <vt:lpstr>'GMIC_2022-Q3_SCDPT4'!SCDPT4_402ENDINGG_24</vt:lpstr>
      <vt:lpstr>'GMIC_2022-Q3_SCDPT4'!SCDPT4_402ENDINGG_25</vt:lpstr>
      <vt:lpstr>'GMIC_2022-Q3_SCDPT4'!SCDPT4_402ENDINGG_26</vt:lpstr>
      <vt:lpstr>'GMIC_2022-Q3_SCDPT4'!SCDPT4_402ENDINGG_27</vt:lpstr>
      <vt:lpstr>'GMIC_2022-Q3_SCDPT4'!SCDPT4_402ENDINGG_28</vt:lpstr>
      <vt:lpstr>'GMIC_2022-Q3_SCDPT4'!SCDPT4_402ENDINGG_3</vt:lpstr>
      <vt:lpstr>'GMIC_2022-Q3_SCDPT4'!SCDPT4_402ENDINGG_4</vt:lpstr>
      <vt:lpstr>'GMIC_2022-Q3_SCDPT4'!SCDPT4_402ENDINGG_5</vt:lpstr>
      <vt:lpstr>'GMIC_2022-Q3_SCDPT4'!SCDPT4_402ENDINGG_6</vt:lpstr>
      <vt:lpstr>'GMIC_2022-Q3_SCDPT4'!SCDPT4_402ENDINGG_7</vt:lpstr>
      <vt:lpstr>'GMIC_2022-Q3_SCDPT4'!SCDPT4_402ENDINGG_8</vt:lpstr>
      <vt:lpstr>'GMIC_2022-Q3_SCDPT4'!SCDPT4_402ENDINGG_9</vt:lpstr>
      <vt:lpstr>'GMIC_2022-Q3_SCDPT4'!SCDPT4_4310000000_Range</vt:lpstr>
      <vt:lpstr>'GMIC_2022-Q3_SCDPT4'!SCDPT4_4319999999_10</vt:lpstr>
      <vt:lpstr>'GMIC_2022-Q3_SCDPT4'!SCDPT4_4319999999_11</vt:lpstr>
      <vt:lpstr>'GMIC_2022-Q3_SCDPT4'!SCDPT4_4319999999_12</vt:lpstr>
      <vt:lpstr>'GMIC_2022-Q3_SCDPT4'!SCDPT4_4319999999_13</vt:lpstr>
      <vt:lpstr>'GMIC_2022-Q3_SCDPT4'!SCDPT4_4319999999_14</vt:lpstr>
      <vt:lpstr>'GMIC_2022-Q3_SCDPT4'!SCDPT4_4319999999_15</vt:lpstr>
      <vt:lpstr>'GMIC_2022-Q3_SCDPT4'!SCDPT4_4319999999_16</vt:lpstr>
      <vt:lpstr>'GMIC_2022-Q3_SCDPT4'!SCDPT4_4319999999_17</vt:lpstr>
      <vt:lpstr>'GMIC_2022-Q3_SCDPT4'!SCDPT4_4319999999_18</vt:lpstr>
      <vt:lpstr>'GMIC_2022-Q3_SCDPT4'!SCDPT4_4319999999_19</vt:lpstr>
      <vt:lpstr>'GMIC_2022-Q3_SCDPT4'!SCDPT4_4319999999_20</vt:lpstr>
      <vt:lpstr>'GMIC_2022-Q3_SCDPT4'!SCDPT4_4319999999_7</vt:lpstr>
      <vt:lpstr>'GMIC_2022-Q3_SCDPT4'!SCDPT4_4319999999_9</vt:lpstr>
      <vt:lpstr>'GMIC_2022-Q3_SCDPT4'!SCDPT4_431BEGINNG_1</vt:lpstr>
      <vt:lpstr>'GMIC_2022-Q3_SCDPT4'!SCDPT4_431BEGINNG_10</vt:lpstr>
      <vt:lpstr>'GMIC_2022-Q3_SCDPT4'!SCDPT4_431BEGINNG_11</vt:lpstr>
      <vt:lpstr>'GMIC_2022-Q3_SCDPT4'!SCDPT4_431BEGINNG_12</vt:lpstr>
      <vt:lpstr>'GMIC_2022-Q3_SCDPT4'!SCDPT4_431BEGINNG_13</vt:lpstr>
      <vt:lpstr>'GMIC_2022-Q3_SCDPT4'!SCDPT4_431BEGINNG_14</vt:lpstr>
      <vt:lpstr>'GMIC_2022-Q3_SCDPT4'!SCDPT4_431BEGINNG_15</vt:lpstr>
      <vt:lpstr>'GMIC_2022-Q3_SCDPT4'!SCDPT4_431BEGINNG_16</vt:lpstr>
      <vt:lpstr>'GMIC_2022-Q3_SCDPT4'!SCDPT4_431BEGINNG_17</vt:lpstr>
      <vt:lpstr>'GMIC_2022-Q3_SCDPT4'!SCDPT4_431BEGINNG_18</vt:lpstr>
      <vt:lpstr>'GMIC_2022-Q3_SCDPT4'!SCDPT4_431BEGINNG_19</vt:lpstr>
      <vt:lpstr>'GMIC_2022-Q3_SCDPT4'!SCDPT4_431BEGINNG_2</vt:lpstr>
      <vt:lpstr>'GMIC_2022-Q3_SCDPT4'!SCDPT4_431BEGINNG_20</vt:lpstr>
      <vt:lpstr>'GMIC_2022-Q3_SCDPT4'!SCDPT4_431BEGINNG_21</vt:lpstr>
      <vt:lpstr>'GMIC_2022-Q3_SCDPT4'!SCDPT4_431BEGINNG_22.01</vt:lpstr>
      <vt:lpstr>'GMIC_2022-Q3_SCDPT4'!SCDPT4_431BEGINNG_22.02</vt:lpstr>
      <vt:lpstr>'GMIC_2022-Q3_SCDPT4'!SCDPT4_431BEGINNG_22.03</vt:lpstr>
      <vt:lpstr>'GMIC_2022-Q3_SCDPT4'!SCDPT4_431BEGINNG_23</vt:lpstr>
      <vt:lpstr>'GMIC_2022-Q3_SCDPT4'!SCDPT4_431BEGINNG_24</vt:lpstr>
      <vt:lpstr>'GMIC_2022-Q3_SCDPT4'!SCDPT4_431BEGINNG_25</vt:lpstr>
      <vt:lpstr>'GMIC_2022-Q3_SCDPT4'!SCDPT4_431BEGINNG_26</vt:lpstr>
      <vt:lpstr>'GMIC_2022-Q3_SCDPT4'!SCDPT4_431BEGINNG_27</vt:lpstr>
      <vt:lpstr>'GMIC_2022-Q3_SCDPT4'!SCDPT4_431BEGINNG_28</vt:lpstr>
      <vt:lpstr>'GMIC_2022-Q3_SCDPT4'!SCDPT4_431BEGINNG_3</vt:lpstr>
      <vt:lpstr>'GMIC_2022-Q3_SCDPT4'!SCDPT4_431BEGINNG_4</vt:lpstr>
      <vt:lpstr>'GMIC_2022-Q3_SCDPT4'!SCDPT4_431BEGINNG_5</vt:lpstr>
      <vt:lpstr>'GMIC_2022-Q3_SCDPT4'!SCDPT4_431BEGINNG_6</vt:lpstr>
      <vt:lpstr>'GMIC_2022-Q3_SCDPT4'!SCDPT4_431BEGINNG_7</vt:lpstr>
      <vt:lpstr>'GMIC_2022-Q3_SCDPT4'!SCDPT4_431BEGINNG_8</vt:lpstr>
      <vt:lpstr>'GMIC_2022-Q3_SCDPT4'!SCDPT4_431BEGINNG_9</vt:lpstr>
      <vt:lpstr>'GMIC_2022-Q3_SCDPT4'!SCDPT4_431ENDINGG_10</vt:lpstr>
      <vt:lpstr>'GMIC_2022-Q3_SCDPT4'!SCDPT4_431ENDINGG_11</vt:lpstr>
      <vt:lpstr>'GMIC_2022-Q3_SCDPT4'!SCDPT4_431ENDINGG_12</vt:lpstr>
      <vt:lpstr>'GMIC_2022-Q3_SCDPT4'!SCDPT4_431ENDINGG_13</vt:lpstr>
      <vt:lpstr>'GMIC_2022-Q3_SCDPT4'!SCDPT4_431ENDINGG_14</vt:lpstr>
      <vt:lpstr>'GMIC_2022-Q3_SCDPT4'!SCDPT4_431ENDINGG_15</vt:lpstr>
      <vt:lpstr>'GMIC_2022-Q3_SCDPT4'!SCDPT4_431ENDINGG_16</vt:lpstr>
      <vt:lpstr>'GMIC_2022-Q3_SCDPT4'!SCDPT4_431ENDINGG_17</vt:lpstr>
      <vt:lpstr>'GMIC_2022-Q3_SCDPT4'!SCDPT4_431ENDINGG_18</vt:lpstr>
      <vt:lpstr>'GMIC_2022-Q3_SCDPT4'!SCDPT4_431ENDINGG_19</vt:lpstr>
      <vt:lpstr>'GMIC_2022-Q3_SCDPT4'!SCDPT4_431ENDINGG_2</vt:lpstr>
      <vt:lpstr>'GMIC_2022-Q3_SCDPT4'!SCDPT4_431ENDINGG_20</vt:lpstr>
      <vt:lpstr>'GMIC_2022-Q3_SCDPT4'!SCDPT4_431ENDINGG_21</vt:lpstr>
      <vt:lpstr>'GMIC_2022-Q3_SCDPT4'!SCDPT4_431ENDINGG_22.01</vt:lpstr>
      <vt:lpstr>'GMIC_2022-Q3_SCDPT4'!SCDPT4_431ENDINGG_22.02</vt:lpstr>
      <vt:lpstr>'GMIC_2022-Q3_SCDPT4'!SCDPT4_431ENDINGG_22.03</vt:lpstr>
      <vt:lpstr>'GMIC_2022-Q3_SCDPT4'!SCDPT4_431ENDINGG_23</vt:lpstr>
      <vt:lpstr>'GMIC_2022-Q3_SCDPT4'!SCDPT4_431ENDINGG_24</vt:lpstr>
      <vt:lpstr>'GMIC_2022-Q3_SCDPT4'!SCDPT4_431ENDINGG_25</vt:lpstr>
      <vt:lpstr>'GMIC_2022-Q3_SCDPT4'!SCDPT4_431ENDINGG_26</vt:lpstr>
      <vt:lpstr>'GMIC_2022-Q3_SCDPT4'!SCDPT4_431ENDINGG_27</vt:lpstr>
      <vt:lpstr>'GMIC_2022-Q3_SCDPT4'!SCDPT4_431ENDINGG_28</vt:lpstr>
      <vt:lpstr>'GMIC_2022-Q3_SCDPT4'!SCDPT4_431ENDINGG_3</vt:lpstr>
      <vt:lpstr>'GMIC_2022-Q3_SCDPT4'!SCDPT4_431ENDINGG_4</vt:lpstr>
      <vt:lpstr>'GMIC_2022-Q3_SCDPT4'!SCDPT4_431ENDINGG_5</vt:lpstr>
      <vt:lpstr>'GMIC_2022-Q3_SCDPT4'!SCDPT4_431ENDINGG_6</vt:lpstr>
      <vt:lpstr>'GMIC_2022-Q3_SCDPT4'!SCDPT4_431ENDINGG_7</vt:lpstr>
      <vt:lpstr>'GMIC_2022-Q3_SCDPT4'!SCDPT4_431ENDINGG_8</vt:lpstr>
      <vt:lpstr>'GMIC_2022-Q3_SCDPT4'!SCDPT4_431ENDINGG_9</vt:lpstr>
      <vt:lpstr>'GMIC_2022-Q3_SCDPT4'!SCDPT4_4320000000_Range</vt:lpstr>
      <vt:lpstr>'GMIC_2022-Q3_SCDPT4'!SCDPT4_4329999999_10</vt:lpstr>
      <vt:lpstr>'GMIC_2022-Q3_SCDPT4'!SCDPT4_4329999999_11</vt:lpstr>
      <vt:lpstr>'GMIC_2022-Q3_SCDPT4'!SCDPT4_4329999999_12</vt:lpstr>
      <vt:lpstr>'GMIC_2022-Q3_SCDPT4'!SCDPT4_4329999999_13</vt:lpstr>
      <vt:lpstr>'GMIC_2022-Q3_SCDPT4'!SCDPT4_4329999999_14</vt:lpstr>
      <vt:lpstr>'GMIC_2022-Q3_SCDPT4'!SCDPT4_4329999999_15</vt:lpstr>
      <vt:lpstr>'GMIC_2022-Q3_SCDPT4'!SCDPT4_4329999999_16</vt:lpstr>
      <vt:lpstr>'GMIC_2022-Q3_SCDPT4'!SCDPT4_4329999999_17</vt:lpstr>
      <vt:lpstr>'GMIC_2022-Q3_SCDPT4'!SCDPT4_4329999999_18</vt:lpstr>
      <vt:lpstr>'GMIC_2022-Q3_SCDPT4'!SCDPT4_4329999999_19</vt:lpstr>
      <vt:lpstr>'GMIC_2022-Q3_SCDPT4'!SCDPT4_4329999999_20</vt:lpstr>
      <vt:lpstr>'GMIC_2022-Q3_SCDPT4'!SCDPT4_4329999999_7</vt:lpstr>
      <vt:lpstr>'GMIC_2022-Q3_SCDPT4'!SCDPT4_4329999999_9</vt:lpstr>
      <vt:lpstr>'GMIC_2022-Q3_SCDPT4'!SCDPT4_432BEGINNG_1</vt:lpstr>
      <vt:lpstr>'GMIC_2022-Q3_SCDPT4'!SCDPT4_432BEGINNG_10</vt:lpstr>
      <vt:lpstr>'GMIC_2022-Q3_SCDPT4'!SCDPT4_432BEGINNG_11</vt:lpstr>
      <vt:lpstr>'GMIC_2022-Q3_SCDPT4'!SCDPT4_432BEGINNG_12</vt:lpstr>
      <vt:lpstr>'GMIC_2022-Q3_SCDPT4'!SCDPT4_432BEGINNG_13</vt:lpstr>
      <vt:lpstr>'GMIC_2022-Q3_SCDPT4'!SCDPT4_432BEGINNG_14</vt:lpstr>
      <vt:lpstr>'GMIC_2022-Q3_SCDPT4'!SCDPT4_432BEGINNG_15</vt:lpstr>
      <vt:lpstr>'GMIC_2022-Q3_SCDPT4'!SCDPT4_432BEGINNG_16</vt:lpstr>
      <vt:lpstr>'GMIC_2022-Q3_SCDPT4'!SCDPT4_432BEGINNG_17</vt:lpstr>
      <vt:lpstr>'GMIC_2022-Q3_SCDPT4'!SCDPT4_432BEGINNG_18</vt:lpstr>
      <vt:lpstr>'GMIC_2022-Q3_SCDPT4'!SCDPT4_432BEGINNG_19</vt:lpstr>
      <vt:lpstr>'GMIC_2022-Q3_SCDPT4'!SCDPT4_432BEGINNG_2</vt:lpstr>
      <vt:lpstr>'GMIC_2022-Q3_SCDPT4'!SCDPT4_432BEGINNG_20</vt:lpstr>
      <vt:lpstr>'GMIC_2022-Q3_SCDPT4'!SCDPT4_432BEGINNG_21</vt:lpstr>
      <vt:lpstr>'GMIC_2022-Q3_SCDPT4'!SCDPT4_432BEGINNG_22.01</vt:lpstr>
      <vt:lpstr>'GMIC_2022-Q3_SCDPT4'!SCDPT4_432BEGINNG_22.02</vt:lpstr>
      <vt:lpstr>'GMIC_2022-Q3_SCDPT4'!SCDPT4_432BEGINNG_22.03</vt:lpstr>
      <vt:lpstr>'GMIC_2022-Q3_SCDPT4'!SCDPT4_432BEGINNG_23</vt:lpstr>
      <vt:lpstr>'GMIC_2022-Q3_SCDPT4'!SCDPT4_432BEGINNG_24</vt:lpstr>
      <vt:lpstr>'GMIC_2022-Q3_SCDPT4'!SCDPT4_432BEGINNG_25</vt:lpstr>
      <vt:lpstr>'GMIC_2022-Q3_SCDPT4'!SCDPT4_432BEGINNG_26</vt:lpstr>
      <vt:lpstr>'GMIC_2022-Q3_SCDPT4'!SCDPT4_432BEGINNG_27</vt:lpstr>
      <vt:lpstr>'GMIC_2022-Q3_SCDPT4'!SCDPT4_432BEGINNG_28</vt:lpstr>
      <vt:lpstr>'GMIC_2022-Q3_SCDPT4'!SCDPT4_432BEGINNG_3</vt:lpstr>
      <vt:lpstr>'GMIC_2022-Q3_SCDPT4'!SCDPT4_432BEGINNG_4</vt:lpstr>
      <vt:lpstr>'GMIC_2022-Q3_SCDPT4'!SCDPT4_432BEGINNG_5</vt:lpstr>
      <vt:lpstr>'GMIC_2022-Q3_SCDPT4'!SCDPT4_432BEGINNG_6</vt:lpstr>
      <vt:lpstr>'GMIC_2022-Q3_SCDPT4'!SCDPT4_432BEGINNG_7</vt:lpstr>
      <vt:lpstr>'GMIC_2022-Q3_SCDPT4'!SCDPT4_432BEGINNG_8</vt:lpstr>
      <vt:lpstr>'GMIC_2022-Q3_SCDPT4'!SCDPT4_432BEGINNG_9</vt:lpstr>
      <vt:lpstr>'GMIC_2022-Q3_SCDPT4'!SCDPT4_432ENDINGG_10</vt:lpstr>
      <vt:lpstr>'GMIC_2022-Q3_SCDPT4'!SCDPT4_432ENDINGG_11</vt:lpstr>
      <vt:lpstr>'GMIC_2022-Q3_SCDPT4'!SCDPT4_432ENDINGG_12</vt:lpstr>
      <vt:lpstr>'GMIC_2022-Q3_SCDPT4'!SCDPT4_432ENDINGG_13</vt:lpstr>
      <vt:lpstr>'GMIC_2022-Q3_SCDPT4'!SCDPT4_432ENDINGG_14</vt:lpstr>
      <vt:lpstr>'GMIC_2022-Q3_SCDPT4'!SCDPT4_432ENDINGG_15</vt:lpstr>
      <vt:lpstr>'GMIC_2022-Q3_SCDPT4'!SCDPT4_432ENDINGG_16</vt:lpstr>
      <vt:lpstr>'GMIC_2022-Q3_SCDPT4'!SCDPT4_432ENDINGG_17</vt:lpstr>
      <vt:lpstr>'GMIC_2022-Q3_SCDPT4'!SCDPT4_432ENDINGG_18</vt:lpstr>
      <vt:lpstr>'GMIC_2022-Q3_SCDPT4'!SCDPT4_432ENDINGG_19</vt:lpstr>
      <vt:lpstr>'GMIC_2022-Q3_SCDPT4'!SCDPT4_432ENDINGG_2</vt:lpstr>
      <vt:lpstr>'GMIC_2022-Q3_SCDPT4'!SCDPT4_432ENDINGG_20</vt:lpstr>
      <vt:lpstr>'GMIC_2022-Q3_SCDPT4'!SCDPT4_432ENDINGG_21</vt:lpstr>
      <vt:lpstr>'GMIC_2022-Q3_SCDPT4'!SCDPT4_432ENDINGG_22.01</vt:lpstr>
      <vt:lpstr>'GMIC_2022-Q3_SCDPT4'!SCDPT4_432ENDINGG_22.02</vt:lpstr>
      <vt:lpstr>'GMIC_2022-Q3_SCDPT4'!SCDPT4_432ENDINGG_22.03</vt:lpstr>
      <vt:lpstr>'GMIC_2022-Q3_SCDPT4'!SCDPT4_432ENDINGG_23</vt:lpstr>
      <vt:lpstr>'GMIC_2022-Q3_SCDPT4'!SCDPT4_432ENDINGG_24</vt:lpstr>
      <vt:lpstr>'GMIC_2022-Q3_SCDPT4'!SCDPT4_432ENDINGG_25</vt:lpstr>
      <vt:lpstr>'GMIC_2022-Q3_SCDPT4'!SCDPT4_432ENDINGG_26</vt:lpstr>
      <vt:lpstr>'GMIC_2022-Q3_SCDPT4'!SCDPT4_432ENDINGG_27</vt:lpstr>
      <vt:lpstr>'GMIC_2022-Q3_SCDPT4'!SCDPT4_432ENDINGG_28</vt:lpstr>
      <vt:lpstr>'GMIC_2022-Q3_SCDPT4'!SCDPT4_432ENDINGG_3</vt:lpstr>
      <vt:lpstr>'GMIC_2022-Q3_SCDPT4'!SCDPT4_432ENDINGG_4</vt:lpstr>
      <vt:lpstr>'GMIC_2022-Q3_SCDPT4'!SCDPT4_432ENDINGG_5</vt:lpstr>
      <vt:lpstr>'GMIC_2022-Q3_SCDPT4'!SCDPT4_432ENDINGG_6</vt:lpstr>
      <vt:lpstr>'GMIC_2022-Q3_SCDPT4'!SCDPT4_432ENDINGG_7</vt:lpstr>
      <vt:lpstr>'GMIC_2022-Q3_SCDPT4'!SCDPT4_432ENDINGG_8</vt:lpstr>
      <vt:lpstr>'GMIC_2022-Q3_SCDPT4'!SCDPT4_432ENDINGG_9</vt:lpstr>
      <vt:lpstr>'GMIC_2022-Q3_SCDPT4'!SCDPT4_4509999997_10</vt:lpstr>
      <vt:lpstr>'GMIC_2022-Q3_SCDPT4'!SCDPT4_4509999997_11</vt:lpstr>
      <vt:lpstr>'GMIC_2022-Q3_SCDPT4'!SCDPT4_4509999997_12</vt:lpstr>
      <vt:lpstr>'GMIC_2022-Q3_SCDPT4'!SCDPT4_4509999997_13</vt:lpstr>
      <vt:lpstr>'GMIC_2022-Q3_SCDPT4'!SCDPT4_4509999997_14</vt:lpstr>
      <vt:lpstr>'GMIC_2022-Q3_SCDPT4'!SCDPT4_4509999997_15</vt:lpstr>
      <vt:lpstr>'GMIC_2022-Q3_SCDPT4'!SCDPT4_4509999997_16</vt:lpstr>
      <vt:lpstr>'GMIC_2022-Q3_SCDPT4'!SCDPT4_4509999997_17</vt:lpstr>
      <vt:lpstr>'GMIC_2022-Q3_SCDPT4'!SCDPT4_4509999997_18</vt:lpstr>
      <vt:lpstr>'GMIC_2022-Q3_SCDPT4'!SCDPT4_4509999997_19</vt:lpstr>
      <vt:lpstr>'GMIC_2022-Q3_SCDPT4'!SCDPT4_4509999997_20</vt:lpstr>
      <vt:lpstr>'GMIC_2022-Q3_SCDPT4'!SCDPT4_4509999997_7</vt:lpstr>
      <vt:lpstr>'GMIC_2022-Q3_SCDPT4'!SCDPT4_4509999997_9</vt:lpstr>
      <vt:lpstr>'GMIC_2022-Q3_SCDPT4'!SCDPT4_4509999999_10</vt:lpstr>
      <vt:lpstr>'GMIC_2022-Q3_SCDPT4'!SCDPT4_4509999999_11</vt:lpstr>
      <vt:lpstr>'GMIC_2022-Q3_SCDPT4'!SCDPT4_4509999999_12</vt:lpstr>
      <vt:lpstr>'GMIC_2022-Q3_SCDPT4'!SCDPT4_4509999999_13</vt:lpstr>
      <vt:lpstr>'GMIC_2022-Q3_SCDPT4'!SCDPT4_4509999999_14</vt:lpstr>
      <vt:lpstr>'GMIC_2022-Q3_SCDPT4'!SCDPT4_4509999999_15</vt:lpstr>
      <vt:lpstr>'GMIC_2022-Q3_SCDPT4'!SCDPT4_4509999999_16</vt:lpstr>
      <vt:lpstr>'GMIC_2022-Q3_SCDPT4'!SCDPT4_4509999999_17</vt:lpstr>
      <vt:lpstr>'GMIC_2022-Q3_SCDPT4'!SCDPT4_4509999999_18</vt:lpstr>
      <vt:lpstr>'GMIC_2022-Q3_SCDPT4'!SCDPT4_4509999999_19</vt:lpstr>
      <vt:lpstr>'GMIC_2022-Q3_SCDPT4'!SCDPT4_4509999999_20</vt:lpstr>
      <vt:lpstr>'GMIC_2022-Q3_SCDPT4'!SCDPT4_4509999999_7</vt:lpstr>
      <vt:lpstr>'GMIC_2022-Q3_SCDPT4'!SCDPT4_4509999999_9</vt:lpstr>
      <vt:lpstr>'GMIC_2022-Q3_SCDPT4'!SCDPT4_5010000000_Range</vt:lpstr>
      <vt:lpstr>'GMIC_2022-Q3_SCDPT4'!SCDPT4_5019999999_10</vt:lpstr>
      <vt:lpstr>'GMIC_2022-Q3_SCDPT4'!SCDPT4_5019999999_11</vt:lpstr>
      <vt:lpstr>'GMIC_2022-Q3_SCDPT4'!SCDPT4_5019999999_12</vt:lpstr>
      <vt:lpstr>'GMIC_2022-Q3_SCDPT4'!SCDPT4_5019999999_13</vt:lpstr>
      <vt:lpstr>'GMIC_2022-Q3_SCDPT4'!SCDPT4_5019999999_14</vt:lpstr>
      <vt:lpstr>'GMIC_2022-Q3_SCDPT4'!SCDPT4_5019999999_15</vt:lpstr>
      <vt:lpstr>'GMIC_2022-Q3_SCDPT4'!SCDPT4_5019999999_16</vt:lpstr>
      <vt:lpstr>'GMIC_2022-Q3_SCDPT4'!SCDPT4_5019999999_17</vt:lpstr>
      <vt:lpstr>'GMIC_2022-Q3_SCDPT4'!SCDPT4_5019999999_18</vt:lpstr>
      <vt:lpstr>'GMIC_2022-Q3_SCDPT4'!SCDPT4_5019999999_19</vt:lpstr>
      <vt:lpstr>'GMIC_2022-Q3_SCDPT4'!SCDPT4_5019999999_20</vt:lpstr>
      <vt:lpstr>'GMIC_2022-Q3_SCDPT4'!SCDPT4_5019999999_7</vt:lpstr>
      <vt:lpstr>'GMIC_2022-Q3_SCDPT4'!SCDPT4_5019999999_9</vt:lpstr>
      <vt:lpstr>'GMIC_2022-Q3_SCDPT4'!SCDPT4_501BEGINNG_1</vt:lpstr>
      <vt:lpstr>'GMIC_2022-Q3_SCDPT4'!SCDPT4_501BEGINNG_10</vt:lpstr>
      <vt:lpstr>'GMIC_2022-Q3_SCDPT4'!SCDPT4_501BEGINNG_11</vt:lpstr>
      <vt:lpstr>'GMIC_2022-Q3_SCDPT4'!SCDPT4_501BEGINNG_12</vt:lpstr>
      <vt:lpstr>'GMIC_2022-Q3_SCDPT4'!SCDPT4_501BEGINNG_13</vt:lpstr>
      <vt:lpstr>'GMIC_2022-Q3_SCDPT4'!SCDPT4_501BEGINNG_14</vt:lpstr>
      <vt:lpstr>'GMIC_2022-Q3_SCDPT4'!SCDPT4_501BEGINNG_15</vt:lpstr>
      <vt:lpstr>'GMIC_2022-Q3_SCDPT4'!SCDPT4_501BEGINNG_16</vt:lpstr>
      <vt:lpstr>'GMIC_2022-Q3_SCDPT4'!SCDPT4_501BEGINNG_17</vt:lpstr>
      <vt:lpstr>'GMIC_2022-Q3_SCDPT4'!SCDPT4_501BEGINNG_18</vt:lpstr>
      <vt:lpstr>'GMIC_2022-Q3_SCDPT4'!SCDPT4_501BEGINNG_19</vt:lpstr>
      <vt:lpstr>'GMIC_2022-Q3_SCDPT4'!SCDPT4_501BEGINNG_2</vt:lpstr>
      <vt:lpstr>'GMIC_2022-Q3_SCDPT4'!SCDPT4_501BEGINNG_20</vt:lpstr>
      <vt:lpstr>'GMIC_2022-Q3_SCDPT4'!SCDPT4_501BEGINNG_21</vt:lpstr>
      <vt:lpstr>'GMIC_2022-Q3_SCDPT4'!SCDPT4_501BEGINNG_22.01</vt:lpstr>
      <vt:lpstr>'GMIC_2022-Q3_SCDPT4'!SCDPT4_501BEGINNG_22.02</vt:lpstr>
      <vt:lpstr>'GMIC_2022-Q3_SCDPT4'!SCDPT4_501BEGINNG_22.03</vt:lpstr>
      <vt:lpstr>'GMIC_2022-Q3_SCDPT4'!SCDPT4_501BEGINNG_23</vt:lpstr>
      <vt:lpstr>'GMIC_2022-Q3_SCDPT4'!SCDPT4_501BEGINNG_24</vt:lpstr>
      <vt:lpstr>'GMIC_2022-Q3_SCDPT4'!SCDPT4_501BEGINNG_25</vt:lpstr>
      <vt:lpstr>'GMIC_2022-Q3_SCDPT4'!SCDPT4_501BEGINNG_26</vt:lpstr>
      <vt:lpstr>'GMIC_2022-Q3_SCDPT4'!SCDPT4_501BEGINNG_27</vt:lpstr>
      <vt:lpstr>'GMIC_2022-Q3_SCDPT4'!SCDPT4_501BEGINNG_28</vt:lpstr>
      <vt:lpstr>'GMIC_2022-Q3_SCDPT4'!SCDPT4_501BEGINNG_3</vt:lpstr>
      <vt:lpstr>'GMIC_2022-Q3_SCDPT4'!SCDPT4_501BEGINNG_4</vt:lpstr>
      <vt:lpstr>'GMIC_2022-Q3_SCDPT4'!SCDPT4_501BEGINNG_5</vt:lpstr>
      <vt:lpstr>'GMIC_2022-Q3_SCDPT4'!SCDPT4_501BEGINNG_6</vt:lpstr>
      <vt:lpstr>'GMIC_2022-Q3_SCDPT4'!SCDPT4_501BEGINNG_7</vt:lpstr>
      <vt:lpstr>'GMIC_2022-Q3_SCDPT4'!SCDPT4_501BEGINNG_8</vt:lpstr>
      <vt:lpstr>'GMIC_2022-Q3_SCDPT4'!SCDPT4_501BEGINNG_9</vt:lpstr>
      <vt:lpstr>'GMIC_2022-Q3_SCDPT4'!SCDPT4_501ENDINGG_10</vt:lpstr>
      <vt:lpstr>'GMIC_2022-Q3_SCDPT4'!SCDPT4_501ENDINGG_11</vt:lpstr>
      <vt:lpstr>'GMIC_2022-Q3_SCDPT4'!SCDPT4_501ENDINGG_12</vt:lpstr>
      <vt:lpstr>'GMIC_2022-Q3_SCDPT4'!SCDPT4_501ENDINGG_13</vt:lpstr>
      <vt:lpstr>'GMIC_2022-Q3_SCDPT4'!SCDPT4_501ENDINGG_14</vt:lpstr>
      <vt:lpstr>'GMIC_2022-Q3_SCDPT4'!SCDPT4_501ENDINGG_15</vt:lpstr>
      <vt:lpstr>'GMIC_2022-Q3_SCDPT4'!SCDPT4_501ENDINGG_16</vt:lpstr>
      <vt:lpstr>'GMIC_2022-Q3_SCDPT4'!SCDPT4_501ENDINGG_17</vt:lpstr>
      <vt:lpstr>'GMIC_2022-Q3_SCDPT4'!SCDPT4_501ENDINGG_18</vt:lpstr>
      <vt:lpstr>'GMIC_2022-Q3_SCDPT4'!SCDPT4_501ENDINGG_19</vt:lpstr>
      <vt:lpstr>'GMIC_2022-Q3_SCDPT4'!SCDPT4_501ENDINGG_2</vt:lpstr>
      <vt:lpstr>'GMIC_2022-Q3_SCDPT4'!SCDPT4_501ENDINGG_20</vt:lpstr>
      <vt:lpstr>'GMIC_2022-Q3_SCDPT4'!SCDPT4_501ENDINGG_21</vt:lpstr>
      <vt:lpstr>'GMIC_2022-Q3_SCDPT4'!SCDPT4_501ENDINGG_22.01</vt:lpstr>
      <vt:lpstr>'GMIC_2022-Q3_SCDPT4'!SCDPT4_501ENDINGG_22.02</vt:lpstr>
      <vt:lpstr>'GMIC_2022-Q3_SCDPT4'!SCDPT4_501ENDINGG_22.03</vt:lpstr>
      <vt:lpstr>'GMIC_2022-Q3_SCDPT4'!SCDPT4_501ENDINGG_23</vt:lpstr>
      <vt:lpstr>'GMIC_2022-Q3_SCDPT4'!SCDPT4_501ENDINGG_24</vt:lpstr>
      <vt:lpstr>'GMIC_2022-Q3_SCDPT4'!SCDPT4_501ENDINGG_25</vt:lpstr>
      <vt:lpstr>'GMIC_2022-Q3_SCDPT4'!SCDPT4_501ENDINGG_26</vt:lpstr>
      <vt:lpstr>'GMIC_2022-Q3_SCDPT4'!SCDPT4_501ENDINGG_27</vt:lpstr>
      <vt:lpstr>'GMIC_2022-Q3_SCDPT4'!SCDPT4_501ENDINGG_28</vt:lpstr>
      <vt:lpstr>'GMIC_2022-Q3_SCDPT4'!SCDPT4_501ENDINGG_3</vt:lpstr>
      <vt:lpstr>'GMIC_2022-Q3_SCDPT4'!SCDPT4_501ENDINGG_4</vt:lpstr>
      <vt:lpstr>'GMIC_2022-Q3_SCDPT4'!SCDPT4_501ENDINGG_5</vt:lpstr>
      <vt:lpstr>'GMIC_2022-Q3_SCDPT4'!SCDPT4_501ENDINGG_6</vt:lpstr>
      <vt:lpstr>'GMIC_2022-Q3_SCDPT4'!SCDPT4_501ENDINGG_7</vt:lpstr>
      <vt:lpstr>'GMIC_2022-Q3_SCDPT4'!SCDPT4_501ENDINGG_8</vt:lpstr>
      <vt:lpstr>'GMIC_2022-Q3_SCDPT4'!SCDPT4_501ENDINGG_9</vt:lpstr>
      <vt:lpstr>'GMIC_2022-Q3_SCDPT4'!SCDPT4_5020000000_Range</vt:lpstr>
      <vt:lpstr>'GMIC_2022-Q3_SCDPT4'!SCDPT4_5029999999_10</vt:lpstr>
      <vt:lpstr>'GMIC_2022-Q3_SCDPT4'!SCDPT4_5029999999_11</vt:lpstr>
      <vt:lpstr>'GMIC_2022-Q3_SCDPT4'!SCDPT4_5029999999_12</vt:lpstr>
      <vt:lpstr>'GMIC_2022-Q3_SCDPT4'!SCDPT4_5029999999_13</vt:lpstr>
      <vt:lpstr>'GMIC_2022-Q3_SCDPT4'!SCDPT4_5029999999_14</vt:lpstr>
      <vt:lpstr>'GMIC_2022-Q3_SCDPT4'!SCDPT4_5029999999_15</vt:lpstr>
      <vt:lpstr>'GMIC_2022-Q3_SCDPT4'!SCDPT4_5029999999_16</vt:lpstr>
      <vt:lpstr>'GMIC_2022-Q3_SCDPT4'!SCDPT4_5029999999_17</vt:lpstr>
      <vt:lpstr>'GMIC_2022-Q3_SCDPT4'!SCDPT4_5029999999_18</vt:lpstr>
      <vt:lpstr>'GMIC_2022-Q3_SCDPT4'!SCDPT4_5029999999_19</vt:lpstr>
      <vt:lpstr>'GMIC_2022-Q3_SCDPT4'!SCDPT4_5029999999_20</vt:lpstr>
      <vt:lpstr>'GMIC_2022-Q3_SCDPT4'!SCDPT4_5029999999_7</vt:lpstr>
      <vt:lpstr>'GMIC_2022-Q3_SCDPT4'!SCDPT4_5029999999_9</vt:lpstr>
      <vt:lpstr>'GMIC_2022-Q3_SCDPT4'!SCDPT4_502BEGINNG_1</vt:lpstr>
      <vt:lpstr>'GMIC_2022-Q3_SCDPT4'!SCDPT4_502BEGINNG_10</vt:lpstr>
      <vt:lpstr>'GMIC_2022-Q3_SCDPT4'!SCDPT4_502BEGINNG_11</vt:lpstr>
      <vt:lpstr>'GMIC_2022-Q3_SCDPT4'!SCDPT4_502BEGINNG_12</vt:lpstr>
      <vt:lpstr>'GMIC_2022-Q3_SCDPT4'!SCDPT4_502BEGINNG_13</vt:lpstr>
      <vt:lpstr>'GMIC_2022-Q3_SCDPT4'!SCDPT4_502BEGINNG_14</vt:lpstr>
      <vt:lpstr>'GMIC_2022-Q3_SCDPT4'!SCDPT4_502BEGINNG_15</vt:lpstr>
      <vt:lpstr>'GMIC_2022-Q3_SCDPT4'!SCDPT4_502BEGINNG_16</vt:lpstr>
      <vt:lpstr>'GMIC_2022-Q3_SCDPT4'!SCDPT4_502BEGINNG_17</vt:lpstr>
      <vt:lpstr>'GMIC_2022-Q3_SCDPT4'!SCDPT4_502BEGINNG_18</vt:lpstr>
      <vt:lpstr>'GMIC_2022-Q3_SCDPT4'!SCDPT4_502BEGINNG_19</vt:lpstr>
      <vt:lpstr>'GMIC_2022-Q3_SCDPT4'!SCDPT4_502BEGINNG_2</vt:lpstr>
      <vt:lpstr>'GMIC_2022-Q3_SCDPT4'!SCDPT4_502BEGINNG_20</vt:lpstr>
      <vt:lpstr>'GMIC_2022-Q3_SCDPT4'!SCDPT4_502BEGINNG_21</vt:lpstr>
      <vt:lpstr>'GMIC_2022-Q3_SCDPT4'!SCDPT4_502BEGINNG_22.01</vt:lpstr>
      <vt:lpstr>'GMIC_2022-Q3_SCDPT4'!SCDPT4_502BEGINNG_22.02</vt:lpstr>
      <vt:lpstr>'GMIC_2022-Q3_SCDPT4'!SCDPT4_502BEGINNG_22.03</vt:lpstr>
      <vt:lpstr>'GMIC_2022-Q3_SCDPT4'!SCDPT4_502BEGINNG_23</vt:lpstr>
      <vt:lpstr>'GMIC_2022-Q3_SCDPT4'!SCDPT4_502BEGINNG_24</vt:lpstr>
      <vt:lpstr>'GMIC_2022-Q3_SCDPT4'!SCDPT4_502BEGINNG_25</vt:lpstr>
      <vt:lpstr>'GMIC_2022-Q3_SCDPT4'!SCDPT4_502BEGINNG_26</vt:lpstr>
      <vt:lpstr>'GMIC_2022-Q3_SCDPT4'!SCDPT4_502BEGINNG_27</vt:lpstr>
      <vt:lpstr>'GMIC_2022-Q3_SCDPT4'!SCDPT4_502BEGINNG_28</vt:lpstr>
      <vt:lpstr>'GMIC_2022-Q3_SCDPT4'!SCDPT4_502BEGINNG_3</vt:lpstr>
      <vt:lpstr>'GMIC_2022-Q3_SCDPT4'!SCDPT4_502BEGINNG_4</vt:lpstr>
      <vt:lpstr>'GMIC_2022-Q3_SCDPT4'!SCDPT4_502BEGINNG_5</vt:lpstr>
      <vt:lpstr>'GMIC_2022-Q3_SCDPT4'!SCDPT4_502BEGINNG_6</vt:lpstr>
      <vt:lpstr>'GMIC_2022-Q3_SCDPT4'!SCDPT4_502BEGINNG_7</vt:lpstr>
      <vt:lpstr>'GMIC_2022-Q3_SCDPT4'!SCDPT4_502BEGINNG_8</vt:lpstr>
      <vt:lpstr>'GMIC_2022-Q3_SCDPT4'!SCDPT4_502BEGINNG_9</vt:lpstr>
      <vt:lpstr>'GMIC_2022-Q3_SCDPT4'!SCDPT4_502ENDINGG_10</vt:lpstr>
      <vt:lpstr>'GMIC_2022-Q3_SCDPT4'!SCDPT4_502ENDINGG_11</vt:lpstr>
      <vt:lpstr>'GMIC_2022-Q3_SCDPT4'!SCDPT4_502ENDINGG_12</vt:lpstr>
      <vt:lpstr>'GMIC_2022-Q3_SCDPT4'!SCDPT4_502ENDINGG_13</vt:lpstr>
      <vt:lpstr>'GMIC_2022-Q3_SCDPT4'!SCDPT4_502ENDINGG_14</vt:lpstr>
      <vt:lpstr>'GMIC_2022-Q3_SCDPT4'!SCDPT4_502ENDINGG_15</vt:lpstr>
      <vt:lpstr>'GMIC_2022-Q3_SCDPT4'!SCDPT4_502ENDINGG_16</vt:lpstr>
      <vt:lpstr>'GMIC_2022-Q3_SCDPT4'!SCDPT4_502ENDINGG_17</vt:lpstr>
      <vt:lpstr>'GMIC_2022-Q3_SCDPT4'!SCDPT4_502ENDINGG_18</vt:lpstr>
      <vt:lpstr>'GMIC_2022-Q3_SCDPT4'!SCDPT4_502ENDINGG_19</vt:lpstr>
      <vt:lpstr>'GMIC_2022-Q3_SCDPT4'!SCDPT4_502ENDINGG_2</vt:lpstr>
      <vt:lpstr>'GMIC_2022-Q3_SCDPT4'!SCDPT4_502ENDINGG_20</vt:lpstr>
      <vt:lpstr>'GMIC_2022-Q3_SCDPT4'!SCDPT4_502ENDINGG_21</vt:lpstr>
      <vt:lpstr>'GMIC_2022-Q3_SCDPT4'!SCDPT4_502ENDINGG_22.01</vt:lpstr>
      <vt:lpstr>'GMIC_2022-Q3_SCDPT4'!SCDPT4_502ENDINGG_22.02</vt:lpstr>
      <vt:lpstr>'GMIC_2022-Q3_SCDPT4'!SCDPT4_502ENDINGG_22.03</vt:lpstr>
      <vt:lpstr>'GMIC_2022-Q3_SCDPT4'!SCDPT4_502ENDINGG_23</vt:lpstr>
      <vt:lpstr>'GMIC_2022-Q3_SCDPT4'!SCDPT4_502ENDINGG_24</vt:lpstr>
      <vt:lpstr>'GMIC_2022-Q3_SCDPT4'!SCDPT4_502ENDINGG_25</vt:lpstr>
      <vt:lpstr>'GMIC_2022-Q3_SCDPT4'!SCDPT4_502ENDINGG_26</vt:lpstr>
      <vt:lpstr>'GMIC_2022-Q3_SCDPT4'!SCDPT4_502ENDINGG_27</vt:lpstr>
      <vt:lpstr>'GMIC_2022-Q3_SCDPT4'!SCDPT4_502ENDINGG_28</vt:lpstr>
      <vt:lpstr>'GMIC_2022-Q3_SCDPT4'!SCDPT4_502ENDINGG_3</vt:lpstr>
      <vt:lpstr>'GMIC_2022-Q3_SCDPT4'!SCDPT4_502ENDINGG_4</vt:lpstr>
      <vt:lpstr>'GMIC_2022-Q3_SCDPT4'!SCDPT4_502ENDINGG_5</vt:lpstr>
      <vt:lpstr>'GMIC_2022-Q3_SCDPT4'!SCDPT4_502ENDINGG_6</vt:lpstr>
      <vt:lpstr>'GMIC_2022-Q3_SCDPT4'!SCDPT4_502ENDINGG_7</vt:lpstr>
      <vt:lpstr>'GMIC_2022-Q3_SCDPT4'!SCDPT4_502ENDINGG_8</vt:lpstr>
      <vt:lpstr>'GMIC_2022-Q3_SCDPT4'!SCDPT4_502ENDINGG_9</vt:lpstr>
      <vt:lpstr>'GMIC_2022-Q3_SCDPT4'!SCDPT4_5310000000_Range</vt:lpstr>
      <vt:lpstr>'GMIC_2022-Q3_SCDPT4'!SCDPT4_5319999999_10</vt:lpstr>
      <vt:lpstr>'GMIC_2022-Q3_SCDPT4'!SCDPT4_5319999999_11</vt:lpstr>
      <vt:lpstr>'GMIC_2022-Q3_SCDPT4'!SCDPT4_5319999999_12</vt:lpstr>
      <vt:lpstr>'GMIC_2022-Q3_SCDPT4'!SCDPT4_5319999999_13</vt:lpstr>
      <vt:lpstr>'GMIC_2022-Q3_SCDPT4'!SCDPT4_5319999999_14</vt:lpstr>
      <vt:lpstr>'GMIC_2022-Q3_SCDPT4'!SCDPT4_5319999999_15</vt:lpstr>
      <vt:lpstr>'GMIC_2022-Q3_SCDPT4'!SCDPT4_5319999999_16</vt:lpstr>
      <vt:lpstr>'GMIC_2022-Q3_SCDPT4'!SCDPT4_5319999999_17</vt:lpstr>
      <vt:lpstr>'GMIC_2022-Q3_SCDPT4'!SCDPT4_5319999999_18</vt:lpstr>
      <vt:lpstr>'GMIC_2022-Q3_SCDPT4'!SCDPT4_5319999999_19</vt:lpstr>
      <vt:lpstr>'GMIC_2022-Q3_SCDPT4'!SCDPT4_5319999999_20</vt:lpstr>
      <vt:lpstr>'GMIC_2022-Q3_SCDPT4'!SCDPT4_5319999999_7</vt:lpstr>
      <vt:lpstr>'GMIC_2022-Q3_SCDPT4'!SCDPT4_5319999999_9</vt:lpstr>
      <vt:lpstr>'GMIC_2022-Q3_SCDPT4'!SCDPT4_531BEGINNG_1</vt:lpstr>
      <vt:lpstr>'GMIC_2022-Q3_SCDPT4'!SCDPT4_531BEGINNG_10</vt:lpstr>
      <vt:lpstr>'GMIC_2022-Q3_SCDPT4'!SCDPT4_531BEGINNG_11</vt:lpstr>
      <vt:lpstr>'GMIC_2022-Q3_SCDPT4'!SCDPT4_531BEGINNG_12</vt:lpstr>
      <vt:lpstr>'GMIC_2022-Q3_SCDPT4'!SCDPT4_531BEGINNG_13</vt:lpstr>
      <vt:lpstr>'GMIC_2022-Q3_SCDPT4'!SCDPT4_531BEGINNG_14</vt:lpstr>
      <vt:lpstr>'GMIC_2022-Q3_SCDPT4'!SCDPT4_531BEGINNG_15</vt:lpstr>
      <vt:lpstr>'GMIC_2022-Q3_SCDPT4'!SCDPT4_531BEGINNG_16</vt:lpstr>
      <vt:lpstr>'GMIC_2022-Q3_SCDPT4'!SCDPT4_531BEGINNG_17</vt:lpstr>
      <vt:lpstr>'GMIC_2022-Q3_SCDPT4'!SCDPT4_531BEGINNG_18</vt:lpstr>
      <vt:lpstr>'GMIC_2022-Q3_SCDPT4'!SCDPT4_531BEGINNG_19</vt:lpstr>
      <vt:lpstr>'GMIC_2022-Q3_SCDPT4'!SCDPT4_531BEGINNG_2</vt:lpstr>
      <vt:lpstr>'GMIC_2022-Q3_SCDPT4'!SCDPT4_531BEGINNG_20</vt:lpstr>
      <vt:lpstr>'GMIC_2022-Q3_SCDPT4'!SCDPT4_531BEGINNG_21</vt:lpstr>
      <vt:lpstr>'GMIC_2022-Q3_SCDPT4'!SCDPT4_531BEGINNG_22.01</vt:lpstr>
      <vt:lpstr>'GMIC_2022-Q3_SCDPT4'!SCDPT4_531BEGINNG_22.02</vt:lpstr>
      <vt:lpstr>'GMIC_2022-Q3_SCDPT4'!SCDPT4_531BEGINNG_22.03</vt:lpstr>
      <vt:lpstr>'GMIC_2022-Q3_SCDPT4'!SCDPT4_531BEGINNG_23</vt:lpstr>
      <vt:lpstr>'GMIC_2022-Q3_SCDPT4'!SCDPT4_531BEGINNG_24</vt:lpstr>
      <vt:lpstr>'GMIC_2022-Q3_SCDPT4'!SCDPT4_531BEGINNG_25</vt:lpstr>
      <vt:lpstr>'GMIC_2022-Q3_SCDPT4'!SCDPT4_531BEGINNG_26</vt:lpstr>
      <vt:lpstr>'GMIC_2022-Q3_SCDPT4'!SCDPT4_531BEGINNG_27</vt:lpstr>
      <vt:lpstr>'GMIC_2022-Q3_SCDPT4'!SCDPT4_531BEGINNG_28</vt:lpstr>
      <vt:lpstr>'GMIC_2022-Q3_SCDPT4'!SCDPT4_531BEGINNG_3</vt:lpstr>
      <vt:lpstr>'GMIC_2022-Q3_SCDPT4'!SCDPT4_531BEGINNG_4</vt:lpstr>
      <vt:lpstr>'GMIC_2022-Q3_SCDPT4'!SCDPT4_531BEGINNG_5</vt:lpstr>
      <vt:lpstr>'GMIC_2022-Q3_SCDPT4'!SCDPT4_531BEGINNG_6</vt:lpstr>
      <vt:lpstr>'GMIC_2022-Q3_SCDPT4'!SCDPT4_531BEGINNG_7</vt:lpstr>
      <vt:lpstr>'GMIC_2022-Q3_SCDPT4'!SCDPT4_531BEGINNG_8</vt:lpstr>
      <vt:lpstr>'GMIC_2022-Q3_SCDPT4'!SCDPT4_531BEGINNG_9</vt:lpstr>
      <vt:lpstr>'GMIC_2022-Q3_SCDPT4'!SCDPT4_531ENDINGG_10</vt:lpstr>
      <vt:lpstr>'GMIC_2022-Q3_SCDPT4'!SCDPT4_531ENDINGG_11</vt:lpstr>
      <vt:lpstr>'GMIC_2022-Q3_SCDPT4'!SCDPT4_531ENDINGG_12</vt:lpstr>
      <vt:lpstr>'GMIC_2022-Q3_SCDPT4'!SCDPT4_531ENDINGG_13</vt:lpstr>
      <vt:lpstr>'GMIC_2022-Q3_SCDPT4'!SCDPT4_531ENDINGG_14</vt:lpstr>
      <vt:lpstr>'GMIC_2022-Q3_SCDPT4'!SCDPT4_531ENDINGG_15</vt:lpstr>
      <vt:lpstr>'GMIC_2022-Q3_SCDPT4'!SCDPT4_531ENDINGG_16</vt:lpstr>
      <vt:lpstr>'GMIC_2022-Q3_SCDPT4'!SCDPT4_531ENDINGG_17</vt:lpstr>
      <vt:lpstr>'GMIC_2022-Q3_SCDPT4'!SCDPT4_531ENDINGG_18</vt:lpstr>
      <vt:lpstr>'GMIC_2022-Q3_SCDPT4'!SCDPT4_531ENDINGG_19</vt:lpstr>
      <vt:lpstr>'GMIC_2022-Q3_SCDPT4'!SCDPT4_531ENDINGG_2</vt:lpstr>
      <vt:lpstr>'GMIC_2022-Q3_SCDPT4'!SCDPT4_531ENDINGG_20</vt:lpstr>
      <vt:lpstr>'GMIC_2022-Q3_SCDPT4'!SCDPT4_531ENDINGG_21</vt:lpstr>
      <vt:lpstr>'GMIC_2022-Q3_SCDPT4'!SCDPT4_531ENDINGG_22.01</vt:lpstr>
      <vt:lpstr>'GMIC_2022-Q3_SCDPT4'!SCDPT4_531ENDINGG_22.02</vt:lpstr>
      <vt:lpstr>'GMIC_2022-Q3_SCDPT4'!SCDPT4_531ENDINGG_22.03</vt:lpstr>
      <vt:lpstr>'GMIC_2022-Q3_SCDPT4'!SCDPT4_531ENDINGG_23</vt:lpstr>
      <vt:lpstr>'GMIC_2022-Q3_SCDPT4'!SCDPT4_531ENDINGG_24</vt:lpstr>
      <vt:lpstr>'GMIC_2022-Q3_SCDPT4'!SCDPT4_531ENDINGG_25</vt:lpstr>
      <vt:lpstr>'GMIC_2022-Q3_SCDPT4'!SCDPT4_531ENDINGG_26</vt:lpstr>
      <vt:lpstr>'GMIC_2022-Q3_SCDPT4'!SCDPT4_531ENDINGG_27</vt:lpstr>
      <vt:lpstr>'GMIC_2022-Q3_SCDPT4'!SCDPT4_531ENDINGG_28</vt:lpstr>
      <vt:lpstr>'GMIC_2022-Q3_SCDPT4'!SCDPT4_531ENDINGG_3</vt:lpstr>
      <vt:lpstr>'GMIC_2022-Q3_SCDPT4'!SCDPT4_531ENDINGG_4</vt:lpstr>
      <vt:lpstr>'GMIC_2022-Q3_SCDPT4'!SCDPT4_531ENDINGG_5</vt:lpstr>
      <vt:lpstr>'GMIC_2022-Q3_SCDPT4'!SCDPT4_531ENDINGG_6</vt:lpstr>
      <vt:lpstr>'GMIC_2022-Q3_SCDPT4'!SCDPT4_531ENDINGG_7</vt:lpstr>
      <vt:lpstr>'GMIC_2022-Q3_SCDPT4'!SCDPT4_531ENDINGG_8</vt:lpstr>
      <vt:lpstr>'GMIC_2022-Q3_SCDPT4'!SCDPT4_531ENDINGG_9</vt:lpstr>
      <vt:lpstr>'GMIC_2022-Q3_SCDPT4'!SCDPT4_5320000000_Range</vt:lpstr>
      <vt:lpstr>'GMIC_2022-Q3_SCDPT4'!SCDPT4_5329999999_10</vt:lpstr>
      <vt:lpstr>'GMIC_2022-Q3_SCDPT4'!SCDPT4_5329999999_11</vt:lpstr>
      <vt:lpstr>'GMIC_2022-Q3_SCDPT4'!SCDPT4_5329999999_12</vt:lpstr>
      <vt:lpstr>'GMIC_2022-Q3_SCDPT4'!SCDPT4_5329999999_13</vt:lpstr>
      <vt:lpstr>'GMIC_2022-Q3_SCDPT4'!SCDPT4_5329999999_14</vt:lpstr>
      <vt:lpstr>'GMIC_2022-Q3_SCDPT4'!SCDPT4_5329999999_15</vt:lpstr>
      <vt:lpstr>'GMIC_2022-Q3_SCDPT4'!SCDPT4_5329999999_16</vt:lpstr>
      <vt:lpstr>'GMIC_2022-Q3_SCDPT4'!SCDPT4_5329999999_17</vt:lpstr>
      <vt:lpstr>'GMIC_2022-Q3_SCDPT4'!SCDPT4_5329999999_18</vt:lpstr>
      <vt:lpstr>'GMIC_2022-Q3_SCDPT4'!SCDPT4_5329999999_19</vt:lpstr>
      <vt:lpstr>'GMIC_2022-Q3_SCDPT4'!SCDPT4_5329999999_20</vt:lpstr>
      <vt:lpstr>'GMIC_2022-Q3_SCDPT4'!SCDPT4_5329999999_7</vt:lpstr>
      <vt:lpstr>'GMIC_2022-Q3_SCDPT4'!SCDPT4_5329999999_9</vt:lpstr>
      <vt:lpstr>'GMIC_2022-Q3_SCDPT4'!SCDPT4_532BEGINNG_1</vt:lpstr>
      <vt:lpstr>'GMIC_2022-Q3_SCDPT4'!SCDPT4_532BEGINNG_10</vt:lpstr>
      <vt:lpstr>'GMIC_2022-Q3_SCDPT4'!SCDPT4_532BEGINNG_11</vt:lpstr>
      <vt:lpstr>'GMIC_2022-Q3_SCDPT4'!SCDPT4_532BEGINNG_12</vt:lpstr>
      <vt:lpstr>'GMIC_2022-Q3_SCDPT4'!SCDPT4_532BEGINNG_13</vt:lpstr>
      <vt:lpstr>'GMIC_2022-Q3_SCDPT4'!SCDPT4_532BEGINNG_14</vt:lpstr>
      <vt:lpstr>'GMIC_2022-Q3_SCDPT4'!SCDPT4_532BEGINNG_15</vt:lpstr>
      <vt:lpstr>'GMIC_2022-Q3_SCDPT4'!SCDPT4_532BEGINNG_16</vt:lpstr>
      <vt:lpstr>'GMIC_2022-Q3_SCDPT4'!SCDPT4_532BEGINNG_17</vt:lpstr>
      <vt:lpstr>'GMIC_2022-Q3_SCDPT4'!SCDPT4_532BEGINNG_18</vt:lpstr>
      <vt:lpstr>'GMIC_2022-Q3_SCDPT4'!SCDPT4_532BEGINNG_19</vt:lpstr>
      <vt:lpstr>'GMIC_2022-Q3_SCDPT4'!SCDPT4_532BEGINNG_2</vt:lpstr>
      <vt:lpstr>'GMIC_2022-Q3_SCDPT4'!SCDPT4_532BEGINNG_20</vt:lpstr>
      <vt:lpstr>'GMIC_2022-Q3_SCDPT4'!SCDPT4_532BEGINNG_21</vt:lpstr>
      <vt:lpstr>'GMIC_2022-Q3_SCDPT4'!SCDPT4_532BEGINNG_22.01</vt:lpstr>
      <vt:lpstr>'GMIC_2022-Q3_SCDPT4'!SCDPT4_532BEGINNG_22.02</vt:lpstr>
      <vt:lpstr>'GMIC_2022-Q3_SCDPT4'!SCDPT4_532BEGINNG_22.03</vt:lpstr>
      <vt:lpstr>'GMIC_2022-Q3_SCDPT4'!SCDPT4_532BEGINNG_23</vt:lpstr>
      <vt:lpstr>'GMIC_2022-Q3_SCDPT4'!SCDPT4_532BEGINNG_24</vt:lpstr>
      <vt:lpstr>'GMIC_2022-Q3_SCDPT4'!SCDPT4_532BEGINNG_25</vt:lpstr>
      <vt:lpstr>'GMIC_2022-Q3_SCDPT4'!SCDPT4_532BEGINNG_26</vt:lpstr>
      <vt:lpstr>'GMIC_2022-Q3_SCDPT4'!SCDPT4_532BEGINNG_27</vt:lpstr>
      <vt:lpstr>'GMIC_2022-Q3_SCDPT4'!SCDPT4_532BEGINNG_28</vt:lpstr>
      <vt:lpstr>'GMIC_2022-Q3_SCDPT4'!SCDPT4_532BEGINNG_3</vt:lpstr>
      <vt:lpstr>'GMIC_2022-Q3_SCDPT4'!SCDPT4_532BEGINNG_4</vt:lpstr>
      <vt:lpstr>'GMIC_2022-Q3_SCDPT4'!SCDPT4_532BEGINNG_5</vt:lpstr>
      <vt:lpstr>'GMIC_2022-Q3_SCDPT4'!SCDPT4_532BEGINNG_6</vt:lpstr>
      <vt:lpstr>'GMIC_2022-Q3_SCDPT4'!SCDPT4_532BEGINNG_7</vt:lpstr>
      <vt:lpstr>'GMIC_2022-Q3_SCDPT4'!SCDPT4_532BEGINNG_8</vt:lpstr>
      <vt:lpstr>'GMIC_2022-Q3_SCDPT4'!SCDPT4_532BEGINNG_9</vt:lpstr>
      <vt:lpstr>'GMIC_2022-Q3_SCDPT4'!SCDPT4_532ENDINGG_10</vt:lpstr>
      <vt:lpstr>'GMIC_2022-Q3_SCDPT4'!SCDPT4_532ENDINGG_11</vt:lpstr>
      <vt:lpstr>'GMIC_2022-Q3_SCDPT4'!SCDPT4_532ENDINGG_12</vt:lpstr>
      <vt:lpstr>'GMIC_2022-Q3_SCDPT4'!SCDPT4_532ENDINGG_13</vt:lpstr>
      <vt:lpstr>'GMIC_2022-Q3_SCDPT4'!SCDPT4_532ENDINGG_14</vt:lpstr>
      <vt:lpstr>'GMIC_2022-Q3_SCDPT4'!SCDPT4_532ENDINGG_15</vt:lpstr>
      <vt:lpstr>'GMIC_2022-Q3_SCDPT4'!SCDPT4_532ENDINGG_16</vt:lpstr>
      <vt:lpstr>'GMIC_2022-Q3_SCDPT4'!SCDPT4_532ENDINGG_17</vt:lpstr>
      <vt:lpstr>'GMIC_2022-Q3_SCDPT4'!SCDPT4_532ENDINGG_18</vt:lpstr>
      <vt:lpstr>'GMIC_2022-Q3_SCDPT4'!SCDPT4_532ENDINGG_19</vt:lpstr>
      <vt:lpstr>'GMIC_2022-Q3_SCDPT4'!SCDPT4_532ENDINGG_2</vt:lpstr>
      <vt:lpstr>'GMIC_2022-Q3_SCDPT4'!SCDPT4_532ENDINGG_20</vt:lpstr>
      <vt:lpstr>'GMIC_2022-Q3_SCDPT4'!SCDPT4_532ENDINGG_21</vt:lpstr>
      <vt:lpstr>'GMIC_2022-Q3_SCDPT4'!SCDPT4_532ENDINGG_22.01</vt:lpstr>
      <vt:lpstr>'GMIC_2022-Q3_SCDPT4'!SCDPT4_532ENDINGG_22.02</vt:lpstr>
      <vt:lpstr>'GMIC_2022-Q3_SCDPT4'!SCDPT4_532ENDINGG_22.03</vt:lpstr>
      <vt:lpstr>'GMIC_2022-Q3_SCDPT4'!SCDPT4_532ENDINGG_23</vt:lpstr>
      <vt:lpstr>'GMIC_2022-Q3_SCDPT4'!SCDPT4_532ENDINGG_24</vt:lpstr>
      <vt:lpstr>'GMIC_2022-Q3_SCDPT4'!SCDPT4_532ENDINGG_25</vt:lpstr>
      <vt:lpstr>'GMIC_2022-Q3_SCDPT4'!SCDPT4_532ENDINGG_26</vt:lpstr>
      <vt:lpstr>'GMIC_2022-Q3_SCDPT4'!SCDPT4_532ENDINGG_27</vt:lpstr>
      <vt:lpstr>'GMIC_2022-Q3_SCDPT4'!SCDPT4_532ENDINGG_28</vt:lpstr>
      <vt:lpstr>'GMIC_2022-Q3_SCDPT4'!SCDPT4_532ENDINGG_3</vt:lpstr>
      <vt:lpstr>'GMIC_2022-Q3_SCDPT4'!SCDPT4_532ENDINGG_4</vt:lpstr>
      <vt:lpstr>'GMIC_2022-Q3_SCDPT4'!SCDPT4_532ENDINGG_5</vt:lpstr>
      <vt:lpstr>'GMIC_2022-Q3_SCDPT4'!SCDPT4_532ENDINGG_6</vt:lpstr>
      <vt:lpstr>'GMIC_2022-Q3_SCDPT4'!SCDPT4_532ENDINGG_7</vt:lpstr>
      <vt:lpstr>'GMIC_2022-Q3_SCDPT4'!SCDPT4_532ENDINGG_8</vt:lpstr>
      <vt:lpstr>'GMIC_2022-Q3_SCDPT4'!SCDPT4_532ENDINGG_9</vt:lpstr>
      <vt:lpstr>'GMIC_2022-Q3_SCDPT4'!SCDPT4_5510000000_Range</vt:lpstr>
      <vt:lpstr>'GMIC_2022-Q3_SCDPT4'!SCDPT4_5519999999_10</vt:lpstr>
      <vt:lpstr>'GMIC_2022-Q3_SCDPT4'!SCDPT4_5519999999_11</vt:lpstr>
      <vt:lpstr>'GMIC_2022-Q3_SCDPT4'!SCDPT4_5519999999_12</vt:lpstr>
      <vt:lpstr>'GMIC_2022-Q3_SCDPT4'!SCDPT4_5519999999_13</vt:lpstr>
      <vt:lpstr>'GMIC_2022-Q3_SCDPT4'!SCDPT4_5519999999_14</vt:lpstr>
      <vt:lpstr>'GMIC_2022-Q3_SCDPT4'!SCDPT4_5519999999_15</vt:lpstr>
      <vt:lpstr>'GMIC_2022-Q3_SCDPT4'!SCDPT4_5519999999_16</vt:lpstr>
      <vt:lpstr>'GMIC_2022-Q3_SCDPT4'!SCDPT4_5519999999_17</vt:lpstr>
      <vt:lpstr>'GMIC_2022-Q3_SCDPT4'!SCDPT4_5519999999_18</vt:lpstr>
      <vt:lpstr>'GMIC_2022-Q3_SCDPT4'!SCDPT4_5519999999_19</vt:lpstr>
      <vt:lpstr>'GMIC_2022-Q3_SCDPT4'!SCDPT4_5519999999_20</vt:lpstr>
      <vt:lpstr>'GMIC_2022-Q3_SCDPT4'!SCDPT4_5519999999_7</vt:lpstr>
      <vt:lpstr>'GMIC_2022-Q3_SCDPT4'!SCDPT4_5519999999_9</vt:lpstr>
      <vt:lpstr>'GMIC_2022-Q3_SCDPT4'!SCDPT4_551BEGINNG_1</vt:lpstr>
      <vt:lpstr>'GMIC_2022-Q3_SCDPT4'!SCDPT4_551BEGINNG_10</vt:lpstr>
      <vt:lpstr>'GMIC_2022-Q3_SCDPT4'!SCDPT4_551BEGINNG_11</vt:lpstr>
      <vt:lpstr>'GMIC_2022-Q3_SCDPT4'!SCDPT4_551BEGINNG_12</vt:lpstr>
      <vt:lpstr>'GMIC_2022-Q3_SCDPT4'!SCDPT4_551BEGINNG_13</vt:lpstr>
      <vt:lpstr>'GMIC_2022-Q3_SCDPT4'!SCDPT4_551BEGINNG_14</vt:lpstr>
      <vt:lpstr>'GMIC_2022-Q3_SCDPT4'!SCDPT4_551BEGINNG_15</vt:lpstr>
      <vt:lpstr>'GMIC_2022-Q3_SCDPT4'!SCDPT4_551BEGINNG_16</vt:lpstr>
      <vt:lpstr>'GMIC_2022-Q3_SCDPT4'!SCDPT4_551BEGINNG_17</vt:lpstr>
      <vt:lpstr>'GMIC_2022-Q3_SCDPT4'!SCDPT4_551BEGINNG_18</vt:lpstr>
      <vt:lpstr>'GMIC_2022-Q3_SCDPT4'!SCDPT4_551BEGINNG_19</vt:lpstr>
      <vt:lpstr>'GMIC_2022-Q3_SCDPT4'!SCDPT4_551BEGINNG_2</vt:lpstr>
      <vt:lpstr>'GMIC_2022-Q3_SCDPT4'!SCDPT4_551BEGINNG_20</vt:lpstr>
      <vt:lpstr>'GMIC_2022-Q3_SCDPT4'!SCDPT4_551BEGINNG_21</vt:lpstr>
      <vt:lpstr>'GMIC_2022-Q3_SCDPT4'!SCDPT4_551BEGINNG_22.01</vt:lpstr>
      <vt:lpstr>'GMIC_2022-Q3_SCDPT4'!SCDPT4_551BEGINNG_22.02</vt:lpstr>
      <vt:lpstr>'GMIC_2022-Q3_SCDPT4'!SCDPT4_551BEGINNG_22.03</vt:lpstr>
      <vt:lpstr>'GMIC_2022-Q3_SCDPT4'!SCDPT4_551BEGINNG_23</vt:lpstr>
      <vt:lpstr>'GMIC_2022-Q3_SCDPT4'!SCDPT4_551BEGINNG_24</vt:lpstr>
      <vt:lpstr>'GMIC_2022-Q3_SCDPT4'!SCDPT4_551BEGINNG_25</vt:lpstr>
      <vt:lpstr>'GMIC_2022-Q3_SCDPT4'!SCDPT4_551BEGINNG_26</vt:lpstr>
      <vt:lpstr>'GMIC_2022-Q3_SCDPT4'!SCDPT4_551BEGINNG_27</vt:lpstr>
      <vt:lpstr>'GMIC_2022-Q3_SCDPT4'!SCDPT4_551BEGINNG_28</vt:lpstr>
      <vt:lpstr>'GMIC_2022-Q3_SCDPT4'!SCDPT4_551BEGINNG_3</vt:lpstr>
      <vt:lpstr>'GMIC_2022-Q3_SCDPT4'!SCDPT4_551BEGINNG_4</vt:lpstr>
      <vt:lpstr>'GMIC_2022-Q3_SCDPT4'!SCDPT4_551BEGINNG_5</vt:lpstr>
      <vt:lpstr>'GMIC_2022-Q3_SCDPT4'!SCDPT4_551BEGINNG_6</vt:lpstr>
      <vt:lpstr>'GMIC_2022-Q3_SCDPT4'!SCDPT4_551BEGINNG_7</vt:lpstr>
      <vt:lpstr>'GMIC_2022-Q3_SCDPT4'!SCDPT4_551BEGINNG_8</vt:lpstr>
      <vt:lpstr>'GMIC_2022-Q3_SCDPT4'!SCDPT4_551BEGINNG_9</vt:lpstr>
      <vt:lpstr>'GMIC_2022-Q3_SCDPT4'!SCDPT4_551ENDINGG_10</vt:lpstr>
      <vt:lpstr>'GMIC_2022-Q3_SCDPT4'!SCDPT4_551ENDINGG_11</vt:lpstr>
      <vt:lpstr>'GMIC_2022-Q3_SCDPT4'!SCDPT4_551ENDINGG_12</vt:lpstr>
      <vt:lpstr>'GMIC_2022-Q3_SCDPT4'!SCDPT4_551ENDINGG_13</vt:lpstr>
      <vt:lpstr>'GMIC_2022-Q3_SCDPT4'!SCDPT4_551ENDINGG_14</vt:lpstr>
      <vt:lpstr>'GMIC_2022-Q3_SCDPT4'!SCDPT4_551ENDINGG_15</vt:lpstr>
      <vt:lpstr>'GMIC_2022-Q3_SCDPT4'!SCDPT4_551ENDINGG_16</vt:lpstr>
      <vt:lpstr>'GMIC_2022-Q3_SCDPT4'!SCDPT4_551ENDINGG_17</vt:lpstr>
      <vt:lpstr>'GMIC_2022-Q3_SCDPT4'!SCDPT4_551ENDINGG_18</vt:lpstr>
      <vt:lpstr>'GMIC_2022-Q3_SCDPT4'!SCDPT4_551ENDINGG_19</vt:lpstr>
      <vt:lpstr>'GMIC_2022-Q3_SCDPT4'!SCDPT4_551ENDINGG_2</vt:lpstr>
      <vt:lpstr>'GMIC_2022-Q3_SCDPT4'!SCDPT4_551ENDINGG_20</vt:lpstr>
      <vt:lpstr>'GMIC_2022-Q3_SCDPT4'!SCDPT4_551ENDINGG_21</vt:lpstr>
      <vt:lpstr>'GMIC_2022-Q3_SCDPT4'!SCDPT4_551ENDINGG_22.01</vt:lpstr>
      <vt:lpstr>'GMIC_2022-Q3_SCDPT4'!SCDPT4_551ENDINGG_22.02</vt:lpstr>
      <vt:lpstr>'GMIC_2022-Q3_SCDPT4'!SCDPT4_551ENDINGG_22.03</vt:lpstr>
      <vt:lpstr>'GMIC_2022-Q3_SCDPT4'!SCDPT4_551ENDINGG_23</vt:lpstr>
      <vt:lpstr>'GMIC_2022-Q3_SCDPT4'!SCDPT4_551ENDINGG_24</vt:lpstr>
      <vt:lpstr>'GMIC_2022-Q3_SCDPT4'!SCDPT4_551ENDINGG_25</vt:lpstr>
      <vt:lpstr>'GMIC_2022-Q3_SCDPT4'!SCDPT4_551ENDINGG_26</vt:lpstr>
      <vt:lpstr>'GMIC_2022-Q3_SCDPT4'!SCDPT4_551ENDINGG_27</vt:lpstr>
      <vt:lpstr>'GMIC_2022-Q3_SCDPT4'!SCDPT4_551ENDINGG_28</vt:lpstr>
      <vt:lpstr>'GMIC_2022-Q3_SCDPT4'!SCDPT4_551ENDINGG_3</vt:lpstr>
      <vt:lpstr>'GMIC_2022-Q3_SCDPT4'!SCDPT4_551ENDINGG_4</vt:lpstr>
      <vt:lpstr>'GMIC_2022-Q3_SCDPT4'!SCDPT4_551ENDINGG_5</vt:lpstr>
      <vt:lpstr>'GMIC_2022-Q3_SCDPT4'!SCDPT4_551ENDINGG_6</vt:lpstr>
      <vt:lpstr>'GMIC_2022-Q3_SCDPT4'!SCDPT4_551ENDINGG_7</vt:lpstr>
      <vt:lpstr>'GMIC_2022-Q3_SCDPT4'!SCDPT4_551ENDINGG_8</vt:lpstr>
      <vt:lpstr>'GMIC_2022-Q3_SCDPT4'!SCDPT4_551ENDINGG_9</vt:lpstr>
      <vt:lpstr>'GMIC_2022-Q3_SCDPT4'!SCDPT4_5520000000_Range</vt:lpstr>
      <vt:lpstr>'GMIC_2022-Q3_SCDPT4'!SCDPT4_5529999999_10</vt:lpstr>
      <vt:lpstr>'GMIC_2022-Q3_SCDPT4'!SCDPT4_5529999999_11</vt:lpstr>
      <vt:lpstr>'GMIC_2022-Q3_SCDPT4'!SCDPT4_5529999999_12</vt:lpstr>
      <vt:lpstr>'GMIC_2022-Q3_SCDPT4'!SCDPT4_5529999999_13</vt:lpstr>
      <vt:lpstr>'GMIC_2022-Q3_SCDPT4'!SCDPT4_5529999999_14</vt:lpstr>
      <vt:lpstr>'GMIC_2022-Q3_SCDPT4'!SCDPT4_5529999999_15</vt:lpstr>
      <vt:lpstr>'GMIC_2022-Q3_SCDPT4'!SCDPT4_5529999999_16</vt:lpstr>
      <vt:lpstr>'GMIC_2022-Q3_SCDPT4'!SCDPT4_5529999999_17</vt:lpstr>
      <vt:lpstr>'GMIC_2022-Q3_SCDPT4'!SCDPT4_5529999999_18</vt:lpstr>
      <vt:lpstr>'GMIC_2022-Q3_SCDPT4'!SCDPT4_5529999999_19</vt:lpstr>
      <vt:lpstr>'GMIC_2022-Q3_SCDPT4'!SCDPT4_5529999999_20</vt:lpstr>
      <vt:lpstr>'GMIC_2022-Q3_SCDPT4'!SCDPT4_5529999999_7</vt:lpstr>
      <vt:lpstr>'GMIC_2022-Q3_SCDPT4'!SCDPT4_5529999999_9</vt:lpstr>
      <vt:lpstr>'GMIC_2022-Q3_SCDPT4'!SCDPT4_552BEGINNG_1</vt:lpstr>
      <vt:lpstr>'GMIC_2022-Q3_SCDPT4'!SCDPT4_552BEGINNG_10</vt:lpstr>
      <vt:lpstr>'GMIC_2022-Q3_SCDPT4'!SCDPT4_552BEGINNG_11</vt:lpstr>
      <vt:lpstr>'GMIC_2022-Q3_SCDPT4'!SCDPT4_552BEGINNG_12</vt:lpstr>
      <vt:lpstr>'GMIC_2022-Q3_SCDPT4'!SCDPT4_552BEGINNG_13</vt:lpstr>
      <vt:lpstr>'GMIC_2022-Q3_SCDPT4'!SCDPT4_552BEGINNG_14</vt:lpstr>
      <vt:lpstr>'GMIC_2022-Q3_SCDPT4'!SCDPT4_552BEGINNG_15</vt:lpstr>
      <vt:lpstr>'GMIC_2022-Q3_SCDPT4'!SCDPT4_552BEGINNG_16</vt:lpstr>
      <vt:lpstr>'GMIC_2022-Q3_SCDPT4'!SCDPT4_552BEGINNG_17</vt:lpstr>
      <vt:lpstr>'GMIC_2022-Q3_SCDPT4'!SCDPT4_552BEGINNG_18</vt:lpstr>
      <vt:lpstr>'GMIC_2022-Q3_SCDPT4'!SCDPT4_552BEGINNG_19</vt:lpstr>
      <vt:lpstr>'GMIC_2022-Q3_SCDPT4'!SCDPT4_552BEGINNG_2</vt:lpstr>
      <vt:lpstr>'GMIC_2022-Q3_SCDPT4'!SCDPT4_552BEGINNG_20</vt:lpstr>
      <vt:lpstr>'GMIC_2022-Q3_SCDPT4'!SCDPT4_552BEGINNG_21</vt:lpstr>
      <vt:lpstr>'GMIC_2022-Q3_SCDPT4'!SCDPT4_552BEGINNG_22.01</vt:lpstr>
      <vt:lpstr>'GMIC_2022-Q3_SCDPT4'!SCDPT4_552BEGINNG_22.02</vt:lpstr>
      <vt:lpstr>'GMIC_2022-Q3_SCDPT4'!SCDPT4_552BEGINNG_22.03</vt:lpstr>
      <vt:lpstr>'GMIC_2022-Q3_SCDPT4'!SCDPT4_552BEGINNG_23</vt:lpstr>
      <vt:lpstr>'GMIC_2022-Q3_SCDPT4'!SCDPT4_552BEGINNG_24</vt:lpstr>
      <vt:lpstr>'GMIC_2022-Q3_SCDPT4'!SCDPT4_552BEGINNG_25</vt:lpstr>
      <vt:lpstr>'GMIC_2022-Q3_SCDPT4'!SCDPT4_552BEGINNG_26</vt:lpstr>
      <vt:lpstr>'GMIC_2022-Q3_SCDPT4'!SCDPT4_552BEGINNG_27</vt:lpstr>
      <vt:lpstr>'GMIC_2022-Q3_SCDPT4'!SCDPT4_552BEGINNG_28</vt:lpstr>
      <vt:lpstr>'GMIC_2022-Q3_SCDPT4'!SCDPT4_552BEGINNG_3</vt:lpstr>
      <vt:lpstr>'GMIC_2022-Q3_SCDPT4'!SCDPT4_552BEGINNG_4</vt:lpstr>
      <vt:lpstr>'GMIC_2022-Q3_SCDPT4'!SCDPT4_552BEGINNG_5</vt:lpstr>
      <vt:lpstr>'GMIC_2022-Q3_SCDPT4'!SCDPT4_552BEGINNG_6</vt:lpstr>
      <vt:lpstr>'GMIC_2022-Q3_SCDPT4'!SCDPT4_552BEGINNG_7</vt:lpstr>
      <vt:lpstr>'GMIC_2022-Q3_SCDPT4'!SCDPT4_552BEGINNG_8</vt:lpstr>
      <vt:lpstr>'GMIC_2022-Q3_SCDPT4'!SCDPT4_552BEGINNG_9</vt:lpstr>
      <vt:lpstr>'GMIC_2022-Q3_SCDPT4'!SCDPT4_552ENDINGG_10</vt:lpstr>
      <vt:lpstr>'GMIC_2022-Q3_SCDPT4'!SCDPT4_552ENDINGG_11</vt:lpstr>
      <vt:lpstr>'GMIC_2022-Q3_SCDPT4'!SCDPT4_552ENDINGG_12</vt:lpstr>
      <vt:lpstr>'GMIC_2022-Q3_SCDPT4'!SCDPT4_552ENDINGG_13</vt:lpstr>
      <vt:lpstr>'GMIC_2022-Q3_SCDPT4'!SCDPT4_552ENDINGG_14</vt:lpstr>
      <vt:lpstr>'GMIC_2022-Q3_SCDPT4'!SCDPT4_552ENDINGG_15</vt:lpstr>
      <vt:lpstr>'GMIC_2022-Q3_SCDPT4'!SCDPT4_552ENDINGG_16</vt:lpstr>
      <vt:lpstr>'GMIC_2022-Q3_SCDPT4'!SCDPT4_552ENDINGG_17</vt:lpstr>
      <vt:lpstr>'GMIC_2022-Q3_SCDPT4'!SCDPT4_552ENDINGG_18</vt:lpstr>
      <vt:lpstr>'GMIC_2022-Q3_SCDPT4'!SCDPT4_552ENDINGG_19</vt:lpstr>
      <vt:lpstr>'GMIC_2022-Q3_SCDPT4'!SCDPT4_552ENDINGG_2</vt:lpstr>
      <vt:lpstr>'GMIC_2022-Q3_SCDPT4'!SCDPT4_552ENDINGG_20</vt:lpstr>
      <vt:lpstr>'GMIC_2022-Q3_SCDPT4'!SCDPT4_552ENDINGG_21</vt:lpstr>
      <vt:lpstr>'GMIC_2022-Q3_SCDPT4'!SCDPT4_552ENDINGG_22.01</vt:lpstr>
      <vt:lpstr>'GMIC_2022-Q3_SCDPT4'!SCDPT4_552ENDINGG_22.02</vt:lpstr>
      <vt:lpstr>'GMIC_2022-Q3_SCDPT4'!SCDPT4_552ENDINGG_22.03</vt:lpstr>
      <vt:lpstr>'GMIC_2022-Q3_SCDPT4'!SCDPT4_552ENDINGG_23</vt:lpstr>
      <vt:lpstr>'GMIC_2022-Q3_SCDPT4'!SCDPT4_552ENDINGG_24</vt:lpstr>
      <vt:lpstr>'GMIC_2022-Q3_SCDPT4'!SCDPT4_552ENDINGG_25</vt:lpstr>
      <vt:lpstr>'GMIC_2022-Q3_SCDPT4'!SCDPT4_552ENDINGG_26</vt:lpstr>
      <vt:lpstr>'GMIC_2022-Q3_SCDPT4'!SCDPT4_552ENDINGG_27</vt:lpstr>
      <vt:lpstr>'GMIC_2022-Q3_SCDPT4'!SCDPT4_552ENDINGG_28</vt:lpstr>
      <vt:lpstr>'GMIC_2022-Q3_SCDPT4'!SCDPT4_552ENDINGG_3</vt:lpstr>
      <vt:lpstr>'GMIC_2022-Q3_SCDPT4'!SCDPT4_552ENDINGG_4</vt:lpstr>
      <vt:lpstr>'GMIC_2022-Q3_SCDPT4'!SCDPT4_552ENDINGG_5</vt:lpstr>
      <vt:lpstr>'GMIC_2022-Q3_SCDPT4'!SCDPT4_552ENDINGG_6</vt:lpstr>
      <vt:lpstr>'GMIC_2022-Q3_SCDPT4'!SCDPT4_552ENDINGG_7</vt:lpstr>
      <vt:lpstr>'GMIC_2022-Q3_SCDPT4'!SCDPT4_552ENDINGG_8</vt:lpstr>
      <vt:lpstr>'GMIC_2022-Q3_SCDPT4'!SCDPT4_552ENDINGG_9</vt:lpstr>
      <vt:lpstr>'GMIC_2022-Q3_SCDPT4'!SCDPT4_5710000000_Range</vt:lpstr>
      <vt:lpstr>'GMIC_2022-Q3_SCDPT4'!SCDPT4_5719999999_10</vt:lpstr>
      <vt:lpstr>'GMIC_2022-Q3_SCDPT4'!SCDPT4_5719999999_11</vt:lpstr>
      <vt:lpstr>'GMIC_2022-Q3_SCDPT4'!SCDPT4_5719999999_12</vt:lpstr>
      <vt:lpstr>'GMIC_2022-Q3_SCDPT4'!SCDPT4_5719999999_13</vt:lpstr>
      <vt:lpstr>'GMIC_2022-Q3_SCDPT4'!SCDPT4_5719999999_14</vt:lpstr>
      <vt:lpstr>'GMIC_2022-Q3_SCDPT4'!SCDPT4_5719999999_15</vt:lpstr>
      <vt:lpstr>'GMIC_2022-Q3_SCDPT4'!SCDPT4_5719999999_16</vt:lpstr>
      <vt:lpstr>'GMIC_2022-Q3_SCDPT4'!SCDPT4_5719999999_17</vt:lpstr>
      <vt:lpstr>'GMIC_2022-Q3_SCDPT4'!SCDPT4_5719999999_18</vt:lpstr>
      <vt:lpstr>'GMIC_2022-Q3_SCDPT4'!SCDPT4_5719999999_19</vt:lpstr>
      <vt:lpstr>'GMIC_2022-Q3_SCDPT4'!SCDPT4_5719999999_20</vt:lpstr>
      <vt:lpstr>'GMIC_2022-Q3_SCDPT4'!SCDPT4_5719999999_7</vt:lpstr>
      <vt:lpstr>'GMIC_2022-Q3_SCDPT4'!SCDPT4_5719999999_9</vt:lpstr>
      <vt:lpstr>'GMIC_2022-Q3_SCDPT4'!SCDPT4_571BEGINNG_1</vt:lpstr>
      <vt:lpstr>'GMIC_2022-Q3_SCDPT4'!SCDPT4_571BEGINNG_10</vt:lpstr>
      <vt:lpstr>'GMIC_2022-Q3_SCDPT4'!SCDPT4_571BEGINNG_11</vt:lpstr>
      <vt:lpstr>'GMIC_2022-Q3_SCDPT4'!SCDPT4_571BEGINNG_12</vt:lpstr>
      <vt:lpstr>'GMIC_2022-Q3_SCDPT4'!SCDPT4_571BEGINNG_13</vt:lpstr>
      <vt:lpstr>'GMIC_2022-Q3_SCDPT4'!SCDPT4_571BEGINNG_14</vt:lpstr>
      <vt:lpstr>'GMIC_2022-Q3_SCDPT4'!SCDPT4_571BEGINNG_15</vt:lpstr>
      <vt:lpstr>'GMIC_2022-Q3_SCDPT4'!SCDPT4_571BEGINNG_16</vt:lpstr>
      <vt:lpstr>'GMIC_2022-Q3_SCDPT4'!SCDPT4_571BEGINNG_17</vt:lpstr>
      <vt:lpstr>'GMIC_2022-Q3_SCDPT4'!SCDPT4_571BEGINNG_18</vt:lpstr>
      <vt:lpstr>'GMIC_2022-Q3_SCDPT4'!SCDPT4_571BEGINNG_19</vt:lpstr>
      <vt:lpstr>'GMIC_2022-Q3_SCDPT4'!SCDPT4_571BEGINNG_2</vt:lpstr>
      <vt:lpstr>'GMIC_2022-Q3_SCDPT4'!SCDPT4_571BEGINNG_20</vt:lpstr>
      <vt:lpstr>'GMIC_2022-Q3_SCDPT4'!SCDPT4_571BEGINNG_21</vt:lpstr>
      <vt:lpstr>'GMIC_2022-Q3_SCDPT4'!SCDPT4_571BEGINNG_22.01</vt:lpstr>
      <vt:lpstr>'GMIC_2022-Q3_SCDPT4'!SCDPT4_571BEGINNG_22.02</vt:lpstr>
      <vt:lpstr>'GMIC_2022-Q3_SCDPT4'!SCDPT4_571BEGINNG_22.03</vt:lpstr>
      <vt:lpstr>'GMIC_2022-Q3_SCDPT4'!SCDPT4_571BEGINNG_23</vt:lpstr>
      <vt:lpstr>'GMIC_2022-Q3_SCDPT4'!SCDPT4_571BEGINNG_24</vt:lpstr>
      <vt:lpstr>'GMIC_2022-Q3_SCDPT4'!SCDPT4_571BEGINNG_25</vt:lpstr>
      <vt:lpstr>'GMIC_2022-Q3_SCDPT4'!SCDPT4_571BEGINNG_26</vt:lpstr>
      <vt:lpstr>'GMIC_2022-Q3_SCDPT4'!SCDPT4_571BEGINNG_27</vt:lpstr>
      <vt:lpstr>'GMIC_2022-Q3_SCDPT4'!SCDPT4_571BEGINNG_28</vt:lpstr>
      <vt:lpstr>'GMIC_2022-Q3_SCDPT4'!SCDPT4_571BEGINNG_3</vt:lpstr>
      <vt:lpstr>'GMIC_2022-Q3_SCDPT4'!SCDPT4_571BEGINNG_4</vt:lpstr>
      <vt:lpstr>'GMIC_2022-Q3_SCDPT4'!SCDPT4_571BEGINNG_5</vt:lpstr>
      <vt:lpstr>'GMIC_2022-Q3_SCDPT4'!SCDPT4_571BEGINNG_6</vt:lpstr>
      <vt:lpstr>'GMIC_2022-Q3_SCDPT4'!SCDPT4_571BEGINNG_7</vt:lpstr>
      <vt:lpstr>'GMIC_2022-Q3_SCDPT4'!SCDPT4_571BEGINNG_8</vt:lpstr>
      <vt:lpstr>'GMIC_2022-Q3_SCDPT4'!SCDPT4_571BEGINNG_9</vt:lpstr>
      <vt:lpstr>'GMIC_2022-Q3_SCDPT4'!SCDPT4_571ENDINGG_10</vt:lpstr>
      <vt:lpstr>'GMIC_2022-Q3_SCDPT4'!SCDPT4_571ENDINGG_11</vt:lpstr>
      <vt:lpstr>'GMIC_2022-Q3_SCDPT4'!SCDPT4_571ENDINGG_12</vt:lpstr>
      <vt:lpstr>'GMIC_2022-Q3_SCDPT4'!SCDPT4_571ENDINGG_13</vt:lpstr>
      <vt:lpstr>'GMIC_2022-Q3_SCDPT4'!SCDPT4_571ENDINGG_14</vt:lpstr>
      <vt:lpstr>'GMIC_2022-Q3_SCDPT4'!SCDPT4_571ENDINGG_15</vt:lpstr>
      <vt:lpstr>'GMIC_2022-Q3_SCDPT4'!SCDPT4_571ENDINGG_16</vt:lpstr>
      <vt:lpstr>'GMIC_2022-Q3_SCDPT4'!SCDPT4_571ENDINGG_17</vt:lpstr>
      <vt:lpstr>'GMIC_2022-Q3_SCDPT4'!SCDPT4_571ENDINGG_18</vt:lpstr>
      <vt:lpstr>'GMIC_2022-Q3_SCDPT4'!SCDPT4_571ENDINGG_19</vt:lpstr>
      <vt:lpstr>'GMIC_2022-Q3_SCDPT4'!SCDPT4_571ENDINGG_2</vt:lpstr>
      <vt:lpstr>'GMIC_2022-Q3_SCDPT4'!SCDPT4_571ENDINGG_20</vt:lpstr>
      <vt:lpstr>'GMIC_2022-Q3_SCDPT4'!SCDPT4_571ENDINGG_21</vt:lpstr>
      <vt:lpstr>'GMIC_2022-Q3_SCDPT4'!SCDPT4_571ENDINGG_22.01</vt:lpstr>
      <vt:lpstr>'GMIC_2022-Q3_SCDPT4'!SCDPT4_571ENDINGG_22.02</vt:lpstr>
      <vt:lpstr>'GMIC_2022-Q3_SCDPT4'!SCDPT4_571ENDINGG_22.03</vt:lpstr>
      <vt:lpstr>'GMIC_2022-Q3_SCDPT4'!SCDPT4_571ENDINGG_23</vt:lpstr>
      <vt:lpstr>'GMIC_2022-Q3_SCDPT4'!SCDPT4_571ENDINGG_24</vt:lpstr>
      <vt:lpstr>'GMIC_2022-Q3_SCDPT4'!SCDPT4_571ENDINGG_25</vt:lpstr>
      <vt:lpstr>'GMIC_2022-Q3_SCDPT4'!SCDPT4_571ENDINGG_26</vt:lpstr>
      <vt:lpstr>'GMIC_2022-Q3_SCDPT4'!SCDPT4_571ENDINGG_27</vt:lpstr>
      <vt:lpstr>'GMIC_2022-Q3_SCDPT4'!SCDPT4_571ENDINGG_28</vt:lpstr>
      <vt:lpstr>'GMIC_2022-Q3_SCDPT4'!SCDPT4_571ENDINGG_3</vt:lpstr>
      <vt:lpstr>'GMIC_2022-Q3_SCDPT4'!SCDPT4_571ENDINGG_4</vt:lpstr>
      <vt:lpstr>'GMIC_2022-Q3_SCDPT4'!SCDPT4_571ENDINGG_5</vt:lpstr>
      <vt:lpstr>'GMIC_2022-Q3_SCDPT4'!SCDPT4_571ENDINGG_6</vt:lpstr>
      <vt:lpstr>'GMIC_2022-Q3_SCDPT4'!SCDPT4_571ENDINGG_7</vt:lpstr>
      <vt:lpstr>'GMIC_2022-Q3_SCDPT4'!SCDPT4_571ENDINGG_8</vt:lpstr>
      <vt:lpstr>'GMIC_2022-Q3_SCDPT4'!SCDPT4_571ENDINGG_9</vt:lpstr>
      <vt:lpstr>'GMIC_2022-Q3_SCDPT4'!SCDPT4_5720000000_Range</vt:lpstr>
      <vt:lpstr>'GMIC_2022-Q3_SCDPT4'!SCDPT4_5729999999_10</vt:lpstr>
      <vt:lpstr>'GMIC_2022-Q3_SCDPT4'!SCDPT4_5729999999_11</vt:lpstr>
      <vt:lpstr>'GMIC_2022-Q3_SCDPT4'!SCDPT4_5729999999_12</vt:lpstr>
      <vt:lpstr>'GMIC_2022-Q3_SCDPT4'!SCDPT4_5729999999_13</vt:lpstr>
      <vt:lpstr>'GMIC_2022-Q3_SCDPT4'!SCDPT4_5729999999_14</vt:lpstr>
      <vt:lpstr>'GMIC_2022-Q3_SCDPT4'!SCDPT4_5729999999_15</vt:lpstr>
      <vt:lpstr>'GMIC_2022-Q3_SCDPT4'!SCDPT4_5729999999_16</vt:lpstr>
      <vt:lpstr>'GMIC_2022-Q3_SCDPT4'!SCDPT4_5729999999_17</vt:lpstr>
      <vt:lpstr>'GMIC_2022-Q3_SCDPT4'!SCDPT4_5729999999_18</vt:lpstr>
      <vt:lpstr>'GMIC_2022-Q3_SCDPT4'!SCDPT4_5729999999_19</vt:lpstr>
      <vt:lpstr>'GMIC_2022-Q3_SCDPT4'!SCDPT4_5729999999_20</vt:lpstr>
      <vt:lpstr>'GMIC_2022-Q3_SCDPT4'!SCDPT4_5729999999_7</vt:lpstr>
      <vt:lpstr>'GMIC_2022-Q3_SCDPT4'!SCDPT4_5729999999_9</vt:lpstr>
      <vt:lpstr>'GMIC_2022-Q3_SCDPT4'!SCDPT4_572BEGINNG_1</vt:lpstr>
      <vt:lpstr>'GMIC_2022-Q3_SCDPT4'!SCDPT4_572BEGINNG_10</vt:lpstr>
      <vt:lpstr>'GMIC_2022-Q3_SCDPT4'!SCDPT4_572BEGINNG_11</vt:lpstr>
      <vt:lpstr>'GMIC_2022-Q3_SCDPT4'!SCDPT4_572BEGINNG_12</vt:lpstr>
      <vt:lpstr>'GMIC_2022-Q3_SCDPT4'!SCDPT4_572BEGINNG_13</vt:lpstr>
      <vt:lpstr>'GMIC_2022-Q3_SCDPT4'!SCDPT4_572BEGINNG_14</vt:lpstr>
      <vt:lpstr>'GMIC_2022-Q3_SCDPT4'!SCDPT4_572BEGINNG_15</vt:lpstr>
      <vt:lpstr>'GMIC_2022-Q3_SCDPT4'!SCDPT4_572BEGINNG_16</vt:lpstr>
      <vt:lpstr>'GMIC_2022-Q3_SCDPT4'!SCDPT4_572BEGINNG_17</vt:lpstr>
      <vt:lpstr>'GMIC_2022-Q3_SCDPT4'!SCDPT4_572BEGINNG_18</vt:lpstr>
      <vt:lpstr>'GMIC_2022-Q3_SCDPT4'!SCDPT4_572BEGINNG_19</vt:lpstr>
      <vt:lpstr>'GMIC_2022-Q3_SCDPT4'!SCDPT4_572BEGINNG_2</vt:lpstr>
      <vt:lpstr>'GMIC_2022-Q3_SCDPT4'!SCDPT4_572BEGINNG_20</vt:lpstr>
      <vt:lpstr>'GMIC_2022-Q3_SCDPT4'!SCDPT4_572BEGINNG_21</vt:lpstr>
      <vt:lpstr>'GMIC_2022-Q3_SCDPT4'!SCDPT4_572BEGINNG_22.01</vt:lpstr>
      <vt:lpstr>'GMIC_2022-Q3_SCDPT4'!SCDPT4_572BEGINNG_22.02</vt:lpstr>
      <vt:lpstr>'GMIC_2022-Q3_SCDPT4'!SCDPT4_572BEGINNG_22.03</vt:lpstr>
      <vt:lpstr>'GMIC_2022-Q3_SCDPT4'!SCDPT4_572BEGINNG_23</vt:lpstr>
      <vt:lpstr>'GMIC_2022-Q3_SCDPT4'!SCDPT4_572BEGINNG_24</vt:lpstr>
      <vt:lpstr>'GMIC_2022-Q3_SCDPT4'!SCDPT4_572BEGINNG_25</vt:lpstr>
      <vt:lpstr>'GMIC_2022-Q3_SCDPT4'!SCDPT4_572BEGINNG_26</vt:lpstr>
      <vt:lpstr>'GMIC_2022-Q3_SCDPT4'!SCDPT4_572BEGINNG_27</vt:lpstr>
      <vt:lpstr>'GMIC_2022-Q3_SCDPT4'!SCDPT4_572BEGINNG_28</vt:lpstr>
      <vt:lpstr>'GMIC_2022-Q3_SCDPT4'!SCDPT4_572BEGINNG_3</vt:lpstr>
      <vt:lpstr>'GMIC_2022-Q3_SCDPT4'!SCDPT4_572BEGINNG_4</vt:lpstr>
      <vt:lpstr>'GMIC_2022-Q3_SCDPT4'!SCDPT4_572BEGINNG_5</vt:lpstr>
      <vt:lpstr>'GMIC_2022-Q3_SCDPT4'!SCDPT4_572BEGINNG_6</vt:lpstr>
      <vt:lpstr>'GMIC_2022-Q3_SCDPT4'!SCDPT4_572BEGINNG_7</vt:lpstr>
      <vt:lpstr>'GMIC_2022-Q3_SCDPT4'!SCDPT4_572BEGINNG_8</vt:lpstr>
      <vt:lpstr>'GMIC_2022-Q3_SCDPT4'!SCDPT4_572BEGINNG_9</vt:lpstr>
      <vt:lpstr>'GMIC_2022-Q3_SCDPT4'!SCDPT4_572ENDINGG_10</vt:lpstr>
      <vt:lpstr>'GMIC_2022-Q3_SCDPT4'!SCDPT4_572ENDINGG_11</vt:lpstr>
      <vt:lpstr>'GMIC_2022-Q3_SCDPT4'!SCDPT4_572ENDINGG_12</vt:lpstr>
      <vt:lpstr>'GMIC_2022-Q3_SCDPT4'!SCDPT4_572ENDINGG_13</vt:lpstr>
      <vt:lpstr>'GMIC_2022-Q3_SCDPT4'!SCDPT4_572ENDINGG_14</vt:lpstr>
      <vt:lpstr>'GMIC_2022-Q3_SCDPT4'!SCDPT4_572ENDINGG_15</vt:lpstr>
      <vt:lpstr>'GMIC_2022-Q3_SCDPT4'!SCDPT4_572ENDINGG_16</vt:lpstr>
      <vt:lpstr>'GMIC_2022-Q3_SCDPT4'!SCDPT4_572ENDINGG_17</vt:lpstr>
      <vt:lpstr>'GMIC_2022-Q3_SCDPT4'!SCDPT4_572ENDINGG_18</vt:lpstr>
      <vt:lpstr>'GMIC_2022-Q3_SCDPT4'!SCDPT4_572ENDINGG_19</vt:lpstr>
      <vt:lpstr>'GMIC_2022-Q3_SCDPT4'!SCDPT4_572ENDINGG_2</vt:lpstr>
      <vt:lpstr>'GMIC_2022-Q3_SCDPT4'!SCDPT4_572ENDINGG_20</vt:lpstr>
      <vt:lpstr>'GMIC_2022-Q3_SCDPT4'!SCDPT4_572ENDINGG_21</vt:lpstr>
      <vt:lpstr>'GMIC_2022-Q3_SCDPT4'!SCDPT4_572ENDINGG_22.01</vt:lpstr>
      <vt:lpstr>'GMIC_2022-Q3_SCDPT4'!SCDPT4_572ENDINGG_22.02</vt:lpstr>
      <vt:lpstr>'GMIC_2022-Q3_SCDPT4'!SCDPT4_572ENDINGG_22.03</vt:lpstr>
      <vt:lpstr>'GMIC_2022-Q3_SCDPT4'!SCDPT4_572ENDINGG_23</vt:lpstr>
      <vt:lpstr>'GMIC_2022-Q3_SCDPT4'!SCDPT4_572ENDINGG_24</vt:lpstr>
      <vt:lpstr>'GMIC_2022-Q3_SCDPT4'!SCDPT4_572ENDINGG_25</vt:lpstr>
      <vt:lpstr>'GMIC_2022-Q3_SCDPT4'!SCDPT4_572ENDINGG_26</vt:lpstr>
      <vt:lpstr>'GMIC_2022-Q3_SCDPT4'!SCDPT4_572ENDINGG_27</vt:lpstr>
      <vt:lpstr>'GMIC_2022-Q3_SCDPT4'!SCDPT4_572ENDINGG_28</vt:lpstr>
      <vt:lpstr>'GMIC_2022-Q3_SCDPT4'!SCDPT4_572ENDINGG_3</vt:lpstr>
      <vt:lpstr>'GMIC_2022-Q3_SCDPT4'!SCDPT4_572ENDINGG_4</vt:lpstr>
      <vt:lpstr>'GMIC_2022-Q3_SCDPT4'!SCDPT4_572ENDINGG_5</vt:lpstr>
      <vt:lpstr>'GMIC_2022-Q3_SCDPT4'!SCDPT4_572ENDINGG_6</vt:lpstr>
      <vt:lpstr>'GMIC_2022-Q3_SCDPT4'!SCDPT4_572ENDINGG_7</vt:lpstr>
      <vt:lpstr>'GMIC_2022-Q3_SCDPT4'!SCDPT4_572ENDINGG_8</vt:lpstr>
      <vt:lpstr>'GMIC_2022-Q3_SCDPT4'!SCDPT4_572ENDINGG_9</vt:lpstr>
      <vt:lpstr>'GMIC_2022-Q3_SCDPT4'!SCDPT4_5810000000_Range</vt:lpstr>
      <vt:lpstr>'GMIC_2022-Q3_SCDPT4'!SCDPT4_5819999999_10</vt:lpstr>
      <vt:lpstr>'GMIC_2022-Q3_SCDPT4'!SCDPT4_5819999999_11</vt:lpstr>
      <vt:lpstr>'GMIC_2022-Q3_SCDPT4'!SCDPT4_5819999999_12</vt:lpstr>
      <vt:lpstr>'GMIC_2022-Q3_SCDPT4'!SCDPT4_5819999999_13</vt:lpstr>
      <vt:lpstr>'GMIC_2022-Q3_SCDPT4'!SCDPT4_5819999999_14</vt:lpstr>
      <vt:lpstr>'GMIC_2022-Q3_SCDPT4'!SCDPT4_5819999999_15</vt:lpstr>
      <vt:lpstr>'GMIC_2022-Q3_SCDPT4'!SCDPT4_5819999999_16</vt:lpstr>
      <vt:lpstr>'GMIC_2022-Q3_SCDPT4'!SCDPT4_5819999999_17</vt:lpstr>
      <vt:lpstr>'GMIC_2022-Q3_SCDPT4'!SCDPT4_5819999999_18</vt:lpstr>
      <vt:lpstr>'GMIC_2022-Q3_SCDPT4'!SCDPT4_5819999999_19</vt:lpstr>
      <vt:lpstr>'GMIC_2022-Q3_SCDPT4'!SCDPT4_5819999999_20</vt:lpstr>
      <vt:lpstr>'GMIC_2022-Q3_SCDPT4'!SCDPT4_5819999999_7</vt:lpstr>
      <vt:lpstr>'GMIC_2022-Q3_SCDPT4'!SCDPT4_5819999999_9</vt:lpstr>
      <vt:lpstr>'GMIC_2022-Q3_SCDPT4'!SCDPT4_581BEGINNG_1</vt:lpstr>
      <vt:lpstr>'GMIC_2022-Q3_SCDPT4'!SCDPT4_581BEGINNG_10</vt:lpstr>
      <vt:lpstr>'GMIC_2022-Q3_SCDPT4'!SCDPT4_581BEGINNG_11</vt:lpstr>
      <vt:lpstr>'GMIC_2022-Q3_SCDPT4'!SCDPT4_581BEGINNG_12</vt:lpstr>
      <vt:lpstr>'GMIC_2022-Q3_SCDPT4'!SCDPT4_581BEGINNG_13</vt:lpstr>
      <vt:lpstr>'GMIC_2022-Q3_SCDPT4'!SCDPT4_581BEGINNG_14</vt:lpstr>
      <vt:lpstr>'GMIC_2022-Q3_SCDPT4'!SCDPT4_581BEGINNG_15</vt:lpstr>
      <vt:lpstr>'GMIC_2022-Q3_SCDPT4'!SCDPT4_581BEGINNG_16</vt:lpstr>
      <vt:lpstr>'GMIC_2022-Q3_SCDPT4'!SCDPT4_581BEGINNG_17</vt:lpstr>
      <vt:lpstr>'GMIC_2022-Q3_SCDPT4'!SCDPT4_581BEGINNG_18</vt:lpstr>
      <vt:lpstr>'GMIC_2022-Q3_SCDPT4'!SCDPT4_581BEGINNG_19</vt:lpstr>
      <vt:lpstr>'GMIC_2022-Q3_SCDPT4'!SCDPT4_581BEGINNG_2</vt:lpstr>
      <vt:lpstr>'GMIC_2022-Q3_SCDPT4'!SCDPT4_581BEGINNG_20</vt:lpstr>
      <vt:lpstr>'GMIC_2022-Q3_SCDPT4'!SCDPT4_581BEGINNG_21</vt:lpstr>
      <vt:lpstr>'GMIC_2022-Q3_SCDPT4'!SCDPT4_581BEGINNG_22.01</vt:lpstr>
      <vt:lpstr>'GMIC_2022-Q3_SCDPT4'!SCDPT4_581BEGINNG_22.02</vt:lpstr>
      <vt:lpstr>'GMIC_2022-Q3_SCDPT4'!SCDPT4_581BEGINNG_22.03</vt:lpstr>
      <vt:lpstr>'GMIC_2022-Q3_SCDPT4'!SCDPT4_581BEGINNG_23</vt:lpstr>
      <vt:lpstr>'GMIC_2022-Q3_SCDPT4'!SCDPT4_581BEGINNG_24</vt:lpstr>
      <vt:lpstr>'GMIC_2022-Q3_SCDPT4'!SCDPT4_581BEGINNG_25</vt:lpstr>
      <vt:lpstr>'GMIC_2022-Q3_SCDPT4'!SCDPT4_581BEGINNG_26</vt:lpstr>
      <vt:lpstr>'GMIC_2022-Q3_SCDPT4'!SCDPT4_581BEGINNG_27</vt:lpstr>
      <vt:lpstr>'GMIC_2022-Q3_SCDPT4'!SCDPT4_581BEGINNG_28</vt:lpstr>
      <vt:lpstr>'GMIC_2022-Q3_SCDPT4'!SCDPT4_581BEGINNG_3</vt:lpstr>
      <vt:lpstr>'GMIC_2022-Q3_SCDPT4'!SCDPT4_581BEGINNG_4</vt:lpstr>
      <vt:lpstr>'GMIC_2022-Q3_SCDPT4'!SCDPT4_581BEGINNG_5</vt:lpstr>
      <vt:lpstr>'GMIC_2022-Q3_SCDPT4'!SCDPT4_581BEGINNG_6</vt:lpstr>
      <vt:lpstr>'GMIC_2022-Q3_SCDPT4'!SCDPT4_581BEGINNG_7</vt:lpstr>
      <vt:lpstr>'GMIC_2022-Q3_SCDPT4'!SCDPT4_581BEGINNG_8</vt:lpstr>
      <vt:lpstr>'GMIC_2022-Q3_SCDPT4'!SCDPT4_581BEGINNG_9</vt:lpstr>
      <vt:lpstr>'GMIC_2022-Q3_SCDPT4'!SCDPT4_581ENDINGG_10</vt:lpstr>
      <vt:lpstr>'GMIC_2022-Q3_SCDPT4'!SCDPT4_581ENDINGG_11</vt:lpstr>
      <vt:lpstr>'GMIC_2022-Q3_SCDPT4'!SCDPT4_581ENDINGG_12</vt:lpstr>
      <vt:lpstr>'GMIC_2022-Q3_SCDPT4'!SCDPT4_581ENDINGG_13</vt:lpstr>
      <vt:lpstr>'GMIC_2022-Q3_SCDPT4'!SCDPT4_581ENDINGG_14</vt:lpstr>
      <vt:lpstr>'GMIC_2022-Q3_SCDPT4'!SCDPT4_581ENDINGG_15</vt:lpstr>
      <vt:lpstr>'GMIC_2022-Q3_SCDPT4'!SCDPT4_581ENDINGG_16</vt:lpstr>
      <vt:lpstr>'GMIC_2022-Q3_SCDPT4'!SCDPT4_581ENDINGG_17</vt:lpstr>
      <vt:lpstr>'GMIC_2022-Q3_SCDPT4'!SCDPT4_581ENDINGG_18</vt:lpstr>
      <vt:lpstr>'GMIC_2022-Q3_SCDPT4'!SCDPT4_581ENDINGG_19</vt:lpstr>
      <vt:lpstr>'GMIC_2022-Q3_SCDPT4'!SCDPT4_581ENDINGG_2</vt:lpstr>
      <vt:lpstr>'GMIC_2022-Q3_SCDPT4'!SCDPT4_581ENDINGG_20</vt:lpstr>
      <vt:lpstr>'GMIC_2022-Q3_SCDPT4'!SCDPT4_581ENDINGG_21</vt:lpstr>
      <vt:lpstr>'GMIC_2022-Q3_SCDPT4'!SCDPT4_581ENDINGG_22.01</vt:lpstr>
      <vt:lpstr>'GMIC_2022-Q3_SCDPT4'!SCDPT4_581ENDINGG_22.02</vt:lpstr>
      <vt:lpstr>'GMIC_2022-Q3_SCDPT4'!SCDPT4_581ENDINGG_22.03</vt:lpstr>
      <vt:lpstr>'GMIC_2022-Q3_SCDPT4'!SCDPT4_581ENDINGG_23</vt:lpstr>
      <vt:lpstr>'GMIC_2022-Q3_SCDPT4'!SCDPT4_581ENDINGG_24</vt:lpstr>
      <vt:lpstr>'GMIC_2022-Q3_SCDPT4'!SCDPT4_581ENDINGG_25</vt:lpstr>
      <vt:lpstr>'GMIC_2022-Q3_SCDPT4'!SCDPT4_581ENDINGG_26</vt:lpstr>
      <vt:lpstr>'GMIC_2022-Q3_SCDPT4'!SCDPT4_581ENDINGG_27</vt:lpstr>
      <vt:lpstr>'GMIC_2022-Q3_SCDPT4'!SCDPT4_581ENDINGG_28</vt:lpstr>
      <vt:lpstr>'GMIC_2022-Q3_SCDPT4'!SCDPT4_581ENDINGG_3</vt:lpstr>
      <vt:lpstr>'GMIC_2022-Q3_SCDPT4'!SCDPT4_581ENDINGG_4</vt:lpstr>
      <vt:lpstr>'GMIC_2022-Q3_SCDPT4'!SCDPT4_581ENDINGG_5</vt:lpstr>
      <vt:lpstr>'GMIC_2022-Q3_SCDPT4'!SCDPT4_581ENDINGG_6</vt:lpstr>
      <vt:lpstr>'GMIC_2022-Q3_SCDPT4'!SCDPT4_581ENDINGG_7</vt:lpstr>
      <vt:lpstr>'GMIC_2022-Q3_SCDPT4'!SCDPT4_581ENDINGG_8</vt:lpstr>
      <vt:lpstr>'GMIC_2022-Q3_SCDPT4'!SCDPT4_581ENDINGG_9</vt:lpstr>
      <vt:lpstr>'GMIC_2022-Q3_SCDPT4'!SCDPT4_5910000000_Range</vt:lpstr>
      <vt:lpstr>'GMIC_2022-Q3_SCDPT4'!SCDPT4_5919999999_10</vt:lpstr>
      <vt:lpstr>'GMIC_2022-Q3_SCDPT4'!SCDPT4_5919999999_11</vt:lpstr>
      <vt:lpstr>'GMIC_2022-Q3_SCDPT4'!SCDPT4_5919999999_12</vt:lpstr>
      <vt:lpstr>'GMIC_2022-Q3_SCDPT4'!SCDPT4_5919999999_13</vt:lpstr>
      <vt:lpstr>'GMIC_2022-Q3_SCDPT4'!SCDPT4_5919999999_14</vt:lpstr>
      <vt:lpstr>'GMIC_2022-Q3_SCDPT4'!SCDPT4_5919999999_15</vt:lpstr>
      <vt:lpstr>'GMIC_2022-Q3_SCDPT4'!SCDPT4_5919999999_16</vt:lpstr>
      <vt:lpstr>'GMIC_2022-Q3_SCDPT4'!SCDPT4_5919999999_17</vt:lpstr>
      <vt:lpstr>'GMIC_2022-Q3_SCDPT4'!SCDPT4_5919999999_18</vt:lpstr>
      <vt:lpstr>'GMIC_2022-Q3_SCDPT4'!SCDPT4_5919999999_19</vt:lpstr>
      <vt:lpstr>'GMIC_2022-Q3_SCDPT4'!SCDPT4_5919999999_20</vt:lpstr>
      <vt:lpstr>'GMIC_2022-Q3_SCDPT4'!SCDPT4_5919999999_7</vt:lpstr>
      <vt:lpstr>'GMIC_2022-Q3_SCDPT4'!SCDPT4_5919999999_9</vt:lpstr>
      <vt:lpstr>'GMIC_2022-Q3_SCDPT4'!SCDPT4_591BEGINNG_1</vt:lpstr>
      <vt:lpstr>'GMIC_2022-Q3_SCDPT4'!SCDPT4_591BEGINNG_10</vt:lpstr>
      <vt:lpstr>'GMIC_2022-Q3_SCDPT4'!SCDPT4_591BEGINNG_11</vt:lpstr>
      <vt:lpstr>'GMIC_2022-Q3_SCDPT4'!SCDPT4_591BEGINNG_12</vt:lpstr>
      <vt:lpstr>'GMIC_2022-Q3_SCDPT4'!SCDPT4_591BEGINNG_13</vt:lpstr>
      <vt:lpstr>'GMIC_2022-Q3_SCDPT4'!SCDPT4_591BEGINNG_14</vt:lpstr>
      <vt:lpstr>'GMIC_2022-Q3_SCDPT4'!SCDPT4_591BEGINNG_15</vt:lpstr>
      <vt:lpstr>'GMIC_2022-Q3_SCDPT4'!SCDPT4_591BEGINNG_16</vt:lpstr>
      <vt:lpstr>'GMIC_2022-Q3_SCDPT4'!SCDPT4_591BEGINNG_17</vt:lpstr>
      <vt:lpstr>'GMIC_2022-Q3_SCDPT4'!SCDPT4_591BEGINNG_18</vt:lpstr>
      <vt:lpstr>'GMIC_2022-Q3_SCDPT4'!SCDPT4_591BEGINNG_19</vt:lpstr>
      <vt:lpstr>'GMIC_2022-Q3_SCDPT4'!SCDPT4_591BEGINNG_2</vt:lpstr>
      <vt:lpstr>'GMIC_2022-Q3_SCDPT4'!SCDPT4_591BEGINNG_20</vt:lpstr>
      <vt:lpstr>'GMIC_2022-Q3_SCDPT4'!SCDPT4_591BEGINNG_21</vt:lpstr>
      <vt:lpstr>'GMIC_2022-Q3_SCDPT4'!SCDPT4_591BEGINNG_22.01</vt:lpstr>
      <vt:lpstr>'GMIC_2022-Q3_SCDPT4'!SCDPT4_591BEGINNG_22.02</vt:lpstr>
      <vt:lpstr>'GMIC_2022-Q3_SCDPT4'!SCDPT4_591BEGINNG_22.03</vt:lpstr>
      <vt:lpstr>'GMIC_2022-Q3_SCDPT4'!SCDPT4_591BEGINNG_23</vt:lpstr>
      <vt:lpstr>'GMIC_2022-Q3_SCDPT4'!SCDPT4_591BEGINNG_24</vt:lpstr>
      <vt:lpstr>'GMIC_2022-Q3_SCDPT4'!SCDPT4_591BEGINNG_25</vt:lpstr>
      <vt:lpstr>'GMIC_2022-Q3_SCDPT4'!SCDPT4_591BEGINNG_26</vt:lpstr>
      <vt:lpstr>'GMIC_2022-Q3_SCDPT4'!SCDPT4_591BEGINNG_27</vt:lpstr>
      <vt:lpstr>'GMIC_2022-Q3_SCDPT4'!SCDPT4_591BEGINNG_28</vt:lpstr>
      <vt:lpstr>'GMIC_2022-Q3_SCDPT4'!SCDPT4_591BEGINNG_3</vt:lpstr>
      <vt:lpstr>'GMIC_2022-Q3_SCDPT4'!SCDPT4_591BEGINNG_4</vt:lpstr>
      <vt:lpstr>'GMIC_2022-Q3_SCDPT4'!SCDPT4_591BEGINNG_5</vt:lpstr>
      <vt:lpstr>'GMIC_2022-Q3_SCDPT4'!SCDPT4_591BEGINNG_6</vt:lpstr>
      <vt:lpstr>'GMIC_2022-Q3_SCDPT4'!SCDPT4_591BEGINNG_7</vt:lpstr>
      <vt:lpstr>'GMIC_2022-Q3_SCDPT4'!SCDPT4_591BEGINNG_8</vt:lpstr>
      <vt:lpstr>'GMIC_2022-Q3_SCDPT4'!SCDPT4_591BEGINNG_9</vt:lpstr>
      <vt:lpstr>'GMIC_2022-Q3_SCDPT4'!SCDPT4_591ENDINGG_10</vt:lpstr>
      <vt:lpstr>'GMIC_2022-Q3_SCDPT4'!SCDPT4_591ENDINGG_11</vt:lpstr>
      <vt:lpstr>'GMIC_2022-Q3_SCDPT4'!SCDPT4_591ENDINGG_12</vt:lpstr>
      <vt:lpstr>'GMIC_2022-Q3_SCDPT4'!SCDPT4_591ENDINGG_13</vt:lpstr>
      <vt:lpstr>'GMIC_2022-Q3_SCDPT4'!SCDPT4_591ENDINGG_14</vt:lpstr>
      <vt:lpstr>'GMIC_2022-Q3_SCDPT4'!SCDPT4_591ENDINGG_15</vt:lpstr>
      <vt:lpstr>'GMIC_2022-Q3_SCDPT4'!SCDPT4_591ENDINGG_16</vt:lpstr>
      <vt:lpstr>'GMIC_2022-Q3_SCDPT4'!SCDPT4_591ENDINGG_17</vt:lpstr>
      <vt:lpstr>'GMIC_2022-Q3_SCDPT4'!SCDPT4_591ENDINGG_18</vt:lpstr>
      <vt:lpstr>'GMIC_2022-Q3_SCDPT4'!SCDPT4_591ENDINGG_19</vt:lpstr>
      <vt:lpstr>'GMIC_2022-Q3_SCDPT4'!SCDPT4_591ENDINGG_2</vt:lpstr>
      <vt:lpstr>'GMIC_2022-Q3_SCDPT4'!SCDPT4_591ENDINGG_20</vt:lpstr>
      <vt:lpstr>'GMIC_2022-Q3_SCDPT4'!SCDPT4_591ENDINGG_21</vt:lpstr>
      <vt:lpstr>'GMIC_2022-Q3_SCDPT4'!SCDPT4_591ENDINGG_22.01</vt:lpstr>
      <vt:lpstr>'GMIC_2022-Q3_SCDPT4'!SCDPT4_591ENDINGG_22.02</vt:lpstr>
      <vt:lpstr>'GMIC_2022-Q3_SCDPT4'!SCDPT4_591ENDINGG_22.03</vt:lpstr>
      <vt:lpstr>'GMIC_2022-Q3_SCDPT4'!SCDPT4_591ENDINGG_23</vt:lpstr>
      <vt:lpstr>'GMIC_2022-Q3_SCDPT4'!SCDPT4_591ENDINGG_24</vt:lpstr>
      <vt:lpstr>'GMIC_2022-Q3_SCDPT4'!SCDPT4_591ENDINGG_25</vt:lpstr>
      <vt:lpstr>'GMIC_2022-Q3_SCDPT4'!SCDPT4_591ENDINGG_26</vt:lpstr>
      <vt:lpstr>'GMIC_2022-Q3_SCDPT4'!SCDPT4_591ENDINGG_27</vt:lpstr>
      <vt:lpstr>'GMIC_2022-Q3_SCDPT4'!SCDPT4_591ENDINGG_28</vt:lpstr>
      <vt:lpstr>'GMIC_2022-Q3_SCDPT4'!SCDPT4_591ENDINGG_3</vt:lpstr>
      <vt:lpstr>'GMIC_2022-Q3_SCDPT4'!SCDPT4_591ENDINGG_4</vt:lpstr>
      <vt:lpstr>'GMIC_2022-Q3_SCDPT4'!SCDPT4_591ENDINGG_5</vt:lpstr>
      <vt:lpstr>'GMIC_2022-Q3_SCDPT4'!SCDPT4_591ENDINGG_6</vt:lpstr>
      <vt:lpstr>'GMIC_2022-Q3_SCDPT4'!SCDPT4_591ENDINGG_7</vt:lpstr>
      <vt:lpstr>'GMIC_2022-Q3_SCDPT4'!SCDPT4_591ENDINGG_8</vt:lpstr>
      <vt:lpstr>'GMIC_2022-Q3_SCDPT4'!SCDPT4_591ENDINGG_9</vt:lpstr>
      <vt:lpstr>'GMIC_2022-Q3_SCDPT4'!SCDPT4_5920000000_Range</vt:lpstr>
      <vt:lpstr>'GMIC_2022-Q3_SCDPT4'!SCDPT4_5929999999_10</vt:lpstr>
      <vt:lpstr>'GMIC_2022-Q3_SCDPT4'!SCDPT4_5929999999_11</vt:lpstr>
      <vt:lpstr>'GMIC_2022-Q3_SCDPT4'!SCDPT4_5929999999_12</vt:lpstr>
      <vt:lpstr>'GMIC_2022-Q3_SCDPT4'!SCDPT4_5929999999_13</vt:lpstr>
      <vt:lpstr>'GMIC_2022-Q3_SCDPT4'!SCDPT4_5929999999_14</vt:lpstr>
      <vt:lpstr>'GMIC_2022-Q3_SCDPT4'!SCDPT4_5929999999_15</vt:lpstr>
      <vt:lpstr>'GMIC_2022-Q3_SCDPT4'!SCDPT4_5929999999_16</vt:lpstr>
      <vt:lpstr>'GMIC_2022-Q3_SCDPT4'!SCDPT4_5929999999_17</vt:lpstr>
      <vt:lpstr>'GMIC_2022-Q3_SCDPT4'!SCDPT4_5929999999_18</vt:lpstr>
      <vt:lpstr>'GMIC_2022-Q3_SCDPT4'!SCDPT4_5929999999_19</vt:lpstr>
      <vt:lpstr>'GMIC_2022-Q3_SCDPT4'!SCDPT4_5929999999_20</vt:lpstr>
      <vt:lpstr>'GMIC_2022-Q3_SCDPT4'!SCDPT4_5929999999_7</vt:lpstr>
      <vt:lpstr>'GMIC_2022-Q3_SCDPT4'!SCDPT4_5929999999_9</vt:lpstr>
      <vt:lpstr>'GMIC_2022-Q3_SCDPT4'!SCDPT4_592BEGINNG_1</vt:lpstr>
      <vt:lpstr>'GMIC_2022-Q3_SCDPT4'!SCDPT4_592BEGINNG_10</vt:lpstr>
      <vt:lpstr>'GMIC_2022-Q3_SCDPT4'!SCDPT4_592BEGINNG_11</vt:lpstr>
      <vt:lpstr>'GMIC_2022-Q3_SCDPT4'!SCDPT4_592BEGINNG_12</vt:lpstr>
      <vt:lpstr>'GMIC_2022-Q3_SCDPT4'!SCDPT4_592BEGINNG_13</vt:lpstr>
      <vt:lpstr>'GMIC_2022-Q3_SCDPT4'!SCDPT4_592BEGINNG_14</vt:lpstr>
      <vt:lpstr>'GMIC_2022-Q3_SCDPT4'!SCDPT4_592BEGINNG_15</vt:lpstr>
      <vt:lpstr>'GMIC_2022-Q3_SCDPT4'!SCDPT4_592BEGINNG_16</vt:lpstr>
      <vt:lpstr>'GMIC_2022-Q3_SCDPT4'!SCDPT4_592BEGINNG_17</vt:lpstr>
      <vt:lpstr>'GMIC_2022-Q3_SCDPT4'!SCDPT4_592BEGINNG_18</vt:lpstr>
      <vt:lpstr>'GMIC_2022-Q3_SCDPT4'!SCDPT4_592BEGINNG_19</vt:lpstr>
      <vt:lpstr>'GMIC_2022-Q3_SCDPT4'!SCDPT4_592BEGINNG_2</vt:lpstr>
      <vt:lpstr>'GMIC_2022-Q3_SCDPT4'!SCDPT4_592BEGINNG_20</vt:lpstr>
      <vt:lpstr>'GMIC_2022-Q3_SCDPT4'!SCDPT4_592BEGINNG_21</vt:lpstr>
      <vt:lpstr>'GMIC_2022-Q3_SCDPT4'!SCDPT4_592BEGINNG_22.01</vt:lpstr>
      <vt:lpstr>'GMIC_2022-Q3_SCDPT4'!SCDPT4_592BEGINNG_22.02</vt:lpstr>
      <vt:lpstr>'GMIC_2022-Q3_SCDPT4'!SCDPT4_592BEGINNG_22.03</vt:lpstr>
      <vt:lpstr>'GMIC_2022-Q3_SCDPT4'!SCDPT4_592BEGINNG_23</vt:lpstr>
      <vt:lpstr>'GMIC_2022-Q3_SCDPT4'!SCDPT4_592BEGINNG_24</vt:lpstr>
      <vt:lpstr>'GMIC_2022-Q3_SCDPT4'!SCDPT4_592BEGINNG_25</vt:lpstr>
      <vt:lpstr>'GMIC_2022-Q3_SCDPT4'!SCDPT4_592BEGINNG_26</vt:lpstr>
      <vt:lpstr>'GMIC_2022-Q3_SCDPT4'!SCDPT4_592BEGINNG_27</vt:lpstr>
      <vt:lpstr>'GMIC_2022-Q3_SCDPT4'!SCDPT4_592BEGINNG_28</vt:lpstr>
      <vt:lpstr>'GMIC_2022-Q3_SCDPT4'!SCDPT4_592BEGINNG_3</vt:lpstr>
      <vt:lpstr>'GMIC_2022-Q3_SCDPT4'!SCDPT4_592BEGINNG_4</vt:lpstr>
      <vt:lpstr>'GMIC_2022-Q3_SCDPT4'!SCDPT4_592BEGINNG_5</vt:lpstr>
      <vt:lpstr>'GMIC_2022-Q3_SCDPT4'!SCDPT4_592BEGINNG_6</vt:lpstr>
      <vt:lpstr>'GMIC_2022-Q3_SCDPT4'!SCDPT4_592BEGINNG_7</vt:lpstr>
      <vt:lpstr>'GMIC_2022-Q3_SCDPT4'!SCDPT4_592BEGINNG_8</vt:lpstr>
      <vt:lpstr>'GMIC_2022-Q3_SCDPT4'!SCDPT4_592BEGINNG_9</vt:lpstr>
      <vt:lpstr>'GMIC_2022-Q3_SCDPT4'!SCDPT4_592ENDINGG_10</vt:lpstr>
      <vt:lpstr>'GMIC_2022-Q3_SCDPT4'!SCDPT4_592ENDINGG_11</vt:lpstr>
      <vt:lpstr>'GMIC_2022-Q3_SCDPT4'!SCDPT4_592ENDINGG_12</vt:lpstr>
      <vt:lpstr>'GMIC_2022-Q3_SCDPT4'!SCDPT4_592ENDINGG_13</vt:lpstr>
      <vt:lpstr>'GMIC_2022-Q3_SCDPT4'!SCDPT4_592ENDINGG_14</vt:lpstr>
      <vt:lpstr>'GMIC_2022-Q3_SCDPT4'!SCDPT4_592ENDINGG_15</vt:lpstr>
      <vt:lpstr>'GMIC_2022-Q3_SCDPT4'!SCDPT4_592ENDINGG_16</vt:lpstr>
      <vt:lpstr>'GMIC_2022-Q3_SCDPT4'!SCDPT4_592ENDINGG_17</vt:lpstr>
      <vt:lpstr>'GMIC_2022-Q3_SCDPT4'!SCDPT4_592ENDINGG_18</vt:lpstr>
      <vt:lpstr>'GMIC_2022-Q3_SCDPT4'!SCDPT4_592ENDINGG_19</vt:lpstr>
      <vt:lpstr>'GMIC_2022-Q3_SCDPT4'!SCDPT4_592ENDINGG_2</vt:lpstr>
      <vt:lpstr>'GMIC_2022-Q3_SCDPT4'!SCDPT4_592ENDINGG_20</vt:lpstr>
      <vt:lpstr>'GMIC_2022-Q3_SCDPT4'!SCDPT4_592ENDINGG_21</vt:lpstr>
      <vt:lpstr>'GMIC_2022-Q3_SCDPT4'!SCDPT4_592ENDINGG_22.01</vt:lpstr>
      <vt:lpstr>'GMIC_2022-Q3_SCDPT4'!SCDPT4_592ENDINGG_22.02</vt:lpstr>
      <vt:lpstr>'GMIC_2022-Q3_SCDPT4'!SCDPT4_592ENDINGG_22.03</vt:lpstr>
      <vt:lpstr>'GMIC_2022-Q3_SCDPT4'!SCDPT4_592ENDINGG_23</vt:lpstr>
      <vt:lpstr>'GMIC_2022-Q3_SCDPT4'!SCDPT4_592ENDINGG_24</vt:lpstr>
      <vt:lpstr>'GMIC_2022-Q3_SCDPT4'!SCDPT4_592ENDINGG_25</vt:lpstr>
      <vt:lpstr>'GMIC_2022-Q3_SCDPT4'!SCDPT4_592ENDINGG_26</vt:lpstr>
      <vt:lpstr>'GMIC_2022-Q3_SCDPT4'!SCDPT4_592ENDINGG_27</vt:lpstr>
      <vt:lpstr>'GMIC_2022-Q3_SCDPT4'!SCDPT4_592ENDINGG_28</vt:lpstr>
      <vt:lpstr>'GMIC_2022-Q3_SCDPT4'!SCDPT4_592ENDINGG_3</vt:lpstr>
      <vt:lpstr>'GMIC_2022-Q3_SCDPT4'!SCDPT4_592ENDINGG_4</vt:lpstr>
      <vt:lpstr>'GMIC_2022-Q3_SCDPT4'!SCDPT4_592ENDINGG_5</vt:lpstr>
      <vt:lpstr>'GMIC_2022-Q3_SCDPT4'!SCDPT4_592ENDINGG_6</vt:lpstr>
      <vt:lpstr>'GMIC_2022-Q3_SCDPT4'!SCDPT4_592ENDINGG_7</vt:lpstr>
      <vt:lpstr>'GMIC_2022-Q3_SCDPT4'!SCDPT4_592ENDINGG_8</vt:lpstr>
      <vt:lpstr>'GMIC_2022-Q3_SCDPT4'!SCDPT4_592ENDINGG_9</vt:lpstr>
      <vt:lpstr>'GMIC_2022-Q3_SCDPT4'!SCDPT4_5989999997_10</vt:lpstr>
      <vt:lpstr>'GMIC_2022-Q3_SCDPT4'!SCDPT4_5989999997_11</vt:lpstr>
      <vt:lpstr>'GMIC_2022-Q3_SCDPT4'!SCDPT4_5989999997_12</vt:lpstr>
      <vt:lpstr>'GMIC_2022-Q3_SCDPT4'!SCDPT4_5989999997_13</vt:lpstr>
      <vt:lpstr>'GMIC_2022-Q3_SCDPT4'!SCDPT4_5989999997_14</vt:lpstr>
      <vt:lpstr>'GMIC_2022-Q3_SCDPT4'!SCDPT4_5989999997_15</vt:lpstr>
      <vt:lpstr>'GMIC_2022-Q3_SCDPT4'!SCDPT4_5989999997_16</vt:lpstr>
      <vt:lpstr>'GMIC_2022-Q3_SCDPT4'!SCDPT4_5989999997_17</vt:lpstr>
      <vt:lpstr>'GMIC_2022-Q3_SCDPT4'!SCDPT4_5989999997_18</vt:lpstr>
      <vt:lpstr>'GMIC_2022-Q3_SCDPT4'!SCDPT4_5989999997_19</vt:lpstr>
      <vt:lpstr>'GMIC_2022-Q3_SCDPT4'!SCDPT4_5989999997_20</vt:lpstr>
      <vt:lpstr>'GMIC_2022-Q3_SCDPT4'!SCDPT4_5989999997_7</vt:lpstr>
      <vt:lpstr>'GMIC_2022-Q3_SCDPT4'!SCDPT4_5989999997_9</vt:lpstr>
      <vt:lpstr>'GMIC_2022-Q3_SCDPT4'!SCDPT4_5989999999_10</vt:lpstr>
      <vt:lpstr>'GMIC_2022-Q3_SCDPT4'!SCDPT4_5989999999_11</vt:lpstr>
      <vt:lpstr>'GMIC_2022-Q3_SCDPT4'!SCDPT4_5989999999_12</vt:lpstr>
      <vt:lpstr>'GMIC_2022-Q3_SCDPT4'!SCDPT4_5989999999_13</vt:lpstr>
      <vt:lpstr>'GMIC_2022-Q3_SCDPT4'!SCDPT4_5989999999_14</vt:lpstr>
      <vt:lpstr>'GMIC_2022-Q3_SCDPT4'!SCDPT4_5989999999_15</vt:lpstr>
      <vt:lpstr>'GMIC_2022-Q3_SCDPT4'!SCDPT4_5989999999_16</vt:lpstr>
      <vt:lpstr>'GMIC_2022-Q3_SCDPT4'!SCDPT4_5989999999_17</vt:lpstr>
      <vt:lpstr>'GMIC_2022-Q3_SCDPT4'!SCDPT4_5989999999_18</vt:lpstr>
      <vt:lpstr>'GMIC_2022-Q3_SCDPT4'!SCDPT4_5989999999_19</vt:lpstr>
      <vt:lpstr>'GMIC_2022-Q3_SCDPT4'!SCDPT4_5989999999_20</vt:lpstr>
      <vt:lpstr>'GMIC_2022-Q3_SCDPT4'!SCDPT4_5989999999_7</vt:lpstr>
      <vt:lpstr>'GMIC_2022-Q3_SCDPT4'!SCDPT4_5989999999_9</vt:lpstr>
      <vt:lpstr>'GMIC_2022-Q3_SCDPT4'!SCDPT4_5999999999_10</vt:lpstr>
      <vt:lpstr>'GMIC_2022-Q3_SCDPT4'!SCDPT4_5999999999_11</vt:lpstr>
      <vt:lpstr>'GMIC_2022-Q3_SCDPT4'!SCDPT4_5999999999_12</vt:lpstr>
      <vt:lpstr>'GMIC_2022-Q3_SCDPT4'!SCDPT4_5999999999_13</vt:lpstr>
      <vt:lpstr>'GMIC_2022-Q3_SCDPT4'!SCDPT4_5999999999_14</vt:lpstr>
      <vt:lpstr>'GMIC_2022-Q3_SCDPT4'!SCDPT4_5999999999_15</vt:lpstr>
      <vt:lpstr>'GMIC_2022-Q3_SCDPT4'!SCDPT4_5999999999_16</vt:lpstr>
      <vt:lpstr>'GMIC_2022-Q3_SCDPT4'!SCDPT4_5999999999_17</vt:lpstr>
      <vt:lpstr>'GMIC_2022-Q3_SCDPT4'!SCDPT4_5999999999_18</vt:lpstr>
      <vt:lpstr>'GMIC_2022-Q3_SCDPT4'!SCDPT4_5999999999_19</vt:lpstr>
      <vt:lpstr>'GMIC_2022-Q3_SCDPT4'!SCDPT4_5999999999_20</vt:lpstr>
      <vt:lpstr>'GMIC_2022-Q3_SCDPT4'!SCDPT4_5999999999_7</vt:lpstr>
      <vt:lpstr>'GMIC_2022-Q3_SCDPT4'!SCDPT4_5999999999_9</vt:lpstr>
      <vt:lpstr>'GMIC_2022-Q3_SCDPT4'!SCDPT4_6009999999_10</vt:lpstr>
      <vt:lpstr>'GMIC_2022-Q3_SCDPT4'!SCDPT4_6009999999_11</vt:lpstr>
      <vt:lpstr>'GMIC_2022-Q3_SCDPT4'!SCDPT4_6009999999_12</vt:lpstr>
      <vt:lpstr>'GMIC_2022-Q3_SCDPT4'!SCDPT4_6009999999_13</vt:lpstr>
      <vt:lpstr>'GMIC_2022-Q3_SCDPT4'!SCDPT4_6009999999_14</vt:lpstr>
      <vt:lpstr>'GMIC_2022-Q3_SCDPT4'!SCDPT4_6009999999_15</vt:lpstr>
      <vt:lpstr>'GMIC_2022-Q3_SCDPT4'!SCDPT4_6009999999_16</vt:lpstr>
      <vt:lpstr>'GMIC_2022-Q3_SCDPT4'!SCDPT4_6009999999_17</vt:lpstr>
      <vt:lpstr>'GMIC_2022-Q3_SCDPT4'!SCDPT4_6009999999_18</vt:lpstr>
      <vt:lpstr>'GMIC_2022-Q3_SCDPT4'!SCDPT4_6009999999_19</vt:lpstr>
      <vt:lpstr>'GMIC_2022-Q3_SCDPT4'!SCDPT4_6009999999_20</vt:lpstr>
      <vt:lpstr>'GMIC_2022-Q3_SCDPT4'!SCDPT4_6009999999_7</vt:lpstr>
      <vt:lpstr>'GMIC_2022-Q3_SCDPT4'!SCDPT4_6009999999_9</vt:lpstr>
      <vt:lpstr>'GMIC_2022-Q3_SCDPT1B'!Wings_Company_ID</vt:lpstr>
      <vt:lpstr>'GMIC_2022-Q3_SCDPT1BF'!Wings_Company_ID</vt:lpstr>
      <vt:lpstr>'GMIC_2022-Q3_SCDPT3'!Wings_Company_ID</vt:lpstr>
      <vt:lpstr>'GMIC_2022-Q3_SCDPT4'!Wings_Company_ID</vt:lpstr>
      <vt:lpstr>'GMIC_2022-Q3_SCDPT1B'!WINGS_Identifier_ID</vt:lpstr>
      <vt:lpstr>'GMIC_2022-Q3_SCDPT1BF'!WINGS_Identifier_ID</vt:lpstr>
      <vt:lpstr>'GMIC_2022-Q3_SCDPT3'!WINGS_Identifier_ID</vt:lpstr>
      <vt:lpstr>'GMIC_2022-Q3_SCDPT4'!WINGS_Identifier_ID</vt:lpstr>
      <vt:lpstr>'GMIC_2022-Q3_SCDPT1B'!Wings_IdentTable_ID</vt:lpstr>
      <vt:lpstr>'GMIC_2022-Q3_SCDPT1BF'!Wings_IdentTable_ID</vt:lpstr>
      <vt:lpstr>'GMIC_2022-Q3_SCDPT3'!Wings_IdentTable_ID</vt:lpstr>
      <vt:lpstr>'GMIC_2022-Q3_SCDPT4'!Wings_IdentTable_ID</vt:lpstr>
      <vt:lpstr>'GMIC_2022-Q3_SCDPT1B'!Wings_Statement_ID</vt:lpstr>
      <vt:lpstr>'GMIC_2022-Q3_SCDPT1BF'!Wings_Statement_ID</vt:lpstr>
      <vt:lpstr>'GMIC_2022-Q3_SCDPT3'!Wings_Statement_ID</vt:lpstr>
      <vt:lpstr>'GMIC_2022-Q3_SCDPT4'!Wings_Statement_ID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Howarth, Nick (Enact MI - Contractor)</dc:creator>
  <cp:lastModifiedBy>Howarth, Nick (Genworth MI, Now Enact - Contractor)</cp:lastModifiedBy>
  <dcterms:created xsi:type="dcterms:W3CDTF">2022-11-15T19:12:40Z</dcterms:created>
  <dcterms:modified xsi:type="dcterms:W3CDTF">2022-11-15T19:12:40Z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bbb63696-62b3-48b5-ace5-b7e2d31fde4f</vt:lpwstr>
  </property>
  <property fmtid="{D5CDD505-2E9C-101B-9397-08002B2CF9AE}" pid="3" name="bjSaver">
    <vt:lpwstr>cedVKr0/mF62WDYNEx7WXOGQZM2+ZIcZ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policy="a831b724-560d-41bb-a7f0-593f1e1cf2c9"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/&gt;&lt;element uid="78ca77a2-5b0f-4c8b-9fd2-e0d76e76104a"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{328EB403-FFDF-423E-9E31-BE4187DD4FC9}</vt:lpwstr>
  </property>
</Properties>
</file>