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S:\accounting\Acshare\STAT\Investments\2021\"/>
    </mc:Choice>
  </mc:AlternateContent>
  <xr:revisionPtr revIDLastSave="0" documentId="8_{363B01B6-A472-4424-93D5-353799F78A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MIC_2021-Q3_SCDPT3" sheetId="1" r:id="rId1"/>
    <sheet name="GMIC_2021-Q3_SCDPT4" sheetId="2" r:id="rId2"/>
  </sheets>
  <definedNames>
    <definedName name="SCDPT3_0500000_Range" localSheetId="0">'GMIC_2021-Q3_SCDPT3'!$B$7:$T$9</definedName>
    <definedName name="SCDPT3_0599999_7" localSheetId="0">'GMIC_2021-Q3_SCDPT3'!$I$10</definedName>
    <definedName name="SCDPT3_0599999_8" localSheetId="0">'GMIC_2021-Q3_SCDPT3'!$J$10</definedName>
    <definedName name="SCDPT3_0599999_9" localSheetId="0">'GMIC_2021-Q3_SCDPT3'!$K$10</definedName>
    <definedName name="SCDPT3_05BEGIN_1" localSheetId="0">'GMIC_2021-Q3_SCDPT3'!$C$7</definedName>
    <definedName name="SCDPT3_05BEGIN_10.01" localSheetId="0">'GMIC_2021-Q3_SCDPT3'!$L$7</definedName>
    <definedName name="SCDPT3_05BEGIN_10.02" localSheetId="0">'GMIC_2021-Q3_SCDPT3'!$M$7</definedName>
    <definedName name="SCDPT3_05BEGIN_10.03" localSheetId="0">'GMIC_2021-Q3_SCDPT3'!$N$7</definedName>
    <definedName name="SCDPT3_05BEGIN_11" localSheetId="0">'GMIC_2021-Q3_SCDPT3'!$O$7</definedName>
    <definedName name="SCDPT3_05BEGIN_12" localSheetId="0">'GMIC_2021-Q3_SCDPT3'!$P$7</definedName>
    <definedName name="SCDPT3_05BEGIN_13" localSheetId="0">'GMIC_2021-Q3_SCDPT3'!$Q$7</definedName>
    <definedName name="SCDPT3_05BEGIN_14" localSheetId="0">'GMIC_2021-Q3_SCDPT3'!$R$7</definedName>
    <definedName name="SCDPT3_05BEGIN_15" localSheetId="0">'GMIC_2021-Q3_SCDPT3'!$S$7</definedName>
    <definedName name="SCDPT3_05BEGIN_16" localSheetId="0">'GMIC_2021-Q3_SCDPT3'!$T$7</definedName>
    <definedName name="SCDPT3_05BEGIN_2" localSheetId="0">'GMIC_2021-Q3_SCDPT3'!$D$7</definedName>
    <definedName name="SCDPT3_05BEGIN_3" localSheetId="0">'GMIC_2021-Q3_SCDPT3'!$E$7</definedName>
    <definedName name="SCDPT3_05BEGIN_4" localSheetId="0">'GMIC_2021-Q3_SCDPT3'!$F$7</definedName>
    <definedName name="SCDPT3_05BEGIN_5" localSheetId="0">'GMIC_2021-Q3_SCDPT3'!$G$7</definedName>
    <definedName name="SCDPT3_05BEGIN_6" localSheetId="0">'GMIC_2021-Q3_SCDPT3'!$H$7</definedName>
    <definedName name="SCDPT3_05BEGIN_7" localSheetId="0">'GMIC_2021-Q3_SCDPT3'!$I$7</definedName>
    <definedName name="SCDPT3_05BEGIN_8" localSheetId="0">'GMIC_2021-Q3_SCDPT3'!$J$7</definedName>
    <definedName name="SCDPT3_05BEGIN_9" localSheetId="0">'GMIC_2021-Q3_SCDPT3'!$K$7</definedName>
    <definedName name="SCDPT3_05ENDIN_10.01" localSheetId="0">'GMIC_2021-Q3_SCDPT3'!$L$9</definedName>
    <definedName name="SCDPT3_05ENDIN_10.02" localSheetId="0">'GMIC_2021-Q3_SCDPT3'!$M$9</definedName>
    <definedName name="SCDPT3_05ENDIN_10.03" localSheetId="0">'GMIC_2021-Q3_SCDPT3'!$N$9</definedName>
    <definedName name="SCDPT3_05ENDIN_11" localSheetId="0">'GMIC_2021-Q3_SCDPT3'!$O$9</definedName>
    <definedName name="SCDPT3_05ENDIN_12" localSheetId="0">'GMIC_2021-Q3_SCDPT3'!$P$9</definedName>
    <definedName name="SCDPT3_05ENDIN_13" localSheetId="0">'GMIC_2021-Q3_SCDPT3'!$Q$9</definedName>
    <definedName name="SCDPT3_05ENDIN_14" localSheetId="0">'GMIC_2021-Q3_SCDPT3'!$R$9</definedName>
    <definedName name="SCDPT3_05ENDIN_15" localSheetId="0">'GMIC_2021-Q3_SCDPT3'!$S$9</definedName>
    <definedName name="SCDPT3_05ENDIN_16" localSheetId="0">'GMIC_2021-Q3_SCDPT3'!$T$9</definedName>
    <definedName name="SCDPT3_05ENDIN_2" localSheetId="0">'GMIC_2021-Q3_SCDPT3'!$D$9</definedName>
    <definedName name="SCDPT3_05ENDIN_3" localSheetId="0">'GMIC_2021-Q3_SCDPT3'!$E$9</definedName>
    <definedName name="SCDPT3_05ENDIN_4" localSheetId="0">'GMIC_2021-Q3_SCDPT3'!$F$9</definedName>
    <definedName name="SCDPT3_05ENDIN_5" localSheetId="0">'GMIC_2021-Q3_SCDPT3'!$G$9</definedName>
    <definedName name="SCDPT3_05ENDIN_6" localSheetId="0">'GMIC_2021-Q3_SCDPT3'!$H$9</definedName>
    <definedName name="SCDPT3_05ENDIN_7" localSheetId="0">'GMIC_2021-Q3_SCDPT3'!$I$9</definedName>
    <definedName name="SCDPT3_05ENDIN_8" localSheetId="0">'GMIC_2021-Q3_SCDPT3'!$J$9</definedName>
    <definedName name="SCDPT3_05ENDIN_9" localSheetId="0">'GMIC_2021-Q3_SCDPT3'!$K$9</definedName>
    <definedName name="SCDPT3_1000000_Range" localSheetId="0">'GMIC_2021-Q3_SCDPT3'!$B$11:$T$13</definedName>
    <definedName name="SCDPT3_1099999_7" localSheetId="0">'GMIC_2021-Q3_SCDPT3'!$I$14</definedName>
    <definedName name="SCDPT3_1099999_8" localSheetId="0">'GMIC_2021-Q3_SCDPT3'!$J$14</definedName>
    <definedName name="SCDPT3_1099999_9" localSheetId="0">'GMIC_2021-Q3_SCDPT3'!$K$14</definedName>
    <definedName name="SCDPT3_10BEGIN_1" localSheetId="0">'GMIC_2021-Q3_SCDPT3'!$C$11</definedName>
    <definedName name="SCDPT3_10BEGIN_10.01" localSheetId="0">'GMIC_2021-Q3_SCDPT3'!$L$11</definedName>
    <definedName name="SCDPT3_10BEGIN_10.02" localSheetId="0">'GMIC_2021-Q3_SCDPT3'!$M$11</definedName>
    <definedName name="SCDPT3_10BEGIN_10.03" localSheetId="0">'GMIC_2021-Q3_SCDPT3'!$N$11</definedName>
    <definedName name="SCDPT3_10BEGIN_11" localSheetId="0">'GMIC_2021-Q3_SCDPT3'!$O$11</definedName>
    <definedName name="SCDPT3_10BEGIN_12" localSheetId="0">'GMIC_2021-Q3_SCDPT3'!$P$11</definedName>
    <definedName name="SCDPT3_10BEGIN_13" localSheetId="0">'GMIC_2021-Q3_SCDPT3'!$Q$11</definedName>
    <definedName name="SCDPT3_10BEGIN_14" localSheetId="0">'GMIC_2021-Q3_SCDPT3'!$R$11</definedName>
    <definedName name="SCDPT3_10BEGIN_15" localSheetId="0">'GMIC_2021-Q3_SCDPT3'!$S$11</definedName>
    <definedName name="SCDPT3_10BEGIN_16" localSheetId="0">'GMIC_2021-Q3_SCDPT3'!$T$11</definedName>
    <definedName name="SCDPT3_10BEGIN_2" localSheetId="0">'GMIC_2021-Q3_SCDPT3'!$D$11</definedName>
    <definedName name="SCDPT3_10BEGIN_3" localSheetId="0">'GMIC_2021-Q3_SCDPT3'!$E$11</definedName>
    <definedName name="SCDPT3_10BEGIN_4" localSheetId="0">'GMIC_2021-Q3_SCDPT3'!$F$11</definedName>
    <definedName name="SCDPT3_10BEGIN_5" localSheetId="0">'GMIC_2021-Q3_SCDPT3'!$G$11</definedName>
    <definedName name="SCDPT3_10BEGIN_6" localSheetId="0">'GMIC_2021-Q3_SCDPT3'!$H$11</definedName>
    <definedName name="SCDPT3_10BEGIN_7" localSheetId="0">'GMIC_2021-Q3_SCDPT3'!$I$11</definedName>
    <definedName name="SCDPT3_10BEGIN_8" localSheetId="0">'GMIC_2021-Q3_SCDPT3'!$J$11</definedName>
    <definedName name="SCDPT3_10BEGIN_9" localSheetId="0">'GMIC_2021-Q3_SCDPT3'!$K$11</definedName>
    <definedName name="SCDPT3_10ENDIN_10.01" localSheetId="0">'GMIC_2021-Q3_SCDPT3'!$L$13</definedName>
    <definedName name="SCDPT3_10ENDIN_10.02" localSheetId="0">'GMIC_2021-Q3_SCDPT3'!$M$13</definedName>
    <definedName name="SCDPT3_10ENDIN_10.03" localSheetId="0">'GMIC_2021-Q3_SCDPT3'!$N$13</definedName>
    <definedName name="SCDPT3_10ENDIN_11" localSheetId="0">'GMIC_2021-Q3_SCDPT3'!$O$13</definedName>
    <definedName name="SCDPT3_10ENDIN_12" localSheetId="0">'GMIC_2021-Q3_SCDPT3'!$P$13</definedName>
    <definedName name="SCDPT3_10ENDIN_13" localSheetId="0">'GMIC_2021-Q3_SCDPT3'!$Q$13</definedName>
    <definedName name="SCDPT3_10ENDIN_14" localSheetId="0">'GMIC_2021-Q3_SCDPT3'!$R$13</definedName>
    <definedName name="SCDPT3_10ENDIN_15" localSheetId="0">'GMIC_2021-Q3_SCDPT3'!$S$13</definedName>
    <definedName name="SCDPT3_10ENDIN_16" localSheetId="0">'GMIC_2021-Q3_SCDPT3'!$T$13</definedName>
    <definedName name="SCDPT3_10ENDIN_2" localSheetId="0">'GMIC_2021-Q3_SCDPT3'!$D$13</definedName>
    <definedName name="SCDPT3_10ENDIN_3" localSheetId="0">'GMIC_2021-Q3_SCDPT3'!$E$13</definedName>
    <definedName name="SCDPT3_10ENDIN_4" localSheetId="0">'GMIC_2021-Q3_SCDPT3'!$F$13</definedName>
    <definedName name="SCDPT3_10ENDIN_5" localSheetId="0">'GMIC_2021-Q3_SCDPT3'!$G$13</definedName>
    <definedName name="SCDPT3_10ENDIN_6" localSheetId="0">'GMIC_2021-Q3_SCDPT3'!$H$13</definedName>
    <definedName name="SCDPT3_10ENDIN_7" localSheetId="0">'GMIC_2021-Q3_SCDPT3'!$I$13</definedName>
    <definedName name="SCDPT3_10ENDIN_8" localSheetId="0">'GMIC_2021-Q3_SCDPT3'!$J$13</definedName>
    <definedName name="SCDPT3_10ENDIN_9" localSheetId="0">'GMIC_2021-Q3_SCDPT3'!$K$13</definedName>
    <definedName name="SCDPT3_1700000_Range" localSheetId="0">'GMIC_2021-Q3_SCDPT3'!$B$15:$T$20</definedName>
    <definedName name="SCDPT3_1700001_1" localSheetId="0">'GMIC_2021-Q3_SCDPT3'!$C$16</definedName>
    <definedName name="SCDPT3_1700001_10.01" localSheetId="0">'GMIC_2021-Q3_SCDPT3'!$L$16</definedName>
    <definedName name="SCDPT3_1700001_10.02" localSheetId="0">'GMIC_2021-Q3_SCDPT3'!$M$16</definedName>
    <definedName name="SCDPT3_1700001_10.03" localSheetId="0">'GMIC_2021-Q3_SCDPT3'!$N$16</definedName>
    <definedName name="SCDPT3_1700001_11" localSheetId="0">'GMIC_2021-Q3_SCDPT3'!$O$16</definedName>
    <definedName name="SCDPT3_1700001_12" localSheetId="0">'GMIC_2021-Q3_SCDPT3'!$P$16</definedName>
    <definedName name="SCDPT3_1700001_13" localSheetId="0">'GMIC_2021-Q3_SCDPT3'!$Q$16</definedName>
    <definedName name="SCDPT3_1700001_14" localSheetId="0">'GMIC_2021-Q3_SCDPT3'!$R$16</definedName>
    <definedName name="SCDPT3_1700001_15" localSheetId="0">'GMIC_2021-Q3_SCDPT3'!$S$16</definedName>
    <definedName name="SCDPT3_1700001_16" localSheetId="0">'GMIC_2021-Q3_SCDPT3'!$T$16</definedName>
    <definedName name="SCDPT3_1700001_2" localSheetId="0">'GMIC_2021-Q3_SCDPT3'!$D$16</definedName>
    <definedName name="SCDPT3_1700001_3" localSheetId="0">'GMIC_2021-Q3_SCDPT3'!$E$16</definedName>
    <definedName name="SCDPT3_1700001_4" localSheetId="0">'GMIC_2021-Q3_SCDPT3'!$F$16</definedName>
    <definedName name="SCDPT3_1700001_5" localSheetId="0">'GMIC_2021-Q3_SCDPT3'!$G$16</definedName>
    <definedName name="SCDPT3_1700001_7" localSheetId="0">'GMIC_2021-Q3_SCDPT3'!$I$16</definedName>
    <definedName name="SCDPT3_1700001_8" localSheetId="0">'GMIC_2021-Q3_SCDPT3'!$J$16</definedName>
    <definedName name="SCDPT3_1700001_9" localSheetId="0">'GMIC_2021-Q3_SCDPT3'!$K$16</definedName>
    <definedName name="SCDPT3_1799999_7" localSheetId="0">'GMIC_2021-Q3_SCDPT3'!$I$21</definedName>
    <definedName name="SCDPT3_1799999_8" localSheetId="0">'GMIC_2021-Q3_SCDPT3'!$J$21</definedName>
    <definedName name="SCDPT3_1799999_9" localSheetId="0">'GMIC_2021-Q3_SCDPT3'!$K$21</definedName>
    <definedName name="SCDPT3_17BEGIN_1" localSheetId="0">'GMIC_2021-Q3_SCDPT3'!$C$15</definedName>
    <definedName name="SCDPT3_17BEGIN_10.01" localSheetId="0">'GMIC_2021-Q3_SCDPT3'!$L$15</definedName>
    <definedName name="SCDPT3_17BEGIN_10.02" localSheetId="0">'GMIC_2021-Q3_SCDPT3'!$M$15</definedName>
    <definedName name="SCDPT3_17BEGIN_10.03" localSheetId="0">'GMIC_2021-Q3_SCDPT3'!$N$15</definedName>
    <definedName name="SCDPT3_17BEGIN_11" localSheetId="0">'GMIC_2021-Q3_SCDPT3'!$O$15</definedName>
    <definedName name="SCDPT3_17BEGIN_12" localSheetId="0">'GMIC_2021-Q3_SCDPT3'!$P$15</definedName>
    <definedName name="SCDPT3_17BEGIN_13" localSheetId="0">'GMIC_2021-Q3_SCDPT3'!$Q$15</definedName>
    <definedName name="SCDPT3_17BEGIN_14" localSheetId="0">'GMIC_2021-Q3_SCDPT3'!$R$15</definedName>
    <definedName name="SCDPT3_17BEGIN_15" localSheetId="0">'GMIC_2021-Q3_SCDPT3'!$S$15</definedName>
    <definedName name="SCDPT3_17BEGIN_16" localSheetId="0">'GMIC_2021-Q3_SCDPT3'!$T$15</definedName>
    <definedName name="SCDPT3_17BEGIN_2" localSheetId="0">'GMIC_2021-Q3_SCDPT3'!$D$15</definedName>
    <definedName name="SCDPT3_17BEGIN_3" localSheetId="0">'GMIC_2021-Q3_SCDPT3'!$E$15</definedName>
    <definedName name="SCDPT3_17BEGIN_4" localSheetId="0">'GMIC_2021-Q3_SCDPT3'!$F$15</definedName>
    <definedName name="SCDPT3_17BEGIN_5" localSheetId="0">'GMIC_2021-Q3_SCDPT3'!$G$15</definedName>
    <definedName name="SCDPT3_17BEGIN_6" localSheetId="0">'GMIC_2021-Q3_SCDPT3'!$H$15</definedName>
    <definedName name="SCDPT3_17BEGIN_7" localSheetId="0">'GMIC_2021-Q3_SCDPT3'!$I$15</definedName>
    <definedName name="SCDPT3_17BEGIN_8" localSheetId="0">'GMIC_2021-Q3_SCDPT3'!$J$15</definedName>
    <definedName name="SCDPT3_17BEGIN_9" localSheetId="0">'GMIC_2021-Q3_SCDPT3'!$K$15</definedName>
    <definedName name="SCDPT3_17ENDIN_10.01" localSheetId="0">'GMIC_2021-Q3_SCDPT3'!$L$20</definedName>
    <definedName name="SCDPT3_17ENDIN_10.02" localSheetId="0">'GMIC_2021-Q3_SCDPT3'!$M$20</definedName>
    <definedName name="SCDPT3_17ENDIN_10.03" localSheetId="0">'GMIC_2021-Q3_SCDPT3'!$N$20</definedName>
    <definedName name="SCDPT3_17ENDIN_11" localSheetId="0">'GMIC_2021-Q3_SCDPT3'!$O$20</definedName>
    <definedName name="SCDPT3_17ENDIN_12" localSheetId="0">'GMIC_2021-Q3_SCDPT3'!$P$20</definedName>
    <definedName name="SCDPT3_17ENDIN_13" localSheetId="0">'GMIC_2021-Q3_SCDPT3'!$Q$20</definedName>
    <definedName name="SCDPT3_17ENDIN_14" localSheetId="0">'GMIC_2021-Q3_SCDPT3'!$R$20</definedName>
    <definedName name="SCDPT3_17ENDIN_15" localSheetId="0">'GMIC_2021-Q3_SCDPT3'!$S$20</definedName>
    <definedName name="SCDPT3_17ENDIN_16" localSheetId="0">'GMIC_2021-Q3_SCDPT3'!$T$20</definedName>
    <definedName name="SCDPT3_17ENDIN_2" localSheetId="0">'GMIC_2021-Q3_SCDPT3'!$D$20</definedName>
    <definedName name="SCDPT3_17ENDIN_3" localSheetId="0">'GMIC_2021-Q3_SCDPT3'!$E$20</definedName>
    <definedName name="SCDPT3_17ENDIN_4" localSheetId="0">'GMIC_2021-Q3_SCDPT3'!$F$20</definedName>
    <definedName name="SCDPT3_17ENDIN_5" localSheetId="0">'GMIC_2021-Q3_SCDPT3'!$G$20</definedName>
    <definedName name="SCDPT3_17ENDIN_6" localSheetId="0">'GMIC_2021-Q3_SCDPT3'!$H$20</definedName>
    <definedName name="SCDPT3_17ENDIN_7" localSheetId="0">'GMIC_2021-Q3_SCDPT3'!$I$20</definedName>
    <definedName name="SCDPT3_17ENDIN_8" localSheetId="0">'GMIC_2021-Q3_SCDPT3'!$J$20</definedName>
    <definedName name="SCDPT3_17ENDIN_9" localSheetId="0">'GMIC_2021-Q3_SCDPT3'!$K$20</definedName>
    <definedName name="SCDPT3_2400000_Range" localSheetId="0">'GMIC_2021-Q3_SCDPT3'!$B$22:$T$24</definedName>
    <definedName name="SCDPT3_2499999_7" localSheetId="0">'GMIC_2021-Q3_SCDPT3'!$I$25</definedName>
    <definedName name="SCDPT3_2499999_8" localSheetId="0">'GMIC_2021-Q3_SCDPT3'!$J$25</definedName>
    <definedName name="SCDPT3_2499999_9" localSheetId="0">'GMIC_2021-Q3_SCDPT3'!$K$25</definedName>
    <definedName name="SCDPT3_24BEGIN_1" localSheetId="0">'GMIC_2021-Q3_SCDPT3'!$C$22</definedName>
    <definedName name="SCDPT3_24BEGIN_10.01" localSheetId="0">'GMIC_2021-Q3_SCDPT3'!$L$22</definedName>
    <definedName name="SCDPT3_24BEGIN_10.02" localSheetId="0">'GMIC_2021-Q3_SCDPT3'!$M$22</definedName>
    <definedName name="SCDPT3_24BEGIN_10.03" localSheetId="0">'GMIC_2021-Q3_SCDPT3'!$N$22</definedName>
    <definedName name="SCDPT3_24BEGIN_11" localSheetId="0">'GMIC_2021-Q3_SCDPT3'!$O$22</definedName>
    <definedName name="SCDPT3_24BEGIN_12" localSheetId="0">'GMIC_2021-Q3_SCDPT3'!$P$22</definedName>
    <definedName name="SCDPT3_24BEGIN_13" localSheetId="0">'GMIC_2021-Q3_SCDPT3'!$Q$22</definedName>
    <definedName name="SCDPT3_24BEGIN_14" localSheetId="0">'GMIC_2021-Q3_SCDPT3'!$R$22</definedName>
    <definedName name="SCDPT3_24BEGIN_15" localSheetId="0">'GMIC_2021-Q3_SCDPT3'!$S$22</definedName>
    <definedName name="SCDPT3_24BEGIN_16" localSheetId="0">'GMIC_2021-Q3_SCDPT3'!$T$22</definedName>
    <definedName name="SCDPT3_24BEGIN_2" localSheetId="0">'GMIC_2021-Q3_SCDPT3'!$D$22</definedName>
    <definedName name="SCDPT3_24BEGIN_3" localSheetId="0">'GMIC_2021-Q3_SCDPT3'!$E$22</definedName>
    <definedName name="SCDPT3_24BEGIN_4" localSheetId="0">'GMIC_2021-Q3_SCDPT3'!$F$22</definedName>
    <definedName name="SCDPT3_24BEGIN_5" localSheetId="0">'GMIC_2021-Q3_SCDPT3'!$G$22</definedName>
    <definedName name="SCDPT3_24BEGIN_6" localSheetId="0">'GMIC_2021-Q3_SCDPT3'!$H$22</definedName>
    <definedName name="SCDPT3_24BEGIN_7" localSheetId="0">'GMIC_2021-Q3_SCDPT3'!$I$22</definedName>
    <definedName name="SCDPT3_24BEGIN_8" localSheetId="0">'GMIC_2021-Q3_SCDPT3'!$J$22</definedName>
    <definedName name="SCDPT3_24BEGIN_9" localSheetId="0">'GMIC_2021-Q3_SCDPT3'!$K$22</definedName>
    <definedName name="SCDPT3_24ENDIN_10.01" localSheetId="0">'GMIC_2021-Q3_SCDPT3'!$L$24</definedName>
    <definedName name="SCDPT3_24ENDIN_10.02" localSheetId="0">'GMIC_2021-Q3_SCDPT3'!$M$24</definedName>
    <definedName name="SCDPT3_24ENDIN_10.03" localSheetId="0">'GMIC_2021-Q3_SCDPT3'!$N$24</definedName>
    <definedName name="SCDPT3_24ENDIN_11" localSheetId="0">'GMIC_2021-Q3_SCDPT3'!$O$24</definedName>
    <definedName name="SCDPT3_24ENDIN_12" localSheetId="0">'GMIC_2021-Q3_SCDPT3'!$P$24</definedName>
    <definedName name="SCDPT3_24ENDIN_13" localSheetId="0">'GMIC_2021-Q3_SCDPT3'!$Q$24</definedName>
    <definedName name="SCDPT3_24ENDIN_14" localSheetId="0">'GMIC_2021-Q3_SCDPT3'!$R$24</definedName>
    <definedName name="SCDPT3_24ENDIN_15" localSheetId="0">'GMIC_2021-Q3_SCDPT3'!$S$24</definedName>
    <definedName name="SCDPT3_24ENDIN_16" localSheetId="0">'GMIC_2021-Q3_SCDPT3'!$T$24</definedName>
    <definedName name="SCDPT3_24ENDIN_2" localSheetId="0">'GMIC_2021-Q3_SCDPT3'!$D$24</definedName>
    <definedName name="SCDPT3_24ENDIN_3" localSheetId="0">'GMIC_2021-Q3_SCDPT3'!$E$24</definedName>
    <definedName name="SCDPT3_24ENDIN_4" localSheetId="0">'GMIC_2021-Q3_SCDPT3'!$F$24</definedName>
    <definedName name="SCDPT3_24ENDIN_5" localSheetId="0">'GMIC_2021-Q3_SCDPT3'!$G$24</definedName>
    <definedName name="SCDPT3_24ENDIN_6" localSheetId="0">'GMIC_2021-Q3_SCDPT3'!$H$24</definedName>
    <definedName name="SCDPT3_24ENDIN_7" localSheetId="0">'GMIC_2021-Q3_SCDPT3'!$I$24</definedName>
    <definedName name="SCDPT3_24ENDIN_8" localSheetId="0">'GMIC_2021-Q3_SCDPT3'!$J$24</definedName>
    <definedName name="SCDPT3_24ENDIN_9" localSheetId="0">'GMIC_2021-Q3_SCDPT3'!$K$24</definedName>
    <definedName name="SCDPT3_3100000_Range" localSheetId="0">'GMIC_2021-Q3_SCDPT3'!$B$26:$T$31</definedName>
    <definedName name="SCDPT3_3100001_1" localSheetId="0">'GMIC_2021-Q3_SCDPT3'!$C$27</definedName>
    <definedName name="SCDPT3_3100001_10.01" localSheetId="0">'GMIC_2021-Q3_SCDPT3'!$L$27</definedName>
    <definedName name="SCDPT3_3100001_10.02" localSheetId="0">'GMIC_2021-Q3_SCDPT3'!$M$27</definedName>
    <definedName name="SCDPT3_3100001_10.03" localSheetId="0">'GMIC_2021-Q3_SCDPT3'!$N$27</definedName>
    <definedName name="SCDPT3_3100001_11" localSheetId="0">'GMIC_2021-Q3_SCDPT3'!$O$27</definedName>
    <definedName name="SCDPT3_3100001_12" localSheetId="0">'GMIC_2021-Q3_SCDPT3'!$P$27</definedName>
    <definedName name="SCDPT3_3100001_13" localSheetId="0">'GMIC_2021-Q3_SCDPT3'!$Q$27</definedName>
    <definedName name="SCDPT3_3100001_14" localSheetId="0">'GMIC_2021-Q3_SCDPT3'!$R$27</definedName>
    <definedName name="SCDPT3_3100001_15" localSheetId="0">'GMIC_2021-Q3_SCDPT3'!$S$27</definedName>
    <definedName name="SCDPT3_3100001_16" localSheetId="0">'GMIC_2021-Q3_SCDPT3'!$T$27</definedName>
    <definedName name="SCDPT3_3100001_2" localSheetId="0">'GMIC_2021-Q3_SCDPT3'!$D$27</definedName>
    <definedName name="SCDPT3_3100001_3" localSheetId="0">'GMIC_2021-Q3_SCDPT3'!$E$27</definedName>
    <definedName name="SCDPT3_3100001_4" localSheetId="0">'GMIC_2021-Q3_SCDPT3'!$F$27</definedName>
    <definedName name="SCDPT3_3100001_5" localSheetId="0">'GMIC_2021-Q3_SCDPT3'!$G$27</definedName>
    <definedName name="SCDPT3_3100001_7" localSheetId="0">'GMIC_2021-Q3_SCDPT3'!$I$27</definedName>
    <definedName name="SCDPT3_3100001_8" localSheetId="0">'GMIC_2021-Q3_SCDPT3'!$J$27</definedName>
    <definedName name="SCDPT3_3100001_9" localSheetId="0">'GMIC_2021-Q3_SCDPT3'!$K$27</definedName>
    <definedName name="SCDPT3_3199999_7" localSheetId="0">'GMIC_2021-Q3_SCDPT3'!$I$32</definedName>
    <definedName name="SCDPT3_3199999_8" localSheetId="0">'GMIC_2021-Q3_SCDPT3'!$J$32</definedName>
    <definedName name="SCDPT3_3199999_9" localSheetId="0">'GMIC_2021-Q3_SCDPT3'!$K$32</definedName>
    <definedName name="SCDPT3_31BEGIN_1" localSheetId="0">'GMIC_2021-Q3_SCDPT3'!$C$26</definedName>
    <definedName name="SCDPT3_31BEGIN_10.01" localSheetId="0">'GMIC_2021-Q3_SCDPT3'!$L$26</definedName>
    <definedName name="SCDPT3_31BEGIN_10.02" localSheetId="0">'GMIC_2021-Q3_SCDPT3'!$M$26</definedName>
    <definedName name="SCDPT3_31BEGIN_10.03" localSheetId="0">'GMIC_2021-Q3_SCDPT3'!$N$26</definedName>
    <definedName name="SCDPT3_31BEGIN_11" localSheetId="0">'GMIC_2021-Q3_SCDPT3'!$O$26</definedName>
    <definedName name="SCDPT3_31BEGIN_12" localSheetId="0">'GMIC_2021-Q3_SCDPT3'!$P$26</definedName>
    <definedName name="SCDPT3_31BEGIN_13" localSheetId="0">'GMIC_2021-Q3_SCDPT3'!$Q$26</definedName>
    <definedName name="SCDPT3_31BEGIN_14" localSheetId="0">'GMIC_2021-Q3_SCDPT3'!$R$26</definedName>
    <definedName name="SCDPT3_31BEGIN_15" localSheetId="0">'GMIC_2021-Q3_SCDPT3'!$S$26</definedName>
    <definedName name="SCDPT3_31BEGIN_16" localSheetId="0">'GMIC_2021-Q3_SCDPT3'!$T$26</definedName>
    <definedName name="SCDPT3_31BEGIN_2" localSheetId="0">'GMIC_2021-Q3_SCDPT3'!$D$26</definedName>
    <definedName name="SCDPT3_31BEGIN_3" localSheetId="0">'GMIC_2021-Q3_SCDPT3'!$E$26</definedName>
    <definedName name="SCDPT3_31BEGIN_4" localSheetId="0">'GMIC_2021-Q3_SCDPT3'!$F$26</definedName>
    <definedName name="SCDPT3_31BEGIN_5" localSheetId="0">'GMIC_2021-Q3_SCDPT3'!$G$26</definedName>
    <definedName name="SCDPT3_31BEGIN_6" localSheetId="0">'GMIC_2021-Q3_SCDPT3'!$H$26</definedName>
    <definedName name="SCDPT3_31BEGIN_7" localSheetId="0">'GMIC_2021-Q3_SCDPT3'!$I$26</definedName>
    <definedName name="SCDPT3_31BEGIN_8" localSheetId="0">'GMIC_2021-Q3_SCDPT3'!$J$26</definedName>
    <definedName name="SCDPT3_31BEGIN_9" localSheetId="0">'GMIC_2021-Q3_SCDPT3'!$K$26</definedName>
    <definedName name="SCDPT3_31ENDIN_10.01" localSheetId="0">'GMIC_2021-Q3_SCDPT3'!$L$31</definedName>
    <definedName name="SCDPT3_31ENDIN_10.02" localSheetId="0">'GMIC_2021-Q3_SCDPT3'!$M$31</definedName>
    <definedName name="SCDPT3_31ENDIN_10.03" localSheetId="0">'GMIC_2021-Q3_SCDPT3'!$N$31</definedName>
    <definedName name="SCDPT3_31ENDIN_11" localSheetId="0">'GMIC_2021-Q3_SCDPT3'!$O$31</definedName>
    <definedName name="SCDPT3_31ENDIN_12" localSheetId="0">'GMIC_2021-Q3_SCDPT3'!$P$31</definedName>
    <definedName name="SCDPT3_31ENDIN_13" localSheetId="0">'GMIC_2021-Q3_SCDPT3'!$Q$31</definedName>
    <definedName name="SCDPT3_31ENDIN_14" localSheetId="0">'GMIC_2021-Q3_SCDPT3'!$R$31</definedName>
    <definedName name="SCDPT3_31ENDIN_15" localSheetId="0">'GMIC_2021-Q3_SCDPT3'!$S$31</definedName>
    <definedName name="SCDPT3_31ENDIN_16" localSheetId="0">'GMIC_2021-Q3_SCDPT3'!$T$31</definedName>
    <definedName name="SCDPT3_31ENDIN_2" localSheetId="0">'GMIC_2021-Q3_SCDPT3'!$D$31</definedName>
    <definedName name="SCDPT3_31ENDIN_3" localSheetId="0">'GMIC_2021-Q3_SCDPT3'!$E$31</definedName>
    <definedName name="SCDPT3_31ENDIN_4" localSheetId="0">'GMIC_2021-Q3_SCDPT3'!$F$31</definedName>
    <definedName name="SCDPT3_31ENDIN_5" localSheetId="0">'GMIC_2021-Q3_SCDPT3'!$G$31</definedName>
    <definedName name="SCDPT3_31ENDIN_6" localSheetId="0">'GMIC_2021-Q3_SCDPT3'!$H$31</definedName>
    <definedName name="SCDPT3_31ENDIN_7" localSheetId="0">'GMIC_2021-Q3_SCDPT3'!$I$31</definedName>
    <definedName name="SCDPT3_31ENDIN_8" localSheetId="0">'GMIC_2021-Q3_SCDPT3'!$J$31</definedName>
    <definedName name="SCDPT3_31ENDIN_9" localSheetId="0">'GMIC_2021-Q3_SCDPT3'!$K$31</definedName>
    <definedName name="SCDPT3_3800000_Range" localSheetId="0">'GMIC_2021-Q3_SCDPT3'!$B$33:$T$86</definedName>
    <definedName name="SCDPT3_3800001_1" localSheetId="0">'GMIC_2021-Q3_SCDPT3'!$C$34</definedName>
    <definedName name="SCDPT3_3800001_10.01" localSheetId="0">'GMIC_2021-Q3_SCDPT3'!$L$34</definedName>
    <definedName name="SCDPT3_3800001_10.02" localSheetId="0">'GMIC_2021-Q3_SCDPT3'!$M$34</definedName>
    <definedName name="SCDPT3_3800001_10.03" localSheetId="0">'GMIC_2021-Q3_SCDPT3'!$N$34</definedName>
    <definedName name="SCDPT3_3800001_12" localSheetId="0">'GMIC_2021-Q3_SCDPT3'!$P$34</definedName>
    <definedName name="SCDPT3_3800001_13" localSheetId="0">'GMIC_2021-Q3_SCDPT3'!$Q$34</definedName>
    <definedName name="SCDPT3_3800001_14" localSheetId="0">'GMIC_2021-Q3_SCDPT3'!$R$34</definedName>
    <definedName name="SCDPT3_3800001_15" localSheetId="0">'GMIC_2021-Q3_SCDPT3'!$S$34</definedName>
    <definedName name="SCDPT3_3800001_16" localSheetId="0">'GMIC_2021-Q3_SCDPT3'!$T$34</definedName>
    <definedName name="SCDPT3_3800001_2" localSheetId="0">'GMIC_2021-Q3_SCDPT3'!$D$34</definedName>
    <definedName name="SCDPT3_3800001_3" localSheetId="0">'GMIC_2021-Q3_SCDPT3'!$E$34</definedName>
    <definedName name="SCDPT3_3800001_4" localSheetId="0">'GMIC_2021-Q3_SCDPT3'!$F$34</definedName>
    <definedName name="SCDPT3_3800001_5" localSheetId="0">'GMIC_2021-Q3_SCDPT3'!$G$34</definedName>
    <definedName name="SCDPT3_3800001_7" localSheetId="0">'GMIC_2021-Q3_SCDPT3'!$I$34</definedName>
    <definedName name="SCDPT3_3800001_8" localSheetId="0">'GMIC_2021-Q3_SCDPT3'!$J$34</definedName>
    <definedName name="SCDPT3_3800001_9" localSheetId="0">'GMIC_2021-Q3_SCDPT3'!$K$34</definedName>
    <definedName name="SCDPT3_3899999_7" localSheetId="0">'GMIC_2021-Q3_SCDPT3'!$I$87</definedName>
    <definedName name="SCDPT3_3899999_8" localSheetId="0">'GMIC_2021-Q3_SCDPT3'!$J$87</definedName>
    <definedName name="SCDPT3_3899999_9" localSheetId="0">'GMIC_2021-Q3_SCDPT3'!$K$87</definedName>
    <definedName name="SCDPT3_38BEGIN_1" localSheetId="0">'GMIC_2021-Q3_SCDPT3'!$C$33</definedName>
    <definedName name="SCDPT3_38BEGIN_10.01" localSheetId="0">'GMIC_2021-Q3_SCDPT3'!$L$33</definedName>
    <definedName name="SCDPT3_38BEGIN_10.02" localSheetId="0">'GMIC_2021-Q3_SCDPT3'!$M$33</definedName>
    <definedName name="SCDPT3_38BEGIN_10.03" localSheetId="0">'GMIC_2021-Q3_SCDPT3'!$N$33</definedName>
    <definedName name="SCDPT3_38BEGIN_11" localSheetId="0">'GMIC_2021-Q3_SCDPT3'!$O$33</definedName>
    <definedName name="SCDPT3_38BEGIN_12" localSheetId="0">'GMIC_2021-Q3_SCDPT3'!$P$33</definedName>
    <definedName name="SCDPT3_38BEGIN_13" localSheetId="0">'GMIC_2021-Q3_SCDPT3'!$Q$33</definedName>
    <definedName name="SCDPT3_38BEGIN_14" localSheetId="0">'GMIC_2021-Q3_SCDPT3'!$R$33</definedName>
    <definedName name="SCDPT3_38BEGIN_15" localSheetId="0">'GMIC_2021-Q3_SCDPT3'!$S$33</definedName>
    <definedName name="SCDPT3_38BEGIN_16" localSheetId="0">'GMIC_2021-Q3_SCDPT3'!$T$33</definedName>
    <definedName name="SCDPT3_38BEGIN_2" localSheetId="0">'GMIC_2021-Q3_SCDPT3'!$D$33</definedName>
    <definedName name="SCDPT3_38BEGIN_3" localSheetId="0">'GMIC_2021-Q3_SCDPT3'!$E$33</definedName>
    <definedName name="SCDPT3_38BEGIN_4" localSheetId="0">'GMIC_2021-Q3_SCDPT3'!$F$33</definedName>
    <definedName name="SCDPT3_38BEGIN_5" localSheetId="0">'GMIC_2021-Q3_SCDPT3'!$G$33</definedName>
    <definedName name="SCDPT3_38BEGIN_6" localSheetId="0">'GMIC_2021-Q3_SCDPT3'!$H$33</definedName>
    <definedName name="SCDPT3_38BEGIN_7" localSheetId="0">'GMIC_2021-Q3_SCDPT3'!$I$33</definedName>
    <definedName name="SCDPT3_38BEGIN_8" localSheetId="0">'GMIC_2021-Q3_SCDPT3'!$J$33</definedName>
    <definedName name="SCDPT3_38BEGIN_9" localSheetId="0">'GMIC_2021-Q3_SCDPT3'!$K$33</definedName>
    <definedName name="SCDPT3_38ENDIN_10.01" localSheetId="0">'GMIC_2021-Q3_SCDPT3'!$L$86</definedName>
    <definedName name="SCDPT3_38ENDIN_10.02" localSheetId="0">'GMIC_2021-Q3_SCDPT3'!$M$86</definedName>
    <definedName name="SCDPT3_38ENDIN_10.03" localSheetId="0">'GMIC_2021-Q3_SCDPT3'!$N$86</definedName>
    <definedName name="SCDPT3_38ENDIN_11" localSheetId="0">'GMIC_2021-Q3_SCDPT3'!$O$86</definedName>
    <definedName name="SCDPT3_38ENDIN_12" localSheetId="0">'GMIC_2021-Q3_SCDPT3'!$P$86</definedName>
    <definedName name="SCDPT3_38ENDIN_13" localSheetId="0">'GMIC_2021-Q3_SCDPT3'!$Q$86</definedName>
    <definedName name="SCDPT3_38ENDIN_14" localSheetId="0">'GMIC_2021-Q3_SCDPT3'!$R$86</definedName>
    <definedName name="SCDPT3_38ENDIN_15" localSheetId="0">'GMIC_2021-Q3_SCDPT3'!$S$86</definedName>
    <definedName name="SCDPT3_38ENDIN_16" localSheetId="0">'GMIC_2021-Q3_SCDPT3'!$T$86</definedName>
    <definedName name="SCDPT3_38ENDIN_2" localSheetId="0">'GMIC_2021-Q3_SCDPT3'!$D$86</definedName>
    <definedName name="SCDPT3_38ENDIN_3" localSheetId="0">'GMIC_2021-Q3_SCDPT3'!$E$86</definedName>
    <definedName name="SCDPT3_38ENDIN_4" localSheetId="0">'GMIC_2021-Q3_SCDPT3'!$F$86</definedName>
    <definedName name="SCDPT3_38ENDIN_5" localSheetId="0">'GMIC_2021-Q3_SCDPT3'!$G$86</definedName>
    <definedName name="SCDPT3_38ENDIN_6" localSheetId="0">'GMIC_2021-Q3_SCDPT3'!$H$86</definedName>
    <definedName name="SCDPT3_38ENDIN_7" localSheetId="0">'GMIC_2021-Q3_SCDPT3'!$I$86</definedName>
    <definedName name="SCDPT3_38ENDIN_8" localSheetId="0">'GMIC_2021-Q3_SCDPT3'!$J$86</definedName>
    <definedName name="SCDPT3_38ENDIN_9" localSheetId="0">'GMIC_2021-Q3_SCDPT3'!$K$86</definedName>
    <definedName name="SCDPT3_4800000_Range" localSheetId="0">'GMIC_2021-Q3_SCDPT3'!$B$88:$T$90</definedName>
    <definedName name="SCDPT3_4899999_7" localSheetId="0">'GMIC_2021-Q3_SCDPT3'!$I$91</definedName>
    <definedName name="SCDPT3_4899999_8" localSheetId="0">'GMIC_2021-Q3_SCDPT3'!$J$91</definedName>
    <definedName name="SCDPT3_4899999_9" localSheetId="0">'GMIC_2021-Q3_SCDPT3'!$K$91</definedName>
    <definedName name="SCDPT3_48BEGIN_1" localSheetId="0">'GMIC_2021-Q3_SCDPT3'!$C$88</definedName>
    <definedName name="SCDPT3_48BEGIN_10.01" localSheetId="0">'GMIC_2021-Q3_SCDPT3'!$L$88</definedName>
    <definedName name="SCDPT3_48BEGIN_10.02" localSheetId="0">'GMIC_2021-Q3_SCDPT3'!$M$88</definedName>
    <definedName name="SCDPT3_48BEGIN_10.03" localSheetId="0">'GMIC_2021-Q3_SCDPT3'!$N$88</definedName>
    <definedName name="SCDPT3_48BEGIN_11" localSheetId="0">'GMIC_2021-Q3_SCDPT3'!$O$88</definedName>
    <definedName name="SCDPT3_48BEGIN_12" localSheetId="0">'GMIC_2021-Q3_SCDPT3'!$P$88</definedName>
    <definedName name="SCDPT3_48BEGIN_13" localSheetId="0">'GMIC_2021-Q3_SCDPT3'!$Q$88</definedName>
    <definedName name="SCDPT3_48BEGIN_14" localSheetId="0">'GMIC_2021-Q3_SCDPT3'!$R$88</definedName>
    <definedName name="SCDPT3_48BEGIN_15" localSheetId="0">'GMIC_2021-Q3_SCDPT3'!$S$88</definedName>
    <definedName name="SCDPT3_48BEGIN_16" localSheetId="0">'GMIC_2021-Q3_SCDPT3'!$T$88</definedName>
    <definedName name="SCDPT3_48BEGIN_2" localSheetId="0">'GMIC_2021-Q3_SCDPT3'!$D$88</definedName>
    <definedName name="SCDPT3_48BEGIN_3" localSheetId="0">'GMIC_2021-Q3_SCDPT3'!$E$88</definedName>
    <definedName name="SCDPT3_48BEGIN_4" localSheetId="0">'GMIC_2021-Q3_SCDPT3'!$F$88</definedName>
    <definedName name="SCDPT3_48BEGIN_5" localSheetId="0">'GMIC_2021-Q3_SCDPT3'!$G$88</definedName>
    <definedName name="SCDPT3_48BEGIN_6" localSheetId="0">'GMIC_2021-Q3_SCDPT3'!$H$88</definedName>
    <definedName name="SCDPT3_48BEGIN_7" localSheetId="0">'GMIC_2021-Q3_SCDPT3'!$I$88</definedName>
    <definedName name="SCDPT3_48BEGIN_8" localSheetId="0">'GMIC_2021-Q3_SCDPT3'!$J$88</definedName>
    <definedName name="SCDPT3_48BEGIN_9" localSheetId="0">'GMIC_2021-Q3_SCDPT3'!$K$88</definedName>
    <definedName name="SCDPT3_48ENDIN_10.01" localSheetId="0">'GMIC_2021-Q3_SCDPT3'!$L$90</definedName>
    <definedName name="SCDPT3_48ENDIN_10.02" localSheetId="0">'GMIC_2021-Q3_SCDPT3'!$M$90</definedName>
    <definedName name="SCDPT3_48ENDIN_10.03" localSheetId="0">'GMIC_2021-Q3_SCDPT3'!$N$90</definedName>
    <definedName name="SCDPT3_48ENDIN_11" localSheetId="0">'GMIC_2021-Q3_SCDPT3'!$O$90</definedName>
    <definedName name="SCDPT3_48ENDIN_12" localSheetId="0">'GMIC_2021-Q3_SCDPT3'!$P$90</definedName>
    <definedName name="SCDPT3_48ENDIN_13" localSheetId="0">'GMIC_2021-Q3_SCDPT3'!$Q$90</definedName>
    <definedName name="SCDPT3_48ENDIN_14" localSheetId="0">'GMIC_2021-Q3_SCDPT3'!$R$90</definedName>
    <definedName name="SCDPT3_48ENDIN_15" localSheetId="0">'GMIC_2021-Q3_SCDPT3'!$S$90</definedName>
    <definedName name="SCDPT3_48ENDIN_16" localSheetId="0">'GMIC_2021-Q3_SCDPT3'!$T$90</definedName>
    <definedName name="SCDPT3_48ENDIN_2" localSheetId="0">'GMIC_2021-Q3_SCDPT3'!$D$90</definedName>
    <definedName name="SCDPT3_48ENDIN_3" localSheetId="0">'GMIC_2021-Q3_SCDPT3'!$E$90</definedName>
    <definedName name="SCDPT3_48ENDIN_4" localSheetId="0">'GMIC_2021-Q3_SCDPT3'!$F$90</definedName>
    <definedName name="SCDPT3_48ENDIN_5" localSheetId="0">'GMIC_2021-Q3_SCDPT3'!$G$90</definedName>
    <definedName name="SCDPT3_48ENDIN_6" localSheetId="0">'GMIC_2021-Q3_SCDPT3'!$H$90</definedName>
    <definedName name="SCDPT3_48ENDIN_7" localSheetId="0">'GMIC_2021-Q3_SCDPT3'!$I$90</definedName>
    <definedName name="SCDPT3_48ENDIN_8" localSheetId="0">'GMIC_2021-Q3_SCDPT3'!$J$90</definedName>
    <definedName name="SCDPT3_48ENDIN_9" localSheetId="0">'GMIC_2021-Q3_SCDPT3'!$K$90</definedName>
    <definedName name="SCDPT3_5500000_Range" localSheetId="0">'GMIC_2021-Q3_SCDPT3'!$B$92:$T$94</definedName>
    <definedName name="SCDPT3_5599999_7" localSheetId="0">'GMIC_2021-Q3_SCDPT3'!$I$95</definedName>
    <definedName name="SCDPT3_5599999_8" localSheetId="0">'GMIC_2021-Q3_SCDPT3'!$J$95</definedName>
    <definedName name="SCDPT3_5599999_9" localSheetId="0">'GMIC_2021-Q3_SCDPT3'!$K$95</definedName>
    <definedName name="SCDPT3_55BEGIN_1" localSheetId="0">'GMIC_2021-Q3_SCDPT3'!$C$92</definedName>
    <definedName name="SCDPT3_55BEGIN_10.01" localSheetId="0">'GMIC_2021-Q3_SCDPT3'!$L$92</definedName>
    <definedName name="SCDPT3_55BEGIN_10.02" localSheetId="0">'GMIC_2021-Q3_SCDPT3'!$M$92</definedName>
    <definedName name="SCDPT3_55BEGIN_10.03" localSheetId="0">'GMIC_2021-Q3_SCDPT3'!$N$92</definedName>
    <definedName name="SCDPT3_55BEGIN_11" localSheetId="0">'GMIC_2021-Q3_SCDPT3'!$O$92</definedName>
    <definedName name="SCDPT3_55BEGIN_12" localSheetId="0">'GMIC_2021-Q3_SCDPT3'!$P$92</definedName>
    <definedName name="SCDPT3_55BEGIN_13" localSheetId="0">'GMIC_2021-Q3_SCDPT3'!$Q$92</definedName>
    <definedName name="SCDPT3_55BEGIN_14" localSheetId="0">'GMIC_2021-Q3_SCDPT3'!$R$92</definedName>
    <definedName name="SCDPT3_55BEGIN_15" localSheetId="0">'GMIC_2021-Q3_SCDPT3'!$S$92</definedName>
    <definedName name="SCDPT3_55BEGIN_16" localSheetId="0">'GMIC_2021-Q3_SCDPT3'!$T$92</definedName>
    <definedName name="SCDPT3_55BEGIN_2" localSheetId="0">'GMIC_2021-Q3_SCDPT3'!$D$92</definedName>
    <definedName name="SCDPT3_55BEGIN_3" localSheetId="0">'GMIC_2021-Q3_SCDPT3'!$E$92</definedName>
    <definedName name="SCDPT3_55BEGIN_4" localSheetId="0">'GMIC_2021-Q3_SCDPT3'!$F$92</definedName>
    <definedName name="SCDPT3_55BEGIN_5" localSheetId="0">'GMIC_2021-Q3_SCDPT3'!$G$92</definedName>
    <definedName name="SCDPT3_55BEGIN_6" localSheetId="0">'GMIC_2021-Q3_SCDPT3'!$H$92</definedName>
    <definedName name="SCDPT3_55BEGIN_7" localSheetId="0">'GMIC_2021-Q3_SCDPT3'!$I$92</definedName>
    <definedName name="SCDPT3_55BEGIN_8" localSheetId="0">'GMIC_2021-Q3_SCDPT3'!$J$92</definedName>
    <definedName name="SCDPT3_55BEGIN_9" localSheetId="0">'GMIC_2021-Q3_SCDPT3'!$K$92</definedName>
    <definedName name="SCDPT3_55ENDIN_10.01" localSheetId="0">'GMIC_2021-Q3_SCDPT3'!$L$94</definedName>
    <definedName name="SCDPT3_55ENDIN_10.02" localSheetId="0">'GMIC_2021-Q3_SCDPT3'!$M$94</definedName>
    <definedName name="SCDPT3_55ENDIN_10.03" localSheetId="0">'GMIC_2021-Q3_SCDPT3'!$N$94</definedName>
    <definedName name="SCDPT3_55ENDIN_11" localSheetId="0">'GMIC_2021-Q3_SCDPT3'!$O$94</definedName>
    <definedName name="SCDPT3_55ENDIN_12" localSheetId="0">'GMIC_2021-Q3_SCDPT3'!$P$94</definedName>
    <definedName name="SCDPT3_55ENDIN_13" localSheetId="0">'GMIC_2021-Q3_SCDPT3'!$Q$94</definedName>
    <definedName name="SCDPT3_55ENDIN_14" localSheetId="0">'GMIC_2021-Q3_SCDPT3'!$R$94</definedName>
    <definedName name="SCDPT3_55ENDIN_15" localSheetId="0">'GMIC_2021-Q3_SCDPT3'!$S$94</definedName>
    <definedName name="SCDPT3_55ENDIN_16" localSheetId="0">'GMIC_2021-Q3_SCDPT3'!$T$94</definedName>
    <definedName name="SCDPT3_55ENDIN_2" localSheetId="0">'GMIC_2021-Q3_SCDPT3'!$D$94</definedName>
    <definedName name="SCDPT3_55ENDIN_3" localSheetId="0">'GMIC_2021-Q3_SCDPT3'!$E$94</definedName>
    <definedName name="SCDPT3_55ENDIN_4" localSheetId="0">'GMIC_2021-Q3_SCDPT3'!$F$94</definedName>
    <definedName name="SCDPT3_55ENDIN_5" localSheetId="0">'GMIC_2021-Q3_SCDPT3'!$G$94</definedName>
    <definedName name="SCDPT3_55ENDIN_6" localSheetId="0">'GMIC_2021-Q3_SCDPT3'!$H$94</definedName>
    <definedName name="SCDPT3_55ENDIN_7" localSheetId="0">'GMIC_2021-Q3_SCDPT3'!$I$94</definedName>
    <definedName name="SCDPT3_55ENDIN_8" localSheetId="0">'GMIC_2021-Q3_SCDPT3'!$J$94</definedName>
    <definedName name="SCDPT3_55ENDIN_9" localSheetId="0">'GMIC_2021-Q3_SCDPT3'!$K$94</definedName>
    <definedName name="SCDPT3_8000000_Range" localSheetId="0">'GMIC_2021-Q3_SCDPT3'!$B$96:$T$98</definedName>
    <definedName name="SCDPT3_8099999_7" localSheetId="0">'GMIC_2021-Q3_SCDPT3'!$I$99</definedName>
    <definedName name="SCDPT3_8099999_8" localSheetId="0">'GMIC_2021-Q3_SCDPT3'!$J$99</definedName>
    <definedName name="SCDPT3_8099999_9" localSheetId="0">'GMIC_2021-Q3_SCDPT3'!$K$99</definedName>
    <definedName name="SCDPT3_80BEGIN_1" localSheetId="0">'GMIC_2021-Q3_SCDPT3'!$C$96</definedName>
    <definedName name="SCDPT3_80BEGIN_10.01" localSheetId="0">'GMIC_2021-Q3_SCDPT3'!$L$96</definedName>
    <definedName name="SCDPT3_80BEGIN_10.02" localSheetId="0">'GMIC_2021-Q3_SCDPT3'!$M$96</definedName>
    <definedName name="SCDPT3_80BEGIN_10.03" localSheetId="0">'GMIC_2021-Q3_SCDPT3'!$N$96</definedName>
    <definedName name="SCDPT3_80BEGIN_11" localSheetId="0">'GMIC_2021-Q3_SCDPT3'!$O$96</definedName>
    <definedName name="SCDPT3_80BEGIN_12" localSheetId="0">'GMIC_2021-Q3_SCDPT3'!$P$96</definedName>
    <definedName name="SCDPT3_80BEGIN_13" localSheetId="0">'GMIC_2021-Q3_SCDPT3'!$Q$96</definedName>
    <definedName name="SCDPT3_80BEGIN_14" localSheetId="0">'GMIC_2021-Q3_SCDPT3'!$R$96</definedName>
    <definedName name="SCDPT3_80BEGIN_15" localSheetId="0">'GMIC_2021-Q3_SCDPT3'!$S$96</definedName>
    <definedName name="SCDPT3_80BEGIN_16" localSheetId="0">'GMIC_2021-Q3_SCDPT3'!$T$96</definedName>
    <definedName name="SCDPT3_80BEGIN_2" localSheetId="0">'GMIC_2021-Q3_SCDPT3'!$D$96</definedName>
    <definedName name="SCDPT3_80BEGIN_3" localSheetId="0">'GMIC_2021-Q3_SCDPT3'!$E$96</definedName>
    <definedName name="SCDPT3_80BEGIN_4" localSheetId="0">'GMIC_2021-Q3_SCDPT3'!$F$96</definedName>
    <definedName name="SCDPT3_80BEGIN_5" localSheetId="0">'GMIC_2021-Q3_SCDPT3'!$G$96</definedName>
    <definedName name="SCDPT3_80BEGIN_6" localSheetId="0">'GMIC_2021-Q3_SCDPT3'!$H$96</definedName>
    <definedName name="SCDPT3_80BEGIN_7" localSheetId="0">'GMIC_2021-Q3_SCDPT3'!$I$96</definedName>
    <definedName name="SCDPT3_80BEGIN_8" localSheetId="0">'GMIC_2021-Q3_SCDPT3'!$J$96</definedName>
    <definedName name="SCDPT3_80BEGIN_9" localSheetId="0">'GMIC_2021-Q3_SCDPT3'!$K$96</definedName>
    <definedName name="SCDPT3_80ENDIN_10.01" localSheetId="0">'GMIC_2021-Q3_SCDPT3'!$L$98</definedName>
    <definedName name="SCDPT3_80ENDIN_10.02" localSheetId="0">'GMIC_2021-Q3_SCDPT3'!$M$98</definedName>
    <definedName name="SCDPT3_80ENDIN_10.03" localSheetId="0">'GMIC_2021-Q3_SCDPT3'!$N$98</definedName>
    <definedName name="SCDPT3_80ENDIN_11" localSheetId="0">'GMIC_2021-Q3_SCDPT3'!$O$98</definedName>
    <definedName name="SCDPT3_80ENDIN_12" localSheetId="0">'GMIC_2021-Q3_SCDPT3'!$P$98</definedName>
    <definedName name="SCDPT3_80ENDIN_13" localSheetId="0">'GMIC_2021-Q3_SCDPT3'!$Q$98</definedName>
    <definedName name="SCDPT3_80ENDIN_14" localSheetId="0">'GMIC_2021-Q3_SCDPT3'!$R$98</definedName>
    <definedName name="SCDPT3_80ENDIN_15" localSheetId="0">'GMIC_2021-Q3_SCDPT3'!$S$98</definedName>
    <definedName name="SCDPT3_80ENDIN_16" localSheetId="0">'GMIC_2021-Q3_SCDPT3'!$T$98</definedName>
    <definedName name="SCDPT3_80ENDIN_2" localSheetId="0">'GMIC_2021-Q3_SCDPT3'!$D$98</definedName>
    <definedName name="SCDPT3_80ENDIN_3" localSheetId="0">'GMIC_2021-Q3_SCDPT3'!$E$98</definedName>
    <definedName name="SCDPT3_80ENDIN_4" localSheetId="0">'GMIC_2021-Q3_SCDPT3'!$F$98</definedName>
    <definedName name="SCDPT3_80ENDIN_5" localSheetId="0">'GMIC_2021-Q3_SCDPT3'!$G$98</definedName>
    <definedName name="SCDPT3_80ENDIN_6" localSheetId="0">'GMIC_2021-Q3_SCDPT3'!$H$98</definedName>
    <definedName name="SCDPT3_80ENDIN_7" localSheetId="0">'GMIC_2021-Q3_SCDPT3'!$I$98</definedName>
    <definedName name="SCDPT3_80ENDIN_8" localSheetId="0">'GMIC_2021-Q3_SCDPT3'!$J$98</definedName>
    <definedName name="SCDPT3_80ENDIN_9" localSheetId="0">'GMIC_2021-Q3_SCDPT3'!$K$98</definedName>
    <definedName name="SCDPT3_8200000_Range" localSheetId="0">'GMIC_2021-Q3_SCDPT3'!$B$100:$T$102</definedName>
    <definedName name="SCDPT3_8299999_7" localSheetId="0">'GMIC_2021-Q3_SCDPT3'!$I$103</definedName>
    <definedName name="SCDPT3_8299999_8" localSheetId="0">'GMIC_2021-Q3_SCDPT3'!$J$103</definedName>
    <definedName name="SCDPT3_8299999_9" localSheetId="0">'GMIC_2021-Q3_SCDPT3'!$K$103</definedName>
    <definedName name="SCDPT3_82BEGIN_1" localSheetId="0">'GMIC_2021-Q3_SCDPT3'!$C$100</definedName>
    <definedName name="SCDPT3_82BEGIN_10.01" localSheetId="0">'GMIC_2021-Q3_SCDPT3'!$L$100</definedName>
    <definedName name="SCDPT3_82BEGIN_10.02" localSheetId="0">'GMIC_2021-Q3_SCDPT3'!$M$100</definedName>
    <definedName name="SCDPT3_82BEGIN_10.03" localSheetId="0">'GMIC_2021-Q3_SCDPT3'!$N$100</definedName>
    <definedName name="SCDPT3_82BEGIN_11" localSheetId="0">'GMIC_2021-Q3_SCDPT3'!$O$100</definedName>
    <definedName name="SCDPT3_82BEGIN_12" localSheetId="0">'GMIC_2021-Q3_SCDPT3'!$P$100</definedName>
    <definedName name="SCDPT3_82BEGIN_13" localSheetId="0">'GMIC_2021-Q3_SCDPT3'!$Q$100</definedName>
    <definedName name="SCDPT3_82BEGIN_14" localSheetId="0">'GMIC_2021-Q3_SCDPT3'!$R$100</definedName>
    <definedName name="SCDPT3_82BEGIN_15" localSheetId="0">'GMIC_2021-Q3_SCDPT3'!$S$100</definedName>
    <definedName name="SCDPT3_82BEGIN_16" localSheetId="0">'GMIC_2021-Q3_SCDPT3'!$T$100</definedName>
    <definedName name="SCDPT3_82BEGIN_2" localSheetId="0">'GMIC_2021-Q3_SCDPT3'!$D$100</definedName>
    <definedName name="SCDPT3_82BEGIN_3" localSheetId="0">'GMIC_2021-Q3_SCDPT3'!$E$100</definedName>
    <definedName name="SCDPT3_82BEGIN_4" localSheetId="0">'GMIC_2021-Q3_SCDPT3'!$F$100</definedName>
    <definedName name="SCDPT3_82BEGIN_5" localSheetId="0">'GMIC_2021-Q3_SCDPT3'!$G$100</definedName>
    <definedName name="SCDPT3_82BEGIN_6" localSheetId="0">'GMIC_2021-Q3_SCDPT3'!$H$100</definedName>
    <definedName name="SCDPT3_82BEGIN_7" localSheetId="0">'GMIC_2021-Q3_SCDPT3'!$I$100</definedName>
    <definedName name="SCDPT3_82BEGIN_8" localSheetId="0">'GMIC_2021-Q3_SCDPT3'!$J$100</definedName>
    <definedName name="SCDPT3_82BEGIN_9" localSheetId="0">'GMIC_2021-Q3_SCDPT3'!$K$100</definedName>
    <definedName name="SCDPT3_82ENDIN_10.01" localSheetId="0">'GMIC_2021-Q3_SCDPT3'!$L$102</definedName>
    <definedName name="SCDPT3_82ENDIN_10.02" localSheetId="0">'GMIC_2021-Q3_SCDPT3'!$M$102</definedName>
    <definedName name="SCDPT3_82ENDIN_10.03" localSheetId="0">'GMIC_2021-Q3_SCDPT3'!$N$102</definedName>
    <definedName name="SCDPT3_82ENDIN_11" localSheetId="0">'GMIC_2021-Q3_SCDPT3'!$O$102</definedName>
    <definedName name="SCDPT3_82ENDIN_12" localSheetId="0">'GMIC_2021-Q3_SCDPT3'!$P$102</definedName>
    <definedName name="SCDPT3_82ENDIN_13" localSheetId="0">'GMIC_2021-Q3_SCDPT3'!$Q$102</definedName>
    <definedName name="SCDPT3_82ENDIN_14" localSheetId="0">'GMIC_2021-Q3_SCDPT3'!$R$102</definedName>
    <definedName name="SCDPT3_82ENDIN_15" localSheetId="0">'GMIC_2021-Q3_SCDPT3'!$S$102</definedName>
    <definedName name="SCDPT3_82ENDIN_16" localSheetId="0">'GMIC_2021-Q3_SCDPT3'!$T$102</definedName>
    <definedName name="SCDPT3_82ENDIN_2" localSheetId="0">'GMIC_2021-Q3_SCDPT3'!$D$102</definedName>
    <definedName name="SCDPT3_82ENDIN_3" localSheetId="0">'GMIC_2021-Q3_SCDPT3'!$E$102</definedName>
    <definedName name="SCDPT3_82ENDIN_4" localSheetId="0">'GMIC_2021-Q3_SCDPT3'!$F$102</definedName>
    <definedName name="SCDPT3_82ENDIN_5" localSheetId="0">'GMIC_2021-Q3_SCDPT3'!$G$102</definedName>
    <definedName name="SCDPT3_82ENDIN_6" localSheetId="0">'GMIC_2021-Q3_SCDPT3'!$H$102</definedName>
    <definedName name="SCDPT3_82ENDIN_7" localSheetId="0">'GMIC_2021-Q3_SCDPT3'!$I$102</definedName>
    <definedName name="SCDPT3_82ENDIN_8" localSheetId="0">'GMIC_2021-Q3_SCDPT3'!$J$102</definedName>
    <definedName name="SCDPT3_82ENDIN_9" localSheetId="0">'GMIC_2021-Q3_SCDPT3'!$K$102</definedName>
    <definedName name="SCDPT3_8399997_7" localSheetId="0">'GMIC_2021-Q3_SCDPT3'!$I$104</definedName>
    <definedName name="SCDPT3_8399997_8" localSheetId="0">'GMIC_2021-Q3_SCDPT3'!$J$104</definedName>
    <definedName name="SCDPT3_8399997_9" localSheetId="0">'GMIC_2021-Q3_SCDPT3'!$K$104</definedName>
    <definedName name="SCDPT3_8399999_7" localSheetId="0">'GMIC_2021-Q3_SCDPT3'!$I$106</definedName>
    <definedName name="SCDPT3_8399999_8" localSheetId="0">'GMIC_2021-Q3_SCDPT3'!$J$106</definedName>
    <definedName name="SCDPT3_8399999_9" localSheetId="0">'GMIC_2021-Q3_SCDPT3'!$K$106</definedName>
    <definedName name="SCDPT3_8400000_Range" localSheetId="0">'GMIC_2021-Q3_SCDPT3'!$B$107:$T$109</definedName>
    <definedName name="SCDPT3_8499999_7" localSheetId="0">'GMIC_2021-Q3_SCDPT3'!$I$110</definedName>
    <definedName name="SCDPT3_8499999_9" localSheetId="0">'GMIC_2021-Q3_SCDPT3'!$K$110</definedName>
    <definedName name="SCDPT3_84BEGIN_1" localSheetId="0">'GMIC_2021-Q3_SCDPT3'!$C$107</definedName>
    <definedName name="SCDPT3_84BEGIN_10.01" localSheetId="0">'GMIC_2021-Q3_SCDPT3'!$L$107</definedName>
    <definedName name="SCDPT3_84BEGIN_10.02" localSheetId="0">'GMIC_2021-Q3_SCDPT3'!$M$107</definedName>
    <definedName name="SCDPT3_84BEGIN_10.03" localSheetId="0">'GMIC_2021-Q3_SCDPT3'!$N$107</definedName>
    <definedName name="SCDPT3_84BEGIN_11" localSheetId="0">'GMIC_2021-Q3_SCDPT3'!$O$107</definedName>
    <definedName name="SCDPT3_84BEGIN_12" localSheetId="0">'GMIC_2021-Q3_SCDPT3'!$P$107</definedName>
    <definedName name="SCDPT3_84BEGIN_13" localSheetId="0">'GMIC_2021-Q3_SCDPT3'!$Q$107</definedName>
    <definedName name="SCDPT3_84BEGIN_14" localSheetId="0">'GMIC_2021-Q3_SCDPT3'!$R$107</definedName>
    <definedName name="SCDPT3_84BEGIN_15" localSheetId="0">'GMIC_2021-Q3_SCDPT3'!$S$107</definedName>
    <definedName name="SCDPT3_84BEGIN_16" localSheetId="0">'GMIC_2021-Q3_SCDPT3'!$T$107</definedName>
    <definedName name="SCDPT3_84BEGIN_2" localSheetId="0">'GMIC_2021-Q3_SCDPT3'!$D$107</definedName>
    <definedName name="SCDPT3_84BEGIN_3" localSheetId="0">'GMIC_2021-Q3_SCDPT3'!$E$107</definedName>
    <definedName name="SCDPT3_84BEGIN_4" localSheetId="0">'GMIC_2021-Q3_SCDPT3'!$F$107</definedName>
    <definedName name="SCDPT3_84BEGIN_5" localSheetId="0">'GMIC_2021-Q3_SCDPT3'!$G$107</definedName>
    <definedName name="SCDPT3_84BEGIN_6" localSheetId="0">'GMIC_2021-Q3_SCDPT3'!$H$107</definedName>
    <definedName name="SCDPT3_84BEGIN_7" localSheetId="0">'GMIC_2021-Q3_SCDPT3'!$I$107</definedName>
    <definedName name="SCDPT3_84BEGIN_8" localSheetId="0">'GMIC_2021-Q3_SCDPT3'!$J$107</definedName>
    <definedName name="SCDPT3_84BEGIN_9" localSheetId="0">'GMIC_2021-Q3_SCDPT3'!$K$107</definedName>
    <definedName name="SCDPT3_84ENDIN_10.01" localSheetId="0">'GMIC_2021-Q3_SCDPT3'!$L$109</definedName>
    <definedName name="SCDPT3_84ENDIN_10.02" localSheetId="0">'GMIC_2021-Q3_SCDPT3'!$M$109</definedName>
    <definedName name="SCDPT3_84ENDIN_10.03" localSheetId="0">'GMIC_2021-Q3_SCDPT3'!$N$109</definedName>
    <definedName name="SCDPT3_84ENDIN_11" localSheetId="0">'GMIC_2021-Q3_SCDPT3'!$O$109</definedName>
    <definedName name="SCDPT3_84ENDIN_12" localSheetId="0">'GMIC_2021-Q3_SCDPT3'!$P$109</definedName>
    <definedName name="SCDPT3_84ENDIN_13" localSheetId="0">'GMIC_2021-Q3_SCDPT3'!$Q$109</definedName>
    <definedName name="SCDPT3_84ENDIN_14" localSheetId="0">'GMIC_2021-Q3_SCDPT3'!$R$109</definedName>
    <definedName name="SCDPT3_84ENDIN_15" localSheetId="0">'GMIC_2021-Q3_SCDPT3'!$S$109</definedName>
    <definedName name="SCDPT3_84ENDIN_16" localSheetId="0">'GMIC_2021-Q3_SCDPT3'!$T$109</definedName>
    <definedName name="SCDPT3_84ENDIN_2" localSheetId="0">'GMIC_2021-Q3_SCDPT3'!$D$109</definedName>
    <definedName name="SCDPT3_84ENDIN_3" localSheetId="0">'GMIC_2021-Q3_SCDPT3'!$E$109</definedName>
    <definedName name="SCDPT3_84ENDIN_4" localSheetId="0">'GMIC_2021-Q3_SCDPT3'!$F$109</definedName>
    <definedName name="SCDPT3_84ENDIN_5" localSheetId="0">'GMIC_2021-Q3_SCDPT3'!$G$109</definedName>
    <definedName name="SCDPT3_84ENDIN_6" localSheetId="0">'GMIC_2021-Q3_SCDPT3'!$H$109</definedName>
    <definedName name="SCDPT3_84ENDIN_7" localSheetId="0">'GMIC_2021-Q3_SCDPT3'!$I$109</definedName>
    <definedName name="SCDPT3_84ENDIN_8" localSheetId="0">'GMIC_2021-Q3_SCDPT3'!$J$109</definedName>
    <definedName name="SCDPT3_84ENDIN_9" localSheetId="0">'GMIC_2021-Q3_SCDPT3'!$K$109</definedName>
    <definedName name="SCDPT3_8500000_Range" localSheetId="0">'GMIC_2021-Q3_SCDPT3'!$B$111:$T$113</definedName>
    <definedName name="SCDPT3_8599999_7" localSheetId="0">'GMIC_2021-Q3_SCDPT3'!$I$114</definedName>
    <definedName name="SCDPT3_8599999_9" localSheetId="0">'GMIC_2021-Q3_SCDPT3'!$K$114</definedName>
    <definedName name="SCDPT3_85BEGIN_1" localSheetId="0">'GMIC_2021-Q3_SCDPT3'!$C$111</definedName>
    <definedName name="SCDPT3_85BEGIN_10.01" localSheetId="0">'GMIC_2021-Q3_SCDPT3'!$L$111</definedName>
    <definedName name="SCDPT3_85BEGIN_10.02" localSheetId="0">'GMIC_2021-Q3_SCDPT3'!$M$111</definedName>
    <definedName name="SCDPT3_85BEGIN_10.03" localSheetId="0">'GMIC_2021-Q3_SCDPT3'!$N$111</definedName>
    <definedName name="SCDPT3_85BEGIN_11" localSheetId="0">'GMIC_2021-Q3_SCDPT3'!$O$111</definedName>
    <definedName name="SCDPT3_85BEGIN_12" localSheetId="0">'GMIC_2021-Q3_SCDPT3'!$P$111</definedName>
    <definedName name="SCDPT3_85BEGIN_13" localSheetId="0">'GMIC_2021-Q3_SCDPT3'!$Q$111</definedName>
    <definedName name="SCDPT3_85BEGIN_14" localSheetId="0">'GMIC_2021-Q3_SCDPT3'!$R$111</definedName>
    <definedName name="SCDPT3_85BEGIN_15" localSheetId="0">'GMIC_2021-Q3_SCDPT3'!$S$111</definedName>
    <definedName name="SCDPT3_85BEGIN_16" localSheetId="0">'GMIC_2021-Q3_SCDPT3'!$T$111</definedName>
    <definedName name="SCDPT3_85BEGIN_2" localSheetId="0">'GMIC_2021-Q3_SCDPT3'!$D$111</definedName>
    <definedName name="SCDPT3_85BEGIN_3" localSheetId="0">'GMIC_2021-Q3_SCDPT3'!$E$111</definedName>
    <definedName name="SCDPT3_85BEGIN_4" localSheetId="0">'GMIC_2021-Q3_SCDPT3'!$F$111</definedName>
    <definedName name="SCDPT3_85BEGIN_5" localSheetId="0">'GMIC_2021-Q3_SCDPT3'!$G$111</definedName>
    <definedName name="SCDPT3_85BEGIN_6" localSheetId="0">'GMIC_2021-Q3_SCDPT3'!$H$111</definedName>
    <definedName name="SCDPT3_85BEGIN_7" localSheetId="0">'GMIC_2021-Q3_SCDPT3'!$I$111</definedName>
    <definedName name="SCDPT3_85BEGIN_8" localSheetId="0">'GMIC_2021-Q3_SCDPT3'!$J$111</definedName>
    <definedName name="SCDPT3_85BEGIN_9" localSheetId="0">'GMIC_2021-Q3_SCDPT3'!$K$111</definedName>
    <definedName name="SCDPT3_85ENDIN_10.01" localSheetId="0">'GMIC_2021-Q3_SCDPT3'!$L$113</definedName>
    <definedName name="SCDPT3_85ENDIN_10.02" localSheetId="0">'GMIC_2021-Q3_SCDPT3'!$M$113</definedName>
    <definedName name="SCDPT3_85ENDIN_10.03" localSheetId="0">'GMIC_2021-Q3_SCDPT3'!$N$113</definedName>
    <definedName name="SCDPT3_85ENDIN_11" localSheetId="0">'GMIC_2021-Q3_SCDPT3'!$O$113</definedName>
    <definedName name="SCDPT3_85ENDIN_12" localSheetId="0">'GMIC_2021-Q3_SCDPT3'!$P$113</definedName>
    <definedName name="SCDPT3_85ENDIN_13" localSheetId="0">'GMIC_2021-Q3_SCDPT3'!$Q$113</definedName>
    <definedName name="SCDPT3_85ENDIN_14" localSheetId="0">'GMIC_2021-Q3_SCDPT3'!$R$113</definedName>
    <definedName name="SCDPT3_85ENDIN_15" localSheetId="0">'GMIC_2021-Q3_SCDPT3'!$S$113</definedName>
    <definedName name="SCDPT3_85ENDIN_16" localSheetId="0">'GMIC_2021-Q3_SCDPT3'!$T$113</definedName>
    <definedName name="SCDPT3_85ENDIN_2" localSheetId="0">'GMIC_2021-Q3_SCDPT3'!$D$113</definedName>
    <definedName name="SCDPT3_85ENDIN_3" localSheetId="0">'GMIC_2021-Q3_SCDPT3'!$E$113</definedName>
    <definedName name="SCDPT3_85ENDIN_4" localSheetId="0">'GMIC_2021-Q3_SCDPT3'!$F$113</definedName>
    <definedName name="SCDPT3_85ENDIN_5" localSheetId="0">'GMIC_2021-Q3_SCDPT3'!$G$113</definedName>
    <definedName name="SCDPT3_85ENDIN_6" localSheetId="0">'GMIC_2021-Q3_SCDPT3'!$H$113</definedName>
    <definedName name="SCDPT3_85ENDIN_7" localSheetId="0">'GMIC_2021-Q3_SCDPT3'!$I$113</definedName>
    <definedName name="SCDPT3_85ENDIN_8" localSheetId="0">'GMIC_2021-Q3_SCDPT3'!$J$113</definedName>
    <definedName name="SCDPT3_85ENDIN_9" localSheetId="0">'GMIC_2021-Q3_SCDPT3'!$K$113</definedName>
    <definedName name="SCDPT3_8600000_Range" localSheetId="0">'GMIC_2021-Q3_SCDPT3'!$B$115:$T$117</definedName>
    <definedName name="SCDPT3_8699999_7" localSheetId="0">'GMIC_2021-Q3_SCDPT3'!$I$118</definedName>
    <definedName name="SCDPT3_8699999_9" localSheetId="0">'GMIC_2021-Q3_SCDPT3'!$K$118</definedName>
    <definedName name="SCDPT3_86BEGIN_1" localSheetId="0">'GMIC_2021-Q3_SCDPT3'!$C$115</definedName>
    <definedName name="SCDPT3_86BEGIN_10.01" localSheetId="0">'GMIC_2021-Q3_SCDPT3'!$L$115</definedName>
    <definedName name="SCDPT3_86BEGIN_10.02" localSheetId="0">'GMIC_2021-Q3_SCDPT3'!$M$115</definedName>
    <definedName name="SCDPT3_86BEGIN_10.03" localSheetId="0">'GMIC_2021-Q3_SCDPT3'!$N$115</definedName>
    <definedName name="SCDPT3_86BEGIN_11" localSheetId="0">'GMIC_2021-Q3_SCDPT3'!$O$115</definedName>
    <definedName name="SCDPT3_86BEGIN_12" localSheetId="0">'GMIC_2021-Q3_SCDPT3'!$P$115</definedName>
    <definedName name="SCDPT3_86BEGIN_13" localSheetId="0">'GMIC_2021-Q3_SCDPT3'!$Q$115</definedName>
    <definedName name="SCDPT3_86BEGIN_14" localSheetId="0">'GMIC_2021-Q3_SCDPT3'!$R$115</definedName>
    <definedName name="SCDPT3_86BEGIN_15" localSheetId="0">'GMIC_2021-Q3_SCDPT3'!$S$115</definedName>
    <definedName name="SCDPT3_86BEGIN_16" localSheetId="0">'GMIC_2021-Q3_SCDPT3'!$T$115</definedName>
    <definedName name="SCDPT3_86BEGIN_2" localSheetId="0">'GMIC_2021-Q3_SCDPT3'!$D$115</definedName>
    <definedName name="SCDPT3_86BEGIN_3" localSheetId="0">'GMIC_2021-Q3_SCDPT3'!$E$115</definedName>
    <definedName name="SCDPT3_86BEGIN_4" localSheetId="0">'GMIC_2021-Q3_SCDPT3'!$F$115</definedName>
    <definedName name="SCDPT3_86BEGIN_5" localSheetId="0">'GMIC_2021-Q3_SCDPT3'!$G$115</definedName>
    <definedName name="SCDPT3_86BEGIN_6" localSheetId="0">'GMIC_2021-Q3_SCDPT3'!$H$115</definedName>
    <definedName name="SCDPT3_86BEGIN_7" localSheetId="0">'GMIC_2021-Q3_SCDPT3'!$I$115</definedName>
    <definedName name="SCDPT3_86BEGIN_8" localSheetId="0">'GMIC_2021-Q3_SCDPT3'!$J$115</definedName>
    <definedName name="SCDPT3_86BEGIN_9" localSheetId="0">'GMIC_2021-Q3_SCDPT3'!$K$115</definedName>
    <definedName name="SCDPT3_86ENDIN_10.01" localSheetId="0">'GMIC_2021-Q3_SCDPT3'!$L$117</definedName>
    <definedName name="SCDPT3_86ENDIN_10.02" localSheetId="0">'GMIC_2021-Q3_SCDPT3'!$M$117</definedName>
    <definedName name="SCDPT3_86ENDIN_10.03" localSheetId="0">'GMIC_2021-Q3_SCDPT3'!$N$117</definedName>
    <definedName name="SCDPT3_86ENDIN_11" localSheetId="0">'GMIC_2021-Q3_SCDPT3'!$O$117</definedName>
    <definedName name="SCDPT3_86ENDIN_12" localSheetId="0">'GMIC_2021-Q3_SCDPT3'!$P$117</definedName>
    <definedName name="SCDPT3_86ENDIN_13" localSheetId="0">'GMIC_2021-Q3_SCDPT3'!$Q$117</definedName>
    <definedName name="SCDPT3_86ENDIN_14" localSheetId="0">'GMIC_2021-Q3_SCDPT3'!$R$117</definedName>
    <definedName name="SCDPT3_86ENDIN_15" localSheetId="0">'GMIC_2021-Q3_SCDPT3'!$S$117</definedName>
    <definedName name="SCDPT3_86ENDIN_16" localSheetId="0">'GMIC_2021-Q3_SCDPT3'!$T$117</definedName>
    <definedName name="SCDPT3_86ENDIN_2" localSheetId="0">'GMIC_2021-Q3_SCDPT3'!$D$117</definedName>
    <definedName name="SCDPT3_86ENDIN_3" localSheetId="0">'GMIC_2021-Q3_SCDPT3'!$E$117</definedName>
    <definedName name="SCDPT3_86ENDIN_4" localSheetId="0">'GMIC_2021-Q3_SCDPT3'!$F$117</definedName>
    <definedName name="SCDPT3_86ENDIN_5" localSheetId="0">'GMIC_2021-Q3_SCDPT3'!$G$117</definedName>
    <definedName name="SCDPT3_86ENDIN_6" localSheetId="0">'GMIC_2021-Q3_SCDPT3'!$H$117</definedName>
    <definedName name="SCDPT3_86ENDIN_7" localSheetId="0">'GMIC_2021-Q3_SCDPT3'!$I$117</definedName>
    <definedName name="SCDPT3_86ENDIN_8" localSheetId="0">'GMIC_2021-Q3_SCDPT3'!$J$117</definedName>
    <definedName name="SCDPT3_86ENDIN_9" localSheetId="0">'GMIC_2021-Q3_SCDPT3'!$K$117</definedName>
    <definedName name="SCDPT3_8700000_Range" localSheetId="0">'GMIC_2021-Q3_SCDPT3'!$B$119:$T$121</definedName>
    <definedName name="SCDPT3_8799999_7" localSheetId="0">'GMIC_2021-Q3_SCDPT3'!$I$122</definedName>
    <definedName name="SCDPT3_8799999_9" localSheetId="0">'GMIC_2021-Q3_SCDPT3'!$K$122</definedName>
    <definedName name="SCDPT3_87BEGIN_1" localSheetId="0">'GMIC_2021-Q3_SCDPT3'!$C$119</definedName>
    <definedName name="SCDPT3_87BEGIN_10.01" localSheetId="0">'GMIC_2021-Q3_SCDPT3'!$L$119</definedName>
    <definedName name="SCDPT3_87BEGIN_10.02" localSheetId="0">'GMIC_2021-Q3_SCDPT3'!$M$119</definedName>
    <definedName name="SCDPT3_87BEGIN_10.03" localSheetId="0">'GMIC_2021-Q3_SCDPT3'!$N$119</definedName>
    <definedName name="SCDPT3_87BEGIN_11" localSheetId="0">'GMIC_2021-Q3_SCDPT3'!$O$119</definedName>
    <definedName name="SCDPT3_87BEGIN_12" localSheetId="0">'GMIC_2021-Q3_SCDPT3'!$P$119</definedName>
    <definedName name="SCDPT3_87BEGIN_13" localSheetId="0">'GMIC_2021-Q3_SCDPT3'!$Q$119</definedName>
    <definedName name="SCDPT3_87BEGIN_14" localSheetId="0">'GMIC_2021-Q3_SCDPT3'!$R$119</definedName>
    <definedName name="SCDPT3_87BEGIN_15" localSheetId="0">'GMIC_2021-Q3_SCDPT3'!$S$119</definedName>
    <definedName name="SCDPT3_87BEGIN_16" localSheetId="0">'GMIC_2021-Q3_SCDPT3'!$T$119</definedName>
    <definedName name="SCDPT3_87BEGIN_2" localSheetId="0">'GMIC_2021-Q3_SCDPT3'!$D$119</definedName>
    <definedName name="SCDPT3_87BEGIN_3" localSheetId="0">'GMIC_2021-Q3_SCDPT3'!$E$119</definedName>
    <definedName name="SCDPT3_87BEGIN_4" localSheetId="0">'GMIC_2021-Q3_SCDPT3'!$F$119</definedName>
    <definedName name="SCDPT3_87BEGIN_5" localSheetId="0">'GMIC_2021-Q3_SCDPT3'!$G$119</definedName>
    <definedName name="SCDPT3_87BEGIN_6" localSheetId="0">'GMIC_2021-Q3_SCDPT3'!$H$119</definedName>
    <definedName name="SCDPT3_87BEGIN_7" localSheetId="0">'GMIC_2021-Q3_SCDPT3'!$I$119</definedName>
    <definedName name="SCDPT3_87BEGIN_8" localSheetId="0">'GMIC_2021-Q3_SCDPT3'!$J$119</definedName>
    <definedName name="SCDPT3_87BEGIN_9" localSheetId="0">'GMIC_2021-Q3_SCDPT3'!$K$119</definedName>
    <definedName name="SCDPT3_87ENDIN_10.01" localSheetId="0">'GMIC_2021-Q3_SCDPT3'!$L$121</definedName>
    <definedName name="SCDPT3_87ENDIN_10.02" localSheetId="0">'GMIC_2021-Q3_SCDPT3'!$M$121</definedName>
    <definedName name="SCDPT3_87ENDIN_10.03" localSheetId="0">'GMIC_2021-Q3_SCDPT3'!$N$121</definedName>
    <definedName name="SCDPT3_87ENDIN_11" localSheetId="0">'GMIC_2021-Q3_SCDPT3'!$O$121</definedName>
    <definedName name="SCDPT3_87ENDIN_12" localSheetId="0">'GMIC_2021-Q3_SCDPT3'!$P$121</definedName>
    <definedName name="SCDPT3_87ENDIN_13" localSheetId="0">'GMIC_2021-Q3_SCDPT3'!$Q$121</definedName>
    <definedName name="SCDPT3_87ENDIN_14" localSheetId="0">'GMIC_2021-Q3_SCDPT3'!$R$121</definedName>
    <definedName name="SCDPT3_87ENDIN_15" localSheetId="0">'GMIC_2021-Q3_SCDPT3'!$S$121</definedName>
    <definedName name="SCDPT3_87ENDIN_16" localSheetId="0">'GMIC_2021-Q3_SCDPT3'!$T$121</definedName>
    <definedName name="SCDPT3_87ENDIN_2" localSheetId="0">'GMIC_2021-Q3_SCDPT3'!$D$121</definedName>
    <definedName name="SCDPT3_87ENDIN_3" localSheetId="0">'GMIC_2021-Q3_SCDPT3'!$E$121</definedName>
    <definedName name="SCDPT3_87ENDIN_4" localSheetId="0">'GMIC_2021-Q3_SCDPT3'!$F$121</definedName>
    <definedName name="SCDPT3_87ENDIN_5" localSheetId="0">'GMIC_2021-Q3_SCDPT3'!$G$121</definedName>
    <definedName name="SCDPT3_87ENDIN_6" localSheetId="0">'GMIC_2021-Q3_SCDPT3'!$H$121</definedName>
    <definedName name="SCDPT3_87ENDIN_7" localSheetId="0">'GMIC_2021-Q3_SCDPT3'!$I$121</definedName>
    <definedName name="SCDPT3_87ENDIN_8" localSheetId="0">'GMIC_2021-Q3_SCDPT3'!$J$121</definedName>
    <definedName name="SCDPT3_87ENDIN_9" localSheetId="0">'GMIC_2021-Q3_SCDPT3'!$K$121</definedName>
    <definedName name="SCDPT3_8999997_7" localSheetId="0">'GMIC_2021-Q3_SCDPT3'!$I$123</definedName>
    <definedName name="SCDPT3_8999997_9" localSheetId="0">'GMIC_2021-Q3_SCDPT3'!$K$123</definedName>
    <definedName name="SCDPT3_8999999_7" localSheetId="0">'GMIC_2021-Q3_SCDPT3'!$I$125</definedName>
    <definedName name="SCDPT3_8999999_9" localSheetId="0">'GMIC_2021-Q3_SCDPT3'!$K$125</definedName>
    <definedName name="SCDPT3_9000000_Range" localSheetId="0">'GMIC_2021-Q3_SCDPT3'!$B$126:$T$128</definedName>
    <definedName name="SCDPT3_9099999_7" localSheetId="0">'GMIC_2021-Q3_SCDPT3'!$I$129</definedName>
    <definedName name="SCDPT3_9099999_9" localSheetId="0">'GMIC_2021-Q3_SCDPT3'!$K$129</definedName>
    <definedName name="SCDPT3_90BEGIN_1" localSheetId="0">'GMIC_2021-Q3_SCDPT3'!$C$126</definedName>
    <definedName name="SCDPT3_90BEGIN_10.01" localSheetId="0">'GMIC_2021-Q3_SCDPT3'!$L$126</definedName>
    <definedName name="SCDPT3_90BEGIN_10.02" localSheetId="0">'GMIC_2021-Q3_SCDPT3'!$M$126</definedName>
    <definedName name="SCDPT3_90BEGIN_10.03" localSheetId="0">'GMIC_2021-Q3_SCDPT3'!$N$126</definedName>
    <definedName name="SCDPT3_90BEGIN_11" localSheetId="0">'GMIC_2021-Q3_SCDPT3'!$O$126</definedName>
    <definedName name="SCDPT3_90BEGIN_12" localSheetId="0">'GMIC_2021-Q3_SCDPT3'!$P$126</definedName>
    <definedName name="SCDPT3_90BEGIN_13" localSheetId="0">'GMIC_2021-Q3_SCDPT3'!$Q$126</definedName>
    <definedName name="SCDPT3_90BEGIN_14" localSheetId="0">'GMIC_2021-Q3_SCDPT3'!$R$126</definedName>
    <definedName name="SCDPT3_90BEGIN_15" localSheetId="0">'GMIC_2021-Q3_SCDPT3'!$S$126</definedName>
    <definedName name="SCDPT3_90BEGIN_16" localSheetId="0">'GMIC_2021-Q3_SCDPT3'!$T$126</definedName>
    <definedName name="SCDPT3_90BEGIN_2" localSheetId="0">'GMIC_2021-Q3_SCDPT3'!$D$126</definedName>
    <definedName name="SCDPT3_90BEGIN_3" localSheetId="0">'GMIC_2021-Q3_SCDPT3'!$E$126</definedName>
    <definedName name="SCDPT3_90BEGIN_4" localSheetId="0">'GMIC_2021-Q3_SCDPT3'!$F$126</definedName>
    <definedName name="SCDPT3_90BEGIN_5" localSheetId="0">'GMIC_2021-Q3_SCDPT3'!$G$126</definedName>
    <definedName name="SCDPT3_90BEGIN_6" localSheetId="0">'GMIC_2021-Q3_SCDPT3'!$H$126</definedName>
    <definedName name="SCDPT3_90BEGIN_7" localSheetId="0">'GMIC_2021-Q3_SCDPT3'!$I$126</definedName>
    <definedName name="SCDPT3_90BEGIN_8" localSheetId="0">'GMIC_2021-Q3_SCDPT3'!$J$126</definedName>
    <definedName name="SCDPT3_90BEGIN_9" localSheetId="0">'GMIC_2021-Q3_SCDPT3'!$K$126</definedName>
    <definedName name="SCDPT3_90ENDIN_10.01" localSheetId="0">'GMIC_2021-Q3_SCDPT3'!$L$128</definedName>
    <definedName name="SCDPT3_90ENDIN_10.02" localSheetId="0">'GMIC_2021-Q3_SCDPT3'!$M$128</definedName>
    <definedName name="SCDPT3_90ENDIN_10.03" localSheetId="0">'GMIC_2021-Q3_SCDPT3'!$N$128</definedName>
    <definedName name="SCDPT3_90ENDIN_11" localSheetId="0">'GMIC_2021-Q3_SCDPT3'!$O$128</definedName>
    <definedName name="SCDPT3_90ENDIN_12" localSheetId="0">'GMIC_2021-Q3_SCDPT3'!$P$128</definedName>
    <definedName name="SCDPT3_90ENDIN_13" localSheetId="0">'GMIC_2021-Q3_SCDPT3'!$Q$128</definedName>
    <definedName name="SCDPT3_90ENDIN_14" localSheetId="0">'GMIC_2021-Q3_SCDPT3'!$R$128</definedName>
    <definedName name="SCDPT3_90ENDIN_15" localSheetId="0">'GMIC_2021-Q3_SCDPT3'!$S$128</definedName>
    <definedName name="SCDPT3_90ENDIN_16" localSheetId="0">'GMIC_2021-Q3_SCDPT3'!$T$128</definedName>
    <definedName name="SCDPT3_90ENDIN_2" localSheetId="0">'GMIC_2021-Q3_SCDPT3'!$D$128</definedName>
    <definedName name="SCDPT3_90ENDIN_3" localSheetId="0">'GMIC_2021-Q3_SCDPT3'!$E$128</definedName>
    <definedName name="SCDPT3_90ENDIN_4" localSheetId="0">'GMIC_2021-Q3_SCDPT3'!$F$128</definedName>
    <definedName name="SCDPT3_90ENDIN_5" localSheetId="0">'GMIC_2021-Q3_SCDPT3'!$G$128</definedName>
    <definedName name="SCDPT3_90ENDIN_6" localSheetId="0">'GMIC_2021-Q3_SCDPT3'!$H$128</definedName>
    <definedName name="SCDPT3_90ENDIN_7" localSheetId="0">'GMIC_2021-Q3_SCDPT3'!$I$128</definedName>
    <definedName name="SCDPT3_90ENDIN_8" localSheetId="0">'GMIC_2021-Q3_SCDPT3'!$J$128</definedName>
    <definedName name="SCDPT3_90ENDIN_9" localSheetId="0">'GMIC_2021-Q3_SCDPT3'!$K$128</definedName>
    <definedName name="SCDPT3_9100000_Range" localSheetId="0">'GMIC_2021-Q3_SCDPT3'!$B$130:$T$132</definedName>
    <definedName name="SCDPT3_9199999_7" localSheetId="0">'GMIC_2021-Q3_SCDPT3'!$I$133</definedName>
    <definedName name="SCDPT3_9199999_9" localSheetId="0">'GMIC_2021-Q3_SCDPT3'!$K$133</definedName>
    <definedName name="SCDPT3_91BEGIN_1" localSheetId="0">'GMIC_2021-Q3_SCDPT3'!$C$130</definedName>
    <definedName name="SCDPT3_91BEGIN_10.01" localSheetId="0">'GMIC_2021-Q3_SCDPT3'!$L$130</definedName>
    <definedName name="SCDPT3_91BEGIN_10.02" localSheetId="0">'GMIC_2021-Q3_SCDPT3'!$M$130</definedName>
    <definedName name="SCDPT3_91BEGIN_10.03" localSheetId="0">'GMIC_2021-Q3_SCDPT3'!$N$130</definedName>
    <definedName name="SCDPT3_91BEGIN_11" localSheetId="0">'GMIC_2021-Q3_SCDPT3'!$O$130</definedName>
    <definedName name="SCDPT3_91BEGIN_12" localSheetId="0">'GMIC_2021-Q3_SCDPT3'!$P$130</definedName>
    <definedName name="SCDPT3_91BEGIN_13" localSheetId="0">'GMIC_2021-Q3_SCDPT3'!$Q$130</definedName>
    <definedName name="SCDPT3_91BEGIN_14" localSheetId="0">'GMIC_2021-Q3_SCDPT3'!$R$130</definedName>
    <definedName name="SCDPT3_91BEGIN_15" localSheetId="0">'GMIC_2021-Q3_SCDPT3'!$S$130</definedName>
    <definedName name="SCDPT3_91BEGIN_16" localSheetId="0">'GMIC_2021-Q3_SCDPT3'!$T$130</definedName>
    <definedName name="SCDPT3_91BEGIN_2" localSheetId="0">'GMIC_2021-Q3_SCDPT3'!$D$130</definedName>
    <definedName name="SCDPT3_91BEGIN_3" localSheetId="0">'GMIC_2021-Q3_SCDPT3'!$E$130</definedName>
    <definedName name="SCDPT3_91BEGIN_4" localSheetId="0">'GMIC_2021-Q3_SCDPT3'!$F$130</definedName>
    <definedName name="SCDPT3_91BEGIN_5" localSheetId="0">'GMIC_2021-Q3_SCDPT3'!$G$130</definedName>
    <definedName name="SCDPT3_91BEGIN_6" localSheetId="0">'GMIC_2021-Q3_SCDPT3'!$H$130</definedName>
    <definedName name="SCDPT3_91BEGIN_7" localSheetId="0">'GMIC_2021-Q3_SCDPT3'!$I$130</definedName>
    <definedName name="SCDPT3_91BEGIN_8" localSheetId="0">'GMIC_2021-Q3_SCDPT3'!$J$130</definedName>
    <definedName name="SCDPT3_91BEGIN_9" localSheetId="0">'GMIC_2021-Q3_SCDPT3'!$K$130</definedName>
    <definedName name="SCDPT3_91ENDIN_10.01" localSheetId="0">'GMIC_2021-Q3_SCDPT3'!$L$132</definedName>
    <definedName name="SCDPT3_91ENDIN_10.02" localSheetId="0">'GMIC_2021-Q3_SCDPT3'!$M$132</definedName>
    <definedName name="SCDPT3_91ENDIN_10.03" localSheetId="0">'GMIC_2021-Q3_SCDPT3'!$N$132</definedName>
    <definedName name="SCDPT3_91ENDIN_11" localSheetId="0">'GMIC_2021-Q3_SCDPT3'!$O$132</definedName>
    <definedName name="SCDPT3_91ENDIN_12" localSheetId="0">'GMIC_2021-Q3_SCDPT3'!$P$132</definedName>
    <definedName name="SCDPT3_91ENDIN_13" localSheetId="0">'GMIC_2021-Q3_SCDPT3'!$Q$132</definedName>
    <definedName name="SCDPT3_91ENDIN_14" localSheetId="0">'GMIC_2021-Q3_SCDPT3'!$R$132</definedName>
    <definedName name="SCDPT3_91ENDIN_15" localSheetId="0">'GMIC_2021-Q3_SCDPT3'!$S$132</definedName>
    <definedName name="SCDPT3_91ENDIN_16" localSheetId="0">'GMIC_2021-Q3_SCDPT3'!$T$132</definedName>
    <definedName name="SCDPT3_91ENDIN_2" localSheetId="0">'GMIC_2021-Q3_SCDPT3'!$D$132</definedName>
    <definedName name="SCDPT3_91ENDIN_3" localSheetId="0">'GMIC_2021-Q3_SCDPT3'!$E$132</definedName>
    <definedName name="SCDPT3_91ENDIN_4" localSheetId="0">'GMIC_2021-Q3_SCDPT3'!$F$132</definedName>
    <definedName name="SCDPT3_91ENDIN_5" localSheetId="0">'GMIC_2021-Q3_SCDPT3'!$G$132</definedName>
    <definedName name="SCDPT3_91ENDIN_6" localSheetId="0">'GMIC_2021-Q3_SCDPT3'!$H$132</definedName>
    <definedName name="SCDPT3_91ENDIN_7" localSheetId="0">'GMIC_2021-Q3_SCDPT3'!$I$132</definedName>
    <definedName name="SCDPT3_91ENDIN_8" localSheetId="0">'GMIC_2021-Q3_SCDPT3'!$J$132</definedName>
    <definedName name="SCDPT3_91ENDIN_9" localSheetId="0">'GMIC_2021-Q3_SCDPT3'!$K$132</definedName>
    <definedName name="SCDPT3_9200000_Range" localSheetId="0">'GMIC_2021-Q3_SCDPT3'!$B$134:$T$136</definedName>
    <definedName name="SCDPT3_9299999_7" localSheetId="0">'GMIC_2021-Q3_SCDPT3'!$I$137</definedName>
    <definedName name="SCDPT3_9299999_9" localSheetId="0">'GMIC_2021-Q3_SCDPT3'!$K$137</definedName>
    <definedName name="SCDPT3_92BEGIN_1" localSheetId="0">'GMIC_2021-Q3_SCDPT3'!$C$134</definedName>
    <definedName name="SCDPT3_92BEGIN_10.01" localSheetId="0">'GMIC_2021-Q3_SCDPT3'!$L$134</definedName>
    <definedName name="SCDPT3_92BEGIN_10.02" localSheetId="0">'GMIC_2021-Q3_SCDPT3'!$M$134</definedName>
    <definedName name="SCDPT3_92BEGIN_10.03" localSheetId="0">'GMIC_2021-Q3_SCDPT3'!$N$134</definedName>
    <definedName name="SCDPT3_92BEGIN_11" localSheetId="0">'GMIC_2021-Q3_SCDPT3'!$O$134</definedName>
    <definedName name="SCDPT3_92BEGIN_12" localSheetId="0">'GMIC_2021-Q3_SCDPT3'!$P$134</definedName>
    <definedName name="SCDPT3_92BEGIN_13" localSheetId="0">'GMIC_2021-Q3_SCDPT3'!$Q$134</definedName>
    <definedName name="SCDPT3_92BEGIN_14" localSheetId="0">'GMIC_2021-Q3_SCDPT3'!$R$134</definedName>
    <definedName name="SCDPT3_92BEGIN_15" localSheetId="0">'GMIC_2021-Q3_SCDPT3'!$S$134</definedName>
    <definedName name="SCDPT3_92BEGIN_16" localSheetId="0">'GMIC_2021-Q3_SCDPT3'!$T$134</definedName>
    <definedName name="SCDPT3_92BEGIN_2" localSheetId="0">'GMIC_2021-Q3_SCDPT3'!$D$134</definedName>
    <definedName name="SCDPT3_92BEGIN_3" localSheetId="0">'GMIC_2021-Q3_SCDPT3'!$E$134</definedName>
    <definedName name="SCDPT3_92BEGIN_4" localSheetId="0">'GMIC_2021-Q3_SCDPT3'!$F$134</definedName>
    <definedName name="SCDPT3_92BEGIN_5" localSheetId="0">'GMIC_2021-Q3_SCDPT3'!$G$134</definedName>
    <definedName name="SCDPT3_92BEGIN_6" localSheetId="0">'GMIC_2021-Q3_SCDPT3'!$H$134</definedName>
    <definedName name="SCDPT3_92BEGIN_7" localSheetId="0">'GMIC_2021-Q3_SCDPT3'!$I$134</definedName>
    <definedName name="SCDPT3_92BEGIN_8" localSheetId="0">'GMIC_2021-Q3_SCDPT3'!$J$134</definedName>
    <definedName name="SCDPT3_92BEGIN_9" localSheetId="0">'GMIC_2021-Q3_SCDPT3'!$K$134</definedName>
    <definedName name="SCDPT3_92ENDIN_10.01" localSheetId="0">'GMIC_2021-Q3_SCDPT3'!$L$136</definedName>
    <definedName name="SCDPT3_92ENDIN_10.02" localSheetId="0">'GMIC_2021-Q3_SCDPT3'!$M$136</definedName>
    <definedName name="SCDPT3_92ENDIN_10.03" localSheetId="0">'GMIC_2021-Q3_SCDPT3'!$N$136</definedName>
    <definedName name="SCDPT3_92ENDIN_11" localSheetId="0">'GMIC_2021-Q3_SCDPT3'!$O$136</definedName>
    <definedName name="SCDPT3_92ENDIN_12" localSheetId="0">'GMIC_2021-Q3_SCDPT3'!$P$136</definedName>
    <definedName name="SCDPT3_92ENDIN_13" localSheetId="0">'GMIC_2021-Q3_SCDPT3'!$Q$136</definedName>
    <definedName name="SCDPT3_92ENDIN_14" localSheetId="0">'GMIC_2021-Q3_SCDPT3'!$R$136</definedName>
    <definedName name="SCDPT3_92ENDIN_15" localSheetId="0">'GMIC_2021-Q3_SCDPT3'!$S$136</definedName>
    <definedName name="SCDPT3_92ENDIN_16" localSheetId="0">'GMIC_2021-Q3_SCDPT3'!$T$136</definedName>
    <definedName name="SCDPT3_92ENDIN_2" localSheetId="0">'GMIC_2021-Q3_SCDPT3'!$D$136</definedName>
    <definedName name="SCDPT3_92ENDIN_3" localSheetId="0">'GMIC_2021-Q3_SCDPT3'!$E$136</definedName>
    <definedName name="SCDPT3_92ENDIN_4" localSheetId="0">'GMIC_2021-Q3_SCDPT3'!$F$136</definedName>
    <definedName name="SCDPT3_92ENDIN_5" localSheetId="0">'GMIC_2021-Q3_SCDPT3'!$G$136</definedName>
    <definedName name="SCDPT3_92ENDIN_6" localSheetId="0">'GMIC_2021-Q3_SCDPT3'!$H$136</definedName>
    <definedName name="SCDPT3_92ENDIN_7" localSheetId="0">'GMIC_2021-Q3_SCDPT3'!$I$136</definedName>
    <definedName name="SCDPT3_92ENDIN_8" localSheetId="0">'GMIC_2021-Q3_SCDPT3'!$J$136</definedName>
    <definedName name="SCDPT3_92ENDIN_9" localSheetId="0">'GMIC_2021-Q3_SCDPT3'!$K$136</definedName>
    <definedName name="SCDPT3_9300000_Range" localSheetId="0">'GMIC_2021-Q3_SCDPT3'!$B$138:$T$140</definedName>
    <definedName name="SCDPT3_9399999_7" localSheetId="0">'GMIC_2021-Q3_SCDPT3'!$I$141</definedName>
    <definedName name="SCDPT3_9399999_9" localSheetId="0">'GMIC_2021-Q3_SCDPT3'!$K$141</definedName>
    <definedName name="SCDPT3_93BEGIN_1" localSheetId="0">'GMIC_2021-Q3_SCDPT3'!$C$138</definedName>
    <definedName name="SCDPT3_93BEGIN_10.01" localSheetId="0">'GMIC_2021-Q3_SCDPT3'!$L$138</definedName>
    <definedName name="SCDPT3_93BEGIN_10.02" localSheetId="0">'GMIC_2021-Q3_SCDPT3'!$M$138</definedName>
    <definedName name="SCDPT3_93BEGIN_10.03" localSheetId="0">'GMIC_2021-Q3_SCDPT3'!$N$138</definedName>
    <definedName name="SCDPT3_93BEGIN_11" localSheetId="0">'GMIC_2021-Q3_SCDPT3'!$O$138</definedName>
    <definedName name="SCDPT3_93BEGIN_12" localSheetId="0">'GMIC_2021-Q3_SCDPT3'!$P$138</definedName>
    <definedName name="SCDPT3_93BEGIN_13" localSheetId="0">'GMIC_2021-Q3_SCDPT3'!$Q$138</definedName>
    <definedName name="SCDPT3_93BEGIN_14" localSheetId="0">'GMIC_2021-Q3_SCDPT3'!$R$138</definedName>
    <definedName name="SCDPT3_93BEGIN_15" localSheetId="0">'GMIC_2021-Q3_SCDPT3'!$S$138</definedName>
    <definedName name="SCDPT3_93BEGIN_16" localSheetId="0">'GMIC_2021-Q3_SCDPT3'!$T$138</definedName>
    <definedName name="SCDPT3_93BEGIN_2" localSheetId="0">'GMIC_2021-Q3_SCDPT3'!$D$138</definedName>
    <definedName name="SCDPT3_93BEGIN_3" localSheetId="0">'GMIC_2021-Q3_SCDPT3'!$E$138</definedName>
    <definedName name="SCDPT3_93BEGIN_4" localSheetId="0">'GMIC_2021-Q3_SCDPT3'!$F$138</definedName>
    <definedName name="SCDPT3_93BEGIN_5" localSheetId="0">'GMIC_2021-Q3_SCDPT3'!$G$138</definedName>
    <definedName name="SCDPT3_93BEGIN_6" localSheetId="0">'GMIC_2021-Q3_SCDPT3'!$H$138</definedName>
    <definedName name="SCDPT3_93BEGIN_7" localSheetId="0">'GMIC_2021-Q3_SCDPT3'!$I$138</definedName>
    <definedName name="SCDPT3_93BEGIN_8" localSheetId="0">'GMIC_2021-Q3_SCDPT3'!$J$138</definedName>
    <definedName name="SCDPT3_93BEGIN_9" localSheetId="0">'GMIC_2021-Q3_SCDPT3'!$K$138</definedName>
    <definedName name="SCDPT3_93ENDIN_10.01" localSheetId="0">'GMIC_2021-Q3_SCDPT3'!$L$140</definedName>
    <definedName name="SCDPT3_93ENDIN_10.02" localSheetId="0">'GMIC_2021-Q3_SCDPT3'!$M$140</definedName>
    <definedName name="SCDPT3_93ENDIN_10.03" localSheetId="0">'GMIC_2021-Q3_SCDPT3'!$N$140</definedName>
    <definedName name="SCDPT3_93ENDIN_11" localSheetId="0">'GMIC_2021-Q3_SCDPT3'!$O$140</definedName>
    <definedName name="SCDPT3_93ENDIN_12" localSheetId="0">'GMIC_2021-Q3_SCDPT3'!$P$140</definedName>
    <definedName name="SCDPT3_93ENDIN_13" localSheetId="0">'GMIC_2021-Q3_SCDPT3'!$Q$140</definedName>
    <definedName name="SCDPT3_93ENDIN_14" localSheetId="0">'GMIC_2021-Q3_SCDPT3'!$R$140</definedName>
    <definedName name="SCDPT3_93ENDIN_15" localSheetId="0">'GMIC_2021-Q3_SCDPT3'!$S$140</definedName>
    <definedName name="SCDPT3_93ENDIN_16" localSheetId="0">'GMIC_2021-Q3_SCDPT3'!$T$140</definedName>
    <definedName name="SCDPT3_93ENDIN_2" localSheetId="0">'GMIC_2021-Q3_SCDPT3'!$D$140</definedName>
    <definedName name="SCDPT3_93ENDIN_3" localSheetId="0">'GMIC_2021-Q3_SCDPT3'!$E$140</definedName>
    <definedName name="SCDPT3_93ENDIN_4" localSheetId="0">'GMIC_2021-Q3_SCDPT3'!$F$140</definedName>
    <definedName name="SCDPT3_93ENDIN_5" localSheetId="0">'GMIC_2021-Q3_SCDPT3'!$G$140</definedName>
    <definedName name="SCDPT3_93ENDIN_6" localSheetId="0">'GMIC_2021-Q3_SCDPT3'!$H$140</definedName>
    <definedName name="SCDPT3_93ENDIN_7" localSheetId="0">'GMIC_2021-Q3_SCDPT3'!$I$140</definedName>
    <definedName name="SCDPT3_93ENDIN_8" localSheetId="0">'GMIC_2021-Q3_SCDPT3'!$J$140</definedName>
    <definedName name="SCDPT3_93ENDIN_9" localSheetId="0">'GMIC_2021-Q3_SCDPT3'!$K$140</definedName>
    <definedName name="SCDPT3_9400000_Range" localSheetId="0">'GMIC_2021-Q3_SCDPT3'!$B$142:$T$144</definedName>
    <definedName name="SCDPT3_9499999_7" localSheetId="0">'GMIC_2021-Q3_SCDPT3'!$I$145</definedName>
    <definedName name="SCDPT3_9499999_9" localSheetId="0">'GMIC_2021-Q3_SCDPT3'!$K$145</definedName>
    <definedName name="SCDPT3_94BEGIN_1" localSheetId="0">'GMIC_2021-Q3_SCDPT3'!$C$142</definedName>
    <definedName name="SCDPT3_94BEGIN_10.01" localSheetId="0">'GMIC_2021-Q3_SCDPT3'!$L$142</definedName>
    <definedName name="SCDPT3_94BEGIN_10.02" localSheetId="0">'GMIC_2021-Q3_SCDPT3'!$M$142</definedName>
    <definedName name="SCDPT3_94BEGIN_10.03" localSheetId="0">'GMIC_2021-Q3_SCDPT3'!$N$142</definedName>
    <definedName name="SCDPT3_94BEGIN_11" localSheetId="0">'GMIC_2021-Q3_SCDPT3'!$O$142</definedName>
    <definedName name="SCDPT3_94BEGIN_12" localSheetId="0">'GMIC_2021-Q3_SCDPT3'!$P$142</definedName>
    <definedName name="SCDPT3_94BEGIN_13" localSheetId="0">'GMIC_2021-Q3_SCDPT3'!$Q$142</definedName>
    <definedName name="SCDPT3_94BEGIN_14" localSheetId="0">'GMIC_2021-Q3_SCDPT3'!$R$142</definedName>
    <definedName name="SCDPT3_94BEGIN_15" localSheetId="0">'GMIC_2021-Q3_SCDPT3'!$S$142</definedName>
    <definedName name="SCDPT3_94BEGIN_16" localSheetId="0">'GMIC_2021-Q3_SCDPT3'!$T$142</definedName>
    <definedName name="SCDPT3_94BEGIN_2" localSheetId="0">'GMIC_2021-Q3_SCDPT3'!$D$142</definedName>
    <definedName name="SCDPT3_94BEGIN_3" localSheetId="0">'GMIC_2021-Q3_SCDPT3'!$E$142</definedName>
    <definedName name="SCDPT3_94BEGIN_4" localSheetId="0">'GMIC_2021-Q3_SCDPT3'!$F$142</definedName>
    <definedName name="SCDPT3_94BEGIN_5" localSheetId="0">'GMIC_2021-Q3_SCDPT3'!$G$142</definedName>
    <definedName name="SCDPT3_94BEGIN_6" localSheetId="0">'GMIC_2021-Q3_SCDPT3'!$H$142</definedName>
    <definedName name="SCDPT3_94BEGIN_7" localSheetId="0">'GMIC_2021-Q3_SCDPT3'!$I$142</definedName>
    <definedName name="SCDPT3_94BEGIN_8" localSheetId="0">'GMIC_2021-Q3_SCDPT3'!$J$142</definedName>
    <definedName name="SCDPT3_94BEGIN_9" localSheetId="0">'GMIC_2021-Q3_SCDPT3'!$K$142</definedName>
    <definedName name="SCDPT3_94ENDIN_10.01" localSheetId="0">'GMIC_2021-Q3_SCDPT3'!$L$144</definedName>
    <definedName name="SCDPT3_94ENDIN_10.02" localSheetId="0">'GMIC_2021-Q3_SCDPT3'!$M$144</definedName>
    <definedName name="SCDPT3_94ENDIN_10.03" localSheetId="0">'GMIC_2021-Q3_SCDPT3'!$N$144</definedName>
    <definedName name="SCDPT3_94ENDIN_11" localSheetId="0">'GMIC_2021-Q3_SCDPT3'!$O$144</definedName>
    <definedName name="SCDPT3_94ENDIN_12" localSheetId="0">'GMIC_2021-Q3_SCDPT3'!$P$144</definedName>
    <definedName name="SCDPT3_94ENDIN_13" localSheetId="0">'GMIC_2021-Q3_SCDPT3'!$Q$144</definedName>
    <definedName name="SCDPT3_94ENDIN_14" localSheetId="0">'GMIC_2021-Q3_SCDPT3'!$R$144</definedName>
    <definedName name="SCDPT3_94ENDIN_15" localSheetId="0">'GMIC_2021-Q3_SCDPT3'!$S$144</definedName>
    <definedName name="SCDPT3_94ENDIN_16" localSheetId="0">'GMIC_2021-Q3_SCDPT3'!$T$144</definedName>
    <definedName name="SCDPT3_94ENDIN_2" localSheetId="0">'GMIC_2021-Q3_SCDPT3'!$D$144</definedName>
    <definedName name="SCDPT3_94ENDIN_3" localSheetId="0">'GMIC_2021-Q3_SCDPT3'!$E$144</definedName>
    <definedName name="SCDPT3_94ENDIN_4" localSheetId="0">'GMIC_2021-Q3_SCDPT3'!$F$144</definedName>
    <definedName name="SCDPT3_94ENDIN_5" localSheetId="0">'GMIC_2021-Q3_SCDPT3'!$G$144</definedName>
    <definedName name="SCDPT3_94ENDIN_6" localSheetId="0">'GMIC_2021-Q3_SCDPT3'!$H$144</definedName>
    <definedName name="SCDPT3_94ENDIN_7" localSheetId="0">'GMIC_2021-Q3_SCDPT3'!$I$144</definedName>
    <definedName name="SCDPT3_94ENDIN_8" localSheetId="0">'GMIC_2021-Q3_SCDPT3'!$J$144</definedName>
    <definedName name="SCDPT3_94ENDIN_9" localSheetId="0">'GMIC_2021-Q3_SCDPT3'!$K$144</definedName>
    <definedName name="SCDPT3_9500000_Range" localSheetId="0">'GMIC_2021-Q3_SCDPT3'!$B$146:$T$148</definedName>
    <definedName name="SCDPT3_9599999_7" localSheetId="0">'GMIC_2021-Q3_SCDPT3'!$I$149</definedName>
    <definedName name="SCDPT3_9599999_9" localSheetId="0">'GMIC_2021-Q3_SCDPT3'!$K$149</definedName>
    <definedName name="SCDPT3_95BEGIN_1" localSheetId="0">'GMIC_2021-Q3_SCDPT3'!$C$146</definedName>
    <definedName name="SCDPT3_95BEGIN_10.01" localSheetId="0">'GMIC_2021-Q3_SCDPT3'!$L$146</definedName>
    <definedName name="SCDPT3_95BEGIN_10.02" localSheetId="0">'GMIC_2021-Q3_SCDPT3'!$M$146</definedName>
    <definedName name="SCDPT3_95BEGIN_10.03" localSheetId="0">'GMIC_2021-Q3_SCDPT3'!$N$146</definedName>
    <definedName name="SCDPT3_95BEGIN_11" localSheetId="0">'GMIC_2021-Q3_SCDPT3'!$O$146</definedName>
    <definedName name="SCDPT3_95BEGIN_12" localSheetId="0">'GMIC_2021-Q3_SCDPT3'!$P$146</definedName>
    <definedName name="SCDPT3_95BEGIN_13" localSheetId="0">'GMIC_2021-Q3_SCDPT3'!$Q$146</definedName>
    <definedName name="SCDPT3_95BEGIN_14" localSheetId="0">'GMIC_2021-Q3_SCDPT3'!$R$146</definedName>
    <definedName name="SCDPT3_95BEGIN_15" localSheetId="0">'GMIC_2021-Q3_SCDPT3'!$S$146</definedName>
    <definedName name="SCDPT3_95BEGIN_16" localSheetId="0">'GMIC_2021-Q3_SCDPT3'!$T$146</definedName>
    <definedName name="SCDPT3_95BEGIN_2" localSheetId="0">'GMIC_2021-Q3_SCDPT3'!$D$146</definedName>
    <definedName name="SCDPT3_95BEGIN_3" localSheetId="0">'GMIC_2021-Q3_SCDPT3'!$E$146</definedName>
    <definedName name="SCDPT3_95BEGIN_4" localSheetId="0">'GMIC_2021-Q3_SCDPT3'!$F$146</definedName>
    <definedName name="SCDPT3_95BEGIN_5" localSheetId="0">'GMIC_2021-Q3_SCDPT3'!$G$146</definedName>
    <definedName name="SCDPT3_95BEGIN_6" localSheetId="0">'GMIC_2021-Q3_SCDPT3'!$H$146</definedName>
    <definedName name="SCDPT3_95BEGIN_7" localSheetId="0">'GMIC_2021-Q3_SCDPT3'!$I$146</definedName>
    <definedName name="SCDPT3_95BEGIN_8" localSheetId="0">'GMIC_2021-Q3_SCDPT3'!$J$146</definedName>
    <definedName name="SCDPT3_95BEGIN_9" localSheetId="0">'GMIC_2021-Q3_SCDPT3'!$K$146</definedName>
    <definedName name="SCDPT3_95ENDIN_10.01" localSheetId="0">'GMIC_2021-Q3_SCDPT3'!$L$148</definedName>
    <definedName name="SCDPT3_95ENDIN_10.02" localSheetId="0">'GMIC_2021-Q3_SCDPT3'!$M$148</definedName>
    <definedName name="SCDPT3_95ENDIN_10.03" localSheetId="0">'GMIC_2021-Q3_SCDPT3'!$N$148</definedName>
    <definedName name="SCDPT3_95ENDIN_11" localSheetId="0">'GMIC_2021-Q3_SCDPT3'!$O$148</definedName>
    <definedName name="SCDPT3_95ENDIN_12" localSheetId="0">'GMIC_2021-Q3_SCDPT3'!$P$148</definedName>
    <definedName name="SCDPT3_95ENDIN_13" localSheetId="0">'GMIC_2021-Q3_SCDPT3'!$Q$148</definedName>
    <definedName name="SCDPT3_95ENDIN_14" localSheetId="0">'GMIC_2021-Q3_SCDPT3'!$R$148</definedName>
    <definedName name="SCDPT3_95ENDIN_15" localSheetId="0">'GMIC_2021-Q3_SCDPT3'!$S$148</definedName>
    <definedName name="SCDPT3_95ENDIN_16" localSheetId="0">'GMIC_2021-Q3_SCDPT3'!$T$148</definedName>
    <definedName name="SCDPT3_95ENDIN_2" localSheetId="0">'GMIC_2021-Q3_SCDPT3'!$D$148</definedName>
    <definedName name="SCDPT3_95ENDIN_3" localSheetId="0">'GMIC_2021-Q3_SCDPT3'!$E$148</definedName>
    <definedName name="SCDPT3_95ENDIN_4" localSheetId="0">'GMIC_2021-Q3_SCDPT3'!$F$148</definedName>
    <definedName name="SCDPT3_95ENDIN_5" localSheetId="0">'GMIC_2021-Q3_SCDPT3'!$G$148</definedName>
    <definedName name="SCDPT3_95ENDIN_6" localSheetId="0">'GMIC_2021-Q3_SCDPT3'!$H$148</definedName>
    <definedName name="SCDPT3_95ENDIN_7" localSheetId="0">'GMIC_2021-Q3_SCDPT3'!$I$148</definedName>
    <definedName name="SCDPT3_95ENDIN_8" localSheetId="0">'GMIC_2021-Q3_SCDPT3'!$J$148</definedName>
    <definedName name="SCDPT3_95ENDIN_9" localSheetId="0">'GMIC_2021-Q3_SCDPT3'!$K$148</definedName>
    <definedName name="SCDPT3_9600000_Range" localSheetId="0">'GMIC_2021-Q3_SCDPT3'!$B$150:$T$152</definedName>
    <definedName name="SCDPT3_9699999_7" localSheetId="0">'GMIC_2021-Q3_SCDPT3'!$I$153</definedName>
    <definedName name="SCDPT3_9699999_9" localSheetId="0">'GMIC_2021-Q3_SCDPT3'!$K$153</definedName>
    <definedName name="SCDPT3_96BEGIN_1" localSheetId="0">'GMIC_2021-Q3_SCDPT3'!$C$150</definedName>
    <definedName name="SCDPT3_96BEGIN_10.01" localSheetId="0">'GMIC_2021-Q3_SCDPT3'!$L$150</definedName>
    <definedName name="SCDPT3_96BEGIN_10.02" localSheetId="0">'GMIC_2021-Q3_SCDPT3'!$M$150</definedName>
    <definedName name="SCDPT3_96BEGIN_10.03" localSheetId="0">'GMIC_2021-Q3_SCDPT3'!$N$150</definedName>
    <definedName name="SCDPT3_96BEGIN_11" localSheetId="0">'GMIC_2021-Q3_SCDPT3'!$O$150</definedName>
    <definedName name="SCDPT3_96BEGIN_12" localSheetId="0">'GMIC_2021-Q3_SCDPT3'!$P$150</definedName>
    <definedName name="SCDPT3_96BEGIN_13" localSheetId="0">'GMIC_2021-Q3_SCDPT3'!$Q$150</definedName>
    <definedName name="SCDPT3_96BEGIN_14" localSheetId="0">'GMIC_2021-Q3_SCDPT3'!$R$150</definedName>
    <definedName name="SCDPT3_96BEGIN_15" localSheetId="0">'GMIC_2021-Q3_SCDPT3'!$S$150</definedName>
    <definedName name="SCDPT3_96BEGIN_16" localSheetId="0">'GMIC_2021-Q3_SCDPT3'!$T$150</definedName>
    <definedName name="SCDPT3_96BEGIN_2" localSheetId="0">'GMIC_2021-Q3_SCDPT3'!$D$150</definedName>
    <definedName name="SCDPT3_96BEGIN_3" localSheetId="0">'GMIC_2021-Q3_SCDPT3'!$E$150</definedName>
    <definedName name="SCDPT3_96BEGIN_4" localSheetId="0">'GMIC_2021-Q3_SCDPT3'!$F$150</definedName>
    <definedName name="SCDPT3_96BEGIN_5" localSheetId="0">'GMIC_2021-Q3_SCDPT3'!$G$150</definedName>
    <definedName name="SCDPT3_96BEGIN_6" localSheetId="0">'GMIC_2021-Q3_SCDPT3'!$H$150</definedName>
    <definedName name="SCDPT3_96BEGIN_7" localSheetId="0">'GMIC_2021-Q3_SCDPT3'!$I$150</definedName>
    <definedName name="SCDPT3_96BEGIN_8" localSheetId="0">'GMIC_2021-Q3_SCDPT3'!$J$150</definedName>
    <definedName name="SCDPT3_96BEGIN_9" localSheetId="0">'GMIC_2021-Q3_SCDPT3'!$K$150</definedName>
    <definedName name="SCDPT3_96ENDIN_10.01" localSheetId="0">'GMIC_2021-Q3_SCDPT3'!$L$152</definedName>
    <definedName name="SCDPT3_96ENDIN_10.02" localSheetId="0">'GMIC_2021-Q3_SCDPT3'!$M$152</definedName>
    <definedName name="SCDPT3_96ENDIN_10.03" localSheetId="0">'GMIC_2021-Q3_SCDPT3'!$N$152</definedName>
    <definedName name="SCDPT3_96ENDIN_11" localSheetId="0">'GMIC_2021-Q3_SCDPT3'!$O$152</definedName>
    <definedName name="SCDPT3_96ENDIN_12" localSheetId="0">'GMIC_2021-Q3_SCDPT3'!$P$152</definedName>
    <definedName name="SCDPT3_96ENDIN_13" localSheetId="0">'GMIC_2021-Q3_SCDPT3'!$Q$152</definedName>
    <definedName name="SCDPT3_96ENDIN_14" localSheetId="0">'GMIC_2021-Q3_SCDPT3'!$R$152</definedName>
    <definedName name="SCDPT3_96ENDIN_15" localSheetId="0">'GMIC_2021-Q3_SCDPT3'!$S$152</definedName>
    <definedName name="SCDPT3_96ENDIN_16" localSheetId="0">'GMIC_2021-Q3_SCDPT3'!$T$152</definedName>
    <definedName name="SCDPT3_96ENDIN_2" localSheetId="0">'GMIC_2021-Q3_SCDPT3'!$D$152</definedName>
    <definedName name="SCDPT3_96ENDIN_3" localSheetId="0">'GMIC_2021-Q3_SCDPT3'!$E$152</definedName>
    <definedName name="SCDPT3_96ENDIN_4" localSheetId="0">'GMIC_2021-Q3_SCDPT3'!$F$152</definedName>
    <definedName name="SCDPT3_96ENDIN_5" localSheetId="0">'GMIC_2021-Q3_SCDPT3'!$G$152</definedName>
    <definedName name="SCDPT3_96ENDIN_6" localSheetId="0">'GMIC_2021-Q3_SCDPT3'!$H$152</definedName>
    <definedName name="SCDPT3_96ENDIN_7" localSheetId="0">'GMIC_2021-Q3_SCDPT3'!$I$152</definedName>
    <definedName name="SCDPT3_96ENDIN_8" localSheetId="0">'GMIC_2021-Q3_SCDPT3'!$J$152</definedName>
    <definedName name="SCDPT3_96ENDIN_9" localSheetId="0">'GMIC_2021-Q3_SCDPT3'!$K$152</definedName>
    <definedName name="SCDPT3_9799997_7" localSheetId="0">'GMIC_2021-Q3_SCDPT3'!$I$154</definedName>
    <definedName name="SCDPT3_9799997_9" localSheetId="0">'GMIC_2021-Q3_SCDPT3'!$K$154</definedName>
    <definedName name="SCDPT3_9799999_7" localSheetId="0">'GMIC_2021-Q3_SCDPT3'!$I$156</definedName>
    <definedName name="SCDPT3_9799999_9" localSheetId="0">'GMIC_2021-Q3_SCDPT3'!$K$156</definedName>
    <definedName name="SCDPT3_9899999_7" localSheetId="0">'GMIC_2021-Q3_SCDPT3'!$I$157</definedName>
    <definedName name="SCDPT3_9899999_9" localSheetId="0">'GMIC_2021-Q3_SCDPT3'!$K$157</definedName>
    <definedName name="SCDPT3_9999999_7" localSheetId="0">'GMIC_2021-Q3_SCDPT3'!$I$158</definedName>
    <definedName name="SCDPT3_9999999_9" localSheetId="0">'GMIC_2021-Q3_SCDPT3'!$K$158</definedName>
    <definedName name="SCDPT4_0500000_Range" localSheetId="1">'GMIC_2021-Q3_SCDPT4'!$B$7:$AF$9</definedName>
    <definedName name="SCDPT4_0599999_10" localSheetId="1">'GMIC_2021-Q3_SCDPT4'!$L$10</definedName>
    <definedName name="SCDPT4_0599999_11" localSheetId="1">'GMIC_2021-Q3_SCDPT4'!$M$10</definedName>
    <definedName name="SCDPT4_0599999_12" localSheetId="1">'GMIC_2021-Q3_SCDPT4'!$N$10</definedName>
    <definedName name="SCDPT4_0599999_13" localSheetId="1">'GMIC_2021-Q3_SCDPT4'!$O$10</definedName>
    <definedName name="SCDPT4_0599999_14" localSheetId="1">'GMIC_2021-Q3_SCDPT4'!$P$10</definedName>
    <definedName name="SCDPT4_0599999_15" localSheetId="1">'GMIC_2021-Q3_SCDPT4'!$Q$10</definedName>
    <definedName name="SCDPT4_0599999_16" localSheetId="1">'GMIC_2021-Q3_SCDPT4'!$R$10</definedName>
    <definedName name="SCDPT4_0599999_17" localSheetId="1">'GMIC_2021-Q3_SCDPT4'!$S$10</definedName>
    <definedName name="SCDPT4_0599999_18" localSheetId="1">'GMIC_2021-Q3_SCDPT4'!$T$10</definedName>
    <definedName name="SCDPT4_0599999_19" localSheetId="1">'GMIC_2021-Q3_SCDPT4'!$U$10</definedName>
    <definedName name="SCDPT4_0599999_20" localSheetId="1">'GMIC_2021-Q3_SCDPT4'!$V$10</definedName>
    <definedName name="SCDPT4_0599999_7" localSheetId="1">'GMIC_2021-Q3_SCDPT4'!$I$10</definedName>
    <definedName name="SCDPT4_0599999_8" localSheetId="1">'GMIC_2021-Q3_SCDPT4'!$J$10</definedName>
    <definedName name="SCDPT4_0599999_9" localSheetId="1">'GMIC_2021-Q3_SCDPT4'!$K$10</definedName>
    <definedName name="SCDPT4_05BEGIN_1" localSheetId="1">'GMIC_2021-Q3_SCDPT4'!$C$7</definedName>
    <definedName name="SCDPT4_05BEGIN_10" localSheetId="1">'GMIC_2021-Q3_SCDPT4'!$L$7</definedName>
    <definedName name="SCDPT4_05BEGIN_11" localSheetId="1">'GMIC_2021-Q3_SCDPT4'!$M$7</definedName>
    <definedName name="SCDPT4_05BEGIN_12" localSheetId="1">'GMIC_2021-Q3_SCDPT4'!$N$7</definedName>
    <definedName name="SCDPT4_05BEGIN_13" localSheetId="1">'GMIC_2021-Q3_SCDPT4'!$O$7</definedName>
    <definedName name="SCDPT4_05BEGIN_14" localSheetId="1">'GMIC_2021-Q3_SCDPT4'!$P$7</definedName>
    <definedName name="SCDPT4_05BEGIN_15" localSheetId="1">'GMIC_2021-Q3_SCDPT4'!$Q$7</definedName>
    <definedName name="SCDPT4_05BEGIN_16" localSheetId="1">'GMIC_2021-Q3_SCDPT4'!$R$7</definedName>
    <definedName name="SCDPT4_05BEGIN_17" localSheetId="1">'GMIC_2021-Q3_SCDPT4'!$S$7</definedName>
    <definedName name="SCDPT4_05BEGIN_18" localSheetId="1">'GMIC_2021-Q3_SCDPT4'!$T$7</definedName>
    <definedName name="SCDPT4_05BEGIN_19" localSheetId="1">'GMIC_2021-Q3_SCDPT4'!$U$7</definedName>
    <definedName name="SCDPT4_05BEGIN_2" localSheetId="1">'GMIC_2021-Q3_SCDPT4'!$D$7</definedName>
    <definedName name="SCDPT4_05BEGIN_20" localSheetId="1">'GMIC_2021-Q3_SCDPT4'!$V$7</definedName>
    <definedName name="SCDPT4_05BEGIN_21" localSheetId="1">'GMIC_2021-Q3_SCDPT4'!$W$7</definedName>
    <definedName name="SCDPT4_05BEGIN_22.01" localSheetId="1">'GMIC_2021-Q3_SCDPT4'!$X$7</definedName>
    <definedName name="SCDPT4_05BEGIN_22.02" localSheetId="1">'GMIC_2021-Q3_SCDPT4'!$Y$7</definedName>
    <definedName name="SCDPT4_05BEGIN_22.03" localSheetId="1">'GMIC_2021-Q3_SCDPT4'!$Z$7</definedName>
    <definedName name="SCDPT4_05BEGIN_23" localSheetId="1">'GMIC_2021-Q3_SCDPT4'!$AA$7</definedName>
    <definedName name="SCDPT4_05BEGIN_24" localSheetId="1">'GMIC_2021-Q3_SCDPT4'!$AB$7</definedName>
    <definedName name="SCDPT4_05BEGIN_25" localSheetId="1">'GMIC_2021-Q3_SCDPT4'!$AC$7</definedName>
    <definedName name="SCDPT4_05BEGIN_26" localSheetId="1">'GMIC_2021-Q3_SCDPT4'!$AD$7</definedName>
    <definedName name="SCDPT4_05BEGIN_27" localSheetId="1">'GMIC_2021-Q3_SCDPT4'!$AE$7</definedName>
    <definedName name="SCDPT4_05BEGIN_28" localSheetId="1">'GMIC_2021-Q3_SCDPT4'!$AF$7</definedName>
    <definedName name="SCDPT4_05BEGIN_3" localSheetId="1">'GMIC_2021-Q3_SCDPT4'!$E$7</definedName>
    <definedName name="SCDPT4_05BEGIN_4" localSheetId="1">'GMIC_2021-Q3_SCDPT4'!$F$7</definedName>
    <definedName name="SCDPT4_05BEGIN_5" localSheetId="1">'GMIC_2021-Q3_SCDPT4'!$G$7</definedName>
    <definedName name="SCDPT4_05BEGIN_6" localSheetId="1">'GMIC_2021-Q3_SCDPT4'!$H$7</definedName>
    <definedName name="SCDPT4_05BEGIN_7" localSheetId="1">'GMIC_2021-Q3_SCDPT4'!$I$7</definedName>
    <definedName name="SCDPT4_05BEGIN_8" localSheetId="1">'GMIC_2021-Q3_SCDPT4'!$J$7</definedName>
    <definedName name="SCDPT4_05BEGIN_9" localSheetId="1">'GMIC_2021-Q3_SCDPT4'!$K$7</definedName>
    <definedName name="SCDPT4_05ENDIN_10" localSheetId="1">'GMIC_2021-Q3_SCDPT4'!$L$9</definedName>
    <definedName name="SCDPT4_05ENDIN_11" localSheetId="1">'GMIC_2021-Q3_SCDPT4'!$M$9</definedName>
    <definedName name="SCDPT4_05ENDIN_12" localSheetId="1">'GMIC_2021-Q3_SCDPT4'!$N$9</definedName>
    <definedName name="SCDPT4_05ENDIN_13" localSheetId="1">'GMIC_2021-Q3_SCDPT4'!$O$9</definedName>
    <definedName name="SCDPT4_05ENDIN_14" localSheetId="1">'GMIC_2021-Q3_SCDPT4'!$P$9</definedName>
    <definedName name="SCDPT4_05ENDIN_15" localSheetId="1">'GMIC_2021-Q3_SCDPT4'!$Q$9</definedName>
    <definedName name="SCDPT4_05ENDIN_16" localSheetId="1">'GMIC_2021-Q3_SCDPT4'!$R$9</definedName>
    <definedName name="SCDPT4_05ENDIN_17" localSheetId="1">'GMIC_2021-Q3_SCDPT4'!$S$9</definedName>
    <definedName name="SCDPT4_05ENDIN_18" localSheetId="1">'GMIC_2021-Q3_SCDPT4'!$T$9</definedName>
    <definedName name="SCDPT4_05ENDIN_19" localSheetId="1">'GMIC_2021-Q3_SCDPT4'!$U$9</definedName>
    <definedName name="SCDPT4_05ENDIN_2" localSheetId="1">'GMIC_2021-Q3_SCDPT4'!$D$9</definedName>
    <definedName name="SCDPT4_05ENDIN_20" localSheetId="1">'GMIC_2021-Q3_SCDPT4'!$V$9</definedName>
    <definedName name="SCDPT4_05ENDIN_21" localSheetId="1">'GMIC_2021-Q3_SCDPT4'!$W$9</definedName>
    <definedName name="SCDPT4_05ENDIN_22.01" localSheetId="1">'GMIC_2021-Q3_SCDPT4'!$X$9</definedName>
    <definedName name="SCDPT4_05ENDIN_22.02" localSheetId="1">'GMIC_2021-Q3_SCDPT4'!$Y$9</definedName>
    <definedName name="SCDPT4_05ENDIN_22.03" localSheetId="1">'GMIC_2021-Q3_SCDPT4'!$Z$9</definedName>
    <definedName name="SCDPT4_05ENDIN_23" localSheetId="1">'GMIC_2021-Q3_SCDPT4'!$AA$9</definedName>
    <definedName name="SCDPT4_05ENDIN_24" localSheetId="1">'GMIC_2021-Q3_SCDPT4'!$AB$9</definedName>
    <definedName name="SCDPT4_05ENDIN_25" localSheetId="1">'GMIC_2021-Q3_SCDPT4'!$AC$9</definedName>
    <definedName name="SCDPT4_05ENDIN_26" localSheetId="1">'GMIC_2021-Q3_SCDPT4'!$AD$9</definedName>
    <definedName name="SCDPT4_05ENDIN_27" localSheetId="1">'GMIC_2021-Q3_SCDPT4'!$AE$9</definedName>
    <definedName name="SCDPT4_05ENDIN_28" localSheetId="1">'GMIC_2021-Q3_SCDPT4'!$AF$9</definedName>
    <definedName name="SCDPT4_05ENDIN_3" localSheetId="1">'GMIC_2021-Q3_SCDPT4'!$E$9</definedName>
    <definedName name="SCDPT4_05ENDIN_4" localSheetId="1">'GMIC_2021-Q3_SCDPT4'!$F$9</definedName>
    <definedName name="SCDPT4_05ENDIN_5" localSheetId="1">'GMIC_2021-Q3_SCDPT4'!$G$9</definedName>
    <definedName name="SCDPT4_05ENDIN_6" localSheetId="1">'GMIC_2021-Q3_SCDPT4'!$H$9</definedName>
    <definedName name="SCDPT4_05ENDIN_7" localSheetId="1">'GMIC_2021-Q3_SCDPT4'!$I$9</definedName>
    <definedName name="SCDPT4_05ENDIN_8" localSheetId="1">'GMIC_2021-Q3_SCDPT4'!$J$9</definedName>
    <definedName name="SCDPT4_05ENDIN_9" localSheetId="1">'GMIC_2021-Q3_SCDPT4'!$K$9</definedName>
    <definedName name="SCDPT4_1000000_Range" localSheetId="1">'GMIC_2021-Q3_SCDPT4'!$B$11:$AF$13</definedName>
    <definedName name="SCDPT4_1099999_10" localSheetId="1">'GMIC_2021-Q3_SCDPT4'!$L$14</definedName>
    <definedName name="SCDPT4_1099999_11" localSheetId="1">'GMIC_2021-Q3_SCDPT4'!$M$14</definedName>
    <definedName name="SCDPT4_1099999_12" localSheetId="1">'GMIC_2021-Q3_SCDPT4'!$N$14</definedName>
    <definedName name="SCDPT4_1099999_13" localSheetId="1">'GMIC_2021-Q3_SCDPT4'!$O$14</definedName>
    <definedName name="SCDPT4_1099999_14" localSheetId="1">'GMIC_2021-Q3_SCDPT4'!$P$14</definedName>
    <definedName name="SCDPT4_1099999_15" localSheetId="1">'GMIC_2021-Q3_SCDPT4'!$Q$14</definedName>
    <definedName name="SCDPT4_1099999_16" localSheetId="1">'GMIC_2021-Q3_SCDPT4'!$R$14</definedName>
    <definedName name="SCDPT4_1099999_17" localSheetId="1">'GMIC_2021-Q3_SCDPT4'!$S$14</definedName>
    <definedName name="SCDPT4_1099999_18" localSheetId="1">'GMIC_2021-Q3_SCDPT4'!$T$14</definedName>
    <definedName name="SCDPT4_1099999_19" localSheetId="1">'GMIC_2021-Q3_SCDPT4'!$U$14</definedName>
    <definedName name="SCDPT4_1099999_20" localSheetId="1">'GMIC_2021-Q3_SCDPT4'!$V$14</definedName>
    <definedName name="SCDPT4_1099999_7" localSheetId="1">'GMIC_2021-Q3_SCDPT4'!$I$14</definedName>
    <definedName name="SCDPT4_1099999_8" localSheetId="1">'GMIC_2021-Q3_SCDPT4'!$J$14</definedName>
    <definedName name="SCDPT4_1099999_9" localSheetId="1">'GMIC_2021-Q3_SCDPT4'!$K$14</definedName>
    <definedName name="SCDPT4_10BEGIN_1" localSheetId="1">'GMIC_2021-Q3_SCDPT4'!$C$11</definedName>
    <definedName name="SCDPT4_10BEGIN_10" localSheetId="1">'GMIC_2021-Q3_SCDPT4'!$L$11</definedName>
    <definedName name="SCDPT4_10BEGIN_11" localSheetId="1">'GMIC_2021-Q3_SCDPT4'!$M$11</definedName>
    <definedName name="SCDPT4_10BEGIN_12" localSheetId="1">'GMIC_2021-Q3_SCDPT4'!$N$11</definedName>
    <definedName name="SCDPT4_10BEGIN_13" localSheetId="1">'GMIC_2021-Q3_SCDPT4'!$O$11</definedName>
    <definedName name="SCDPT4_10BEGIN_14" localSheetId="1">'GMIC_2021-Q3_SCDPT4'!$P$11</definedName>
    <definedName name="SCDPT4_10BEGIN_15" localSheetId="1">'GMIC_2021-Q3_SCDPT4'!$Q$11</definedName>
    <definedName name="SCDPT4_10BEGIN_16" localSheetId="1">'GMIC_2021-Q3_SCDPT4'!$R$11</definedName>
    <definedName name="SCDPT4_10BEGIN_17" localSheetId="1">'GMIC_2021-Q3_SCDPT4'!$S$11</definedName>
    <definedName name="SCDPT4_10BEGIN_18" localSheetId="1">'GMIC_2021-Q3_SCDPT4'!$T$11</definedName>
    <definedName name="SCDPT4_10BEGIN_19" localSheetId="1">'GMIC_2021-Q3_SCDPT4'!$U$11</definedName>
    <definedName name="SCDPT4_10BEGIN_2" localSheetId="1">'GMIC_2021-Q3_SCDPT4'!$D$11</definedName>
    <definedName name="SCDPT4_10BEGIN_20" localSheetId="1">'GMIC_2021-Q3_SCDPT4'!$V$11</definedName>
    <definedName name="SCDPT4_10BEGIN_21" localSheetId="1">'GMIC_2021-Q3_SCDPT4'!$W$11</definedName>
    <definedName name="SCDPT4_10BEGIN_22.01" localSheetId="1">'GMIC_2021-Q3_SCDPT4'!$X$11</definedName>
    <definedName name="SCDPT4_10BEGIN_22.02" localSheetId="1">'GMIC_2021-Q3_SCDPT4'!$Y$11</definedName>
    <definedName name="SCDPT4_10BEGIN_22.03" localSheetId="1">'GMIC_2021-Q3_SCDPT4'!$Z$11</definedName>
    <definedName name="SCDPT4_10BEGIN_23" localSheetId="1">'GMIC_2021-Q3_SCDPT4'!$AA$11</definedName>
    <definedName name="SCDPT4_10BEGIN_24" localSheetId="1">'GMIC_2021-Q3_SCDPT4'!$AB$11</definedName>
    <definedName name="SCDPT4_10BEGIN_25" localSheetId="1">'GMIC_2021-Q3_SCDPT4'!$AC$11</definedName>
    <definedName name="SCDPT4_10BEGIN_26" localSheetId="1">'GMIC_2021-Q3_SCDPT4'!$AD$11</definedName>
    <definedName name="SCDPT4_10BEGIN_27" localSheetId="1">'GMIC_2021-Q3_SCDPT4'!$AE$11</definedName>
    <definedName name="SCDPT4_10BEGIN_28" localSheetId="1">'GMIC_2021-Q3_SCDPT4'!$AF$11</definedName>
    <definedName name="SCDPT4_10BEGIN_3" localSheetId="1">'GMIC_2021-Q3_SCDPT4'!$E$11</definedName>
    <definedName name="SCDPT4_10BEGIN_4" localSheetId="1">'GMIC_2021-Q3_SCDPT4'!$F$11</definedName>
    <definedName name="SCDPT4_10BEGIN_5" localSheetId="1">'GMIC_2021-Q3_SCDPT4'!$G$11</definedName>
    <definedName name="SCDPT4_10BEGIN_6" localSheetId="1">'GMIC_2021-Q3_SCDPT4'!$H$11</definedName>
    <definedName name="SCDPT4_10BEGIN_7" localSheetId="1">'GMIC_2021-Q3_SCDPT4'!$I$11</definedName>
    <definedName name="SCDPT4_10BEGIN_8" localSheetId="1">'GMIC_2021-Q3_SCDPT4'!$J$11</definedName>
    <definedName name="SCDPT4_10BEGIN_9" localSheetId="1">'GMIC_2021-Q3_SCDPT4'!$K$11</definedName>
    <definedName name="SCDPT4_10ENDIN_10" localSheetId="1">'GMIC_2021-Q3_SCDPT4'!$L$13</definedName>
    <definedName name="SCDPT4_10ENDIN_11" localSheetId="1">'GMIC_2021-Q3_SCDPT4'!$M$13</definedName>
    <definedName name="SCDPT4_10ENDIN_12" localSheetId="1">'GMIC_2021-Q3_SCDPT4'!$N$13</definedName>
    <definedName name="SCDPT4_10ENDIN_13" localSheetId="1">'GMIC_2021-Q3_SCDPT4'!$O$13</definedName>
    <definedName name="SCDPT4_10ENDIN_14" localSheetId="1">'GMIC_2021-Q3_SCDPT4'!$P$13</definedName>
    <definedName name="SCDPT4_10ENDIN_15" localSheetId="1">'GMIC_2021-Q3_SCDPT4'!$Q$13</definedName>
    <definedName name="SCDPT4_10ENDIN_16" localSheetId="1">'GMIC_2021-Q3_SCDPT4'!$R$13</definedName>
    <definedName name="SCDPT4_10ENDIN_17" localSheetId="1">'GMIC_2021-Q3_SCDPT4'!$S$13</definedName>
    <definedName name="SCDPT4_10ENDIN_18" localSheetId="1">'GMIC_2021-Q3_SCDPT4'!$T$13</definedName>
    <definedName name="SCDPT4_10ENDIN_19" localSheetId="1">'GMIC_2021-Q3_SCDPT4'!$U$13</definedName>
    <definedName name="SCDPT4_10ENDIN_2" localSheetId="1">'GMIC_2021-Q3_SCDPT4'!$D$13</definedName>
    <definedName name="SCDPT4_10ENDIN_20" localSheetId="1">'GMIC_2021-Q3_SCDPT4'!$V$13</definedName>
    <definedName name="SCDPT4_10ENDIN_21" localSheetId="1">'GMIC_2021-Q3_SCDPT4'!$W$13</definedName>
    <definedName name="SCDPT4_10ENDIN_22.01" localSheetId="1">'GMIC_2021-Q3_SCDPT4'!$X$13</definedName>
    <definedName name="SCDPT4_10ENDIN_22.02" localSheetId="1">'GMIC_2021-Q3_SCDPT4'!$Y$13</definedName>
    <definedName name="SCDPT4_10ENDIN_22.03" localSheetId="1">'GMIC_2021-Q3_SCDPT4'!$Z$13</definedName>
    <definedName name="SCDPT4_10ENDIN_23" localSheetId="1">'GMIC_2021-Q3_SCDPT4'!$AA$13</definedName>
    <definedName name="SCDPT4_10ENDIN_24" localSheetId="1">'GMIC_2021-Q3_SCDPT4'!$AB$13</definedName>
    <definedName name="SCDPT4_10ENDIN_25" localSheetId="1">'GMIC_2021-Q3_SCDPT4'!$AC$13</definedName>
    <definedName name="SCDPT4_10ENDIN_26" localSheetId="1">'GMIC_2021-Q3_SCDPT4'!$AD$13</definedName>
    <definedName name="SCDPT4_10ENDIN_27" localSheetId="1">'GMIC_2021-Q3_SCDPT4'!$AE$13</definedName>
    <definedName name="SCDPT4_10ENDIN_28" localSheetId="1">'GMIC_2021-Q3_SCDPT4'!$AF$13</definedName>
    <definedName name="SCDPT4_10ENDIN_3" localSheetId="1">'GMIC_2021-Q3_SCDPT4'!$E$13</definedName>
    <definedName name="SCDPT4_10ENDIN_4" localSheetId="1">'GMIC_2021-Q3_SCDPT4'!$F$13</definedName>
    <definedName name="SCDPT4_10ENDIN_5" localSheetId="1">'GMIC_2021-Q3_SCDPT4'!$G$13</definedName>
    <definedName name="SCDPT4_10ENDIN_6" localSheetId="1">'GMIC_2021-Q3_SCDPT4'!$H$13</definedName>
    <definedName name="SCDPT4_10ENDIN_7" localSheetId="1">'GMIC_2021-Q3_SCDPT4'!$I$13</definedName>
    <definedName name="SCDPT4_10ENDIN_8" localSheetId="1">'GMIC_2021-Q3_SCDPT4'!$J$13</definedName>
    <definedName name="SCDPT4_10ENDIN_9" localSheetId="1">'GMIC_2021-Q3_SCDPT4'!$K$13</definedName>
    <definedName name="SCDPT4_1700000_Range" localSheetId="1">'GMIC_2021-Q3_SCDPT4'!$B$15:$AF$17</definedName>
    <definedName name="SCDPT4_1799999_10" localSheetId="1">'GMIC_2021-Q3_SCDPT4'!$L$18</definedName>
    <definedName name="SCDPT4_1799999_11" localSheetId="1">'GMIC_2021-Q3_SCDPT4'!$M$18</definedName>
    <definedName name="SCDPT4_1799999_12" localSheetId="1">'GMIC_2021-Q3_SCDPT4'!$N$18</definedName>
    <definedName name="SCDPT4_1799999_13" localSheetId="1">'GMIC_2021-Q3_SCDPT4'!$O$18</definedName>
    <definedName name="SCDPT4_1799999_14" localSheetId="1">'GMIC_2021-Q3_SCDPT4'!$P$18</definedName>
    <definedName name="SCDPT4_1799999_15" localSheetId="1">'GMIC_2021-Q3_SCDPT4'!$Q$18</definedName>
    <definedName name="SCDPT4_1799999_16" localSheetId="1">'GMIC_2021-Q3_SCDPT4'!$R$18</definedName>
    <definedName name="SCDPT4_1799999_17" localSheetId="1">'GMIC_2021-Q3_SCDPT4'!$S$18</definedName>
    <definedName name="SCDPT4_1799999_18" localSheetId="1">'GMIC_2021-Q3_SCDPT4'!$T$18</definedName>
    <definedName name="SCDPT4_1799999_19" localSheetId="1">'GMIC_2021-Q3_SCDPT4'!$U$18</definedName>
    <definedName name="SCDPT4_1799999_20" localSheetId="1">'GMIC_2021-Q3_SCDPT4'!$V$18</definedName>
    <definedName name="SCDPT4_1799999_7" localSheetId="1">'GMIC_2021-Q3_SCDPT4'!$I$18</definedName>
    <definedName name="SCDPT4_1799999_8" localSheetId="1">'GMIC_2021-Q3_SCDPT4'!$J$18</definedName>
    <definedName name="SCDPT4_1799999_9" localSheetId="1">'GMIC_2021-Q3_SCDPT4'!$K$18</definedName>
    <definedName name="SCDPT4_17BEGIN_1" localSheetId="1">'GMIC_2021-Q3_SCDPT4'!$C$15</definedName>
    <definedName name="SCDPT4_17BEGIN_10" localSheetId="1">'GMIC_2021-Q3_SCDPT4'!$L$15</definedName>
    <definedName name="SCDPT4_17BEGIN_11" localSheetId="1">'GMIC_2021-Q3_SCDPT4'!$M$15</definedName>
    <definedName name="SCDPT4_17BEGIN_12" localSheetId="1">'GMIC_2021-Q3_SCDPT4'!$N$15</definedName>
    <definedName name="SCDPT4_17BEGIN_13" localSheetId="1">'GMIC_2021-Q3_SCDPT4'!$O$15</definedName>
    <definedName name="SCDPT4_17BEGIN_14" localSheetId="1">'GMIC_2021-Q3_SCDPT4'!$P$15</definedName>
    <definedName name="SCDPT4_17BEGIN_15" localSheetId="1">'GMIC_2021-Q3_SCDPT4'!$Q$15</definedName>
    <definedName name="SCDPT4_17BEGIN_16" localSheetId="1">'GMIC_2021-Q3_SCDPT4'!$R$15</definedName>
    <definedName name="SCDPT4_17BEGIN_17" localSheetId="1">'GMIC_2021-Q3_SCDPT4'!$S$15</definedName>
    <definedName name="SCDPT4_17BEGIN_18" localSheetId="1">'GMIC_2021-Q3_SCDPT4'!$T$15</definedName>
    <definedName name="SCDPT4_17BEGIN_19" localSheetId="1">'GMIC_2021-Q3_SCDPT4'!$U$15</definedName>
    <definedName name="SCDPT4_17BEGIN_2" localSheetId="1">'GMIC_2021-Q3_SCDPT4'!$D$15</definedName>
    <definedName name="SCDPT4_17BEGIN_20" localSheetId="1">'GMIC_2021-Q3_SCDPT4'!$V$15</definedName>
    <definedName name="SCDPT4_17BEGIN_21" localSheetId="1">'GMIC_2021-Q3_SCDPT4'!$W$15</definedName>
    <definedName name="SCDPT4_17BEGIN_22.01" localSheetId="1">'GMIC_2021-Q3_SCDPT4'!$X$15</definedName>
    <definedName name="SCDPT4_17BEGIN_22.02" localSheetId="1">'GMIC_2021-Q3_SCDPT4'!$Y$15</definedName>
    <definedName name="SCDPT4_17BEGIN_22.03" localSheetId="1">'GMIC_2021-Q3_SCDPT4'!$Z$15</definedName>
    <definedName name="SCDPT4_17BEGIN_23" localSheetId="1">'GMIC_2021-Q3_SCDPT4'!$AA$15</definedName>
    <definedName name="SCDPT4_17BEGIN_24" localSheetId="1">'GMIC_2021-Q3_SCDPT4'!$AB$15</definedName>
    <definedName name="SCDPT4_17BEGIN_25" localSheetId="1">'GMIC_2021-Q3_SCDPT4'!$AC$15</definedName>
    <definedName name="SCDPT4_17BEGIN_26" localSheetId="1">'GMIC_2021-Q3_SCDPT4'!$AD$15</definedName>
    <definedName name="SCDPT4_17BEGIN_27" localSheetId="1">'GMIC_2021-Q3_SCDPT4'!$AE$15</definedName>
    <definedName name="SCDPT4_17BEGIN_28" localSheetId="1">'GMIC_2021-Q3_SCDPT4'!$AF$15</definedName>
    <definedName name="SCDPT4_17BEGIN_3" localSheetId="1">'GMIC_2021-Q3_SCDPT4'!$E$15</definedName>
    <definedName name="SCDPT4_17BEGIN_4" localSheetId="1">'GMIC_2021-Q3_SCDPT4'!$F$15</definedName>
    <definedName name="SCDPT4_17BEGIN_5" localSheetId="1">'GMIC_2021-Q3_SCDPT4'!$G$15</definedName>
    <definedName name="SCDPT4_17BEGIN_6" localSheetId="1">'GMIC_2021-Q3_SCDPT4'!$H$15</definedName>
    <definedName name="SCDPT4_17BEGIN_7" localSheetId="1">'GMIC_2021-Q3_SCDPT4'!$I$15</definedName>
    <definedName name="SCDPT4_17BEGIN_8" localSheetId="1">'GMIC_2021-Q3_SCDPT4'!$J$15</definedName>
    <definedName name="SCDPT4_17BEGIN_9" localSheetId="1">'GMIC_2021-Q3_SCDPT4'!$K$15</definedName>
    <definedName name="SCDPT4_17ENDIN_10" localSheetId="1">'GMIC_2021-Q3_SCDPT4'!$L$17</definedName>
    <definedName name="SCDPT4_17ENDIN_11" localSheetId="1">'GMIC_2021-Q3_SCDPT4'!$M$17</definedName>
    <definedName name="SCDPT4_17ENDIN_12" localSheetId="1">'GMIC_2021-Q3_SCDPT4'!$N$17</definedName>
    <definedName name="SCDPT4_17ENDIN_13" localSheetId="1">'GMIC_2021-Q3_SCDPT4'!$O$17</definedName>
    <definedName name="SCDPT4_17ENDIN_14" localSheetId="1">'GMIC_2021-Q3_SCDPT4'!$P$17</definedName>
    <definedName name="SCDPT4_17ENDIN_15" localSheetId="1">'GMIC_2021-Q3_SCDPT4'!$Q$17</definedName>
    <definedName name="SCDPT4_17ENDIN_16" localSheetId="1">'GMIC_2021-Q3_SCDPT4'!$R$17</definedName>
    <definedName name="SCDPT4_17ENDIN_17" localSheetId="1">'GMIC_2021-Q3_SCDPT4'!$S$17</definedName>
    <definedName name="SCDPT4_17ENDIN_18" localSheetId="1">'GMIC_2021-Q3_SCDPT4'!$T$17</definedName>
    <definedName name="SCDPT4_17ENDIN_19" localSheetId="1">'GMIC_2021-Q3_SCDPT4'!$U$17</definedName>
    <definedName name="SCDPT4_17ENDIN_2" localSheetId="1">'GMIC_2021-Q3_SCDPT4'!$D$17</definedName>
    <definedName name="SCDPT4_17ENDIN_20" localSheetId="1">'GMIC_2021-Q3_SCDPT4'!$V$17</definedName>
    <definedName name="SCDPT4_17ENDIN_21" localSheetId="1">'GMIC_2021-Q3_SCDPT4'!$W$17</definedName>
    <definedName name="SCDPT4_17ENDIN_22.01" localSheetId="1">'GMIC_2021-Q3_SCDPT4'!$X$17</definedName>
    <definedName name="SCDPT4_17ENDIN_22.02" localSheetId="1">'GMIC_2021-Q3_SCDPT4'!$Y$17</definedName>
    <definedName name="SCDPT4_17ENDIN_22.03" localSheetId="1">'GMIC_2021-Q3_SCDPT4'!$Z$17</definedName>
    <definedName name="SCDPT4_17ENDIN_23" localSheetId="1">'GMIC_2021-Q3_SCDPT4'!$AA$17</definedName>
    <definedName name="SCDPT4_17ENDIN_24" localSheetId="1">'GMIC_2021-Q3_SCDPT4'!$AB$17</definedName>
    <definedName name="SCDPT4_17ENDIN_25" localSheetId="1">'GMIC_2021-Q3_SCDPT4'!$AC$17</definedName>
    <definedName name="SCDPT4_17ENDIN_26" localSheetId="1">'GMIC_2021-Q3_SCDPT4'!$AD$17</definedName>
    <definedName name="SCDPT4_17ENDIN_27" localSheetId="1">'GMIC_2021-Q3_SCDPT4'!$AE$17</definedName>
    <definedName name="SCDPT4_17ENDIN_28" localSheetId="1">'GMIC_2021-Q3_SCDPT4'!$AF$17</definedName>
    <definedName name="SCDPT4_17ENDIN_3" localSheetId="1">'GMIC_2021-Q3_SCDPT4'!$E$17</definedName>
    <definedName name="SCDPT4_17ENDIN_4" localSheetId="1">'GMIC_2021-Q3_SCDPT4'!$F$17</definedName>
    <definedName name="SCDPT4_17ENDIN_5" localSheetId="1">'GMIC_2021-Q3_SCDPT4'!$G$17</definedName>
    <definedName name="SCDPT4_17ENDIN_6" localSheetId="1">'GMIC_2021-Q3_SCDPT4'!$H$17</definedName>
    <definedName name="SCDPT4_17ENDIN_7" localSheetId="1">'GMIC_2021-Q3_SCDPT4'!$I$17</definedName>
    <definedName name="SCDPT4_17ENDIN_8" localSheetId="1">'GMIC_2021-Q3_SCDPT4'!$J$17</definedName>
    <definedName name="SCDPT4_17ENDIN_9" localSheetId="1">'GMIC_2021-Q3_SCDPT4'!$K$17</definedName>
    <definedName name="SCDPT4_2400000_Range" localSheetId="1">'GMIC_2021-Q3_SCDPT4'!$B$19:$AF$21</definedName>
    <definedName name="SCDPT4_2499999_10" localSheetId="1">'GMIC_2021-Q3_SCDPT4'!$L$22</definedName>
    <definedName name="SCDPT4_2499999_11" localSheetId="1">'GMIC_2021-Q3_SCDPT4'!$M$22</definedName>
    <definedName name="SCDPT4_2499999_12" localSheetId="1">'GMIC_2021-Q3_SCDPT4'!$N$22</definedName>
    <definedName name="SCDPT4_2499999_13" localSheetId="1">'GMIC_2021-Q3_SCDPT4'!$O$22</definedName>
    <definedName name="SCDPT4_2499999_14" localSheetId="1">'GMIC_2021-Q3_SCDPT4'!$P$22</definedName>
    <definedName name="SCDPT4_2499999_15" localSheetId="1">'GMIC_2021-Q3_SCDPT4'!$Q$22</definedName>
    <definedName name="SCDPT4_2499999_16" localSheetId="1">'GMIC_2021-Q3_SCDPT4'!$R$22</definedName>
    <definedName name="SCDPT4_2499999_17" localSheetId="1">'GMIC_2021-Q3_SCDPT4'!$S$22</definedName>
    <definedName name="SCDPT4_2499999_18" localSheetId="1">'GMIC_2021-Q3_SCDPT4'!$T$22</definedName>
    <definedName name="SCDPT4_2499999_19" localSheetId="1">'GMIC_2021-Q3_SCDPT4'!$U$22</definedName>
    <definedName name="SCDPT4_2499999_20" localSheetId="1">'GMIC_2021-Q3_SCDPT4'!$V$22</definedName>
    <definedName name="SCDPT4_2499999_7" localSheetId="1">'GMIC_2021-Q3_SCDPT4'!$I$22</definedName>
    <definedName name="SCDPT4_2499999_8" localSheetId="1">'GMIC_2021-Q3_SCDPT4'!$J$22</definedName>
    <definedName name="SCDPT4_2499999_9" localSheetId="1">'GMIC_2021-Q3_SCDPT4'!$K$22</definedName>
    <definedName name="SCDPT4_24BEGIN_1" localSheetId="1">'GMIC_2021-Q3_SCDPT4'!$C$19</definedName>
    <definedName name="SCDPT4_24BEGIN_10" localSheetId="1">'GMIC_2021-Q3_SCDPT4'!$L$19</definedName>
    <definedName name="SCDPT4_24BEGIN_11" localSheetId="1">'GMIC_2021-Q3_SCDPT4'!$M$19</definedName>
    <definedName name="SCDPT4_24BEGIN_12" localSheetId="1">'GMIC_2021-Q3_SCDPT4'!$N$19</definedName>
    <definedName name="SCDPT4_24BEGIN_13" localSheetId="1">'GMIC_2021-Q3_SCDPT4'!$O$19</definedName>
    <definedName name="SCDPT4_24BEGIN_14" localSheetId="1">'GMIC_2021-Q3_SCDPT4'!$P$19</definedName>
    <definedName name="SCDPT4_24BEGIN_15" localSheetId="1">'GMIC_2021-Q3_SCDPT4'!$Q$19</definedName>
    <definedName name="SCDPT4_24BEGIN_16" localSheetId="1">'GMIC_2021-Q3_SCDPT4'!$R$19</definedName>
    <definedName name="SCDPT4_24BEGIN_17" localSheetId="1">'GMIC_2021-Q3_SCDPT4'!$S$19</definedName>
    <definedName name="SCDPT4_24BEGIN_18" localSheetId="1">'GMIC_2021-Q3_SCDPT4'!$T$19</definedName>
    <definedName name="SCDPT4_24BEGIN_19" localSheetId="1">'GMIC_2021-Q3_SCDPT4'!$U$19</definedName>
    <definedName name="SCDPT4_24BEGIN_2" localSheetId="1">'GMIC_2021-Q3_SCDPT4'!$D$19</definedName>
    <definedName name="SCDPT4_24BEGIN_20" localSheetId="1">'GMIC_2021-Q3_SCDPT4'!$V$19</definedName>
    <definedName name="SCDPT4_24BEGIN_21" localSheetId="1">'GMIC_2021-Q3_SCDPT4'!$W$19</definedName>
    <definedName name="SCDPT4_24BEGIN_22.01" localSheetId="1">'GMIC_2021-Q3_SCDPT4'!$X$19</definedName>
    <definedName name="SCDPT4_24BEGIN_22.02" localSheetId="1">'GMIC_2021-Q3_SCDPT4'!$Y$19</definedName>
    <definedName name="SCDPT4_24BEGIN_22.03" localSheetId="1">'GMIC_2021-Q3_SCDPT4'!$Z$19</definedName>
    <definedName name="SCDPT4_24BEGIN_23" localSheetId="1">'GMIC_2021-Q3_SCDPT4'!$AA$19</definedName>
    <definedName name="SCDPT4_24BEGIN_24" localSheetId="1">'GMIC_2021-Q3_SCDPT4'!$AB$19</definedName>
    <definedName name="SCDPT4_24BEGIN_25" localSheetId="1">'GMIC_2021-Q3_SCDPT4'!$AC$19</definedName>
    <definedName name="SCDPT4_24BEGIN_26" localSheetId="1">'GMIC_2021-Q3_SCDPT4'!$AD$19</definedName>
    <definedName name="SCDPT4_24BEGIN_27" localSheetId="1">'GMIC_2021-Q3_SCDPT4'!$AE$19</definedName>
    <definedName name="SCDPT4_24BEGIN_28" localSheetId="1">'GMIC_2021-Q3_SCDPT4'!$AF$19</definedName>
    <definedName name="SCDPT4_24BEGIN_3" localSheetId="1">'GMIC_2021-Q3_SCDPT4'!$E$19</definedName>
    <definedName name="SCDPT4_24BEGIN_4" localSheetId="1">'GMIC_2021-Q3_SCDPT4'!$F$19</definedName>
    <definedName name="SCDPT4_24BEGIN_5" localSheetId="1">'GMIC_2021-Q3_SCDPT4'!$G$19</definedName>
    <definedName name="SCDPT4_24BEGIN_6" localSheetId="1">'GMIC_2021-Q3_SCDPT4'!$H$19</definedName>
    <definedName name="SCDPT4_24BEGIN_7" localSheetId="1">'GMIC_2021-Q3_SCDPT4'!$I$19</definedName>
    <definedName name="SCDPT4_24BEGIN_8" localSheetId="1">'GMIC_2021-Q3_SCDPT4'!$J$19</definedName>
    <definedName name="SCDPT4_24BEGIN_9" localSheetId="1">'GMIC_2021-Q3_SCDPT4'!$K$19</definedName>
    <definedName name="SCDPT4_24ENDIN_10" localSheetId="1">'GMIC_2021-Q3_SCDPT4'!$L$21</definedName>
    <definedName name="SCDPT4_24ENDIN_11" localSheetId="1">'GMIC_2021-Q3_SCDPT4'!$M$21</definedName>
    <definedName name="SCDPT4_24ENDIN_12" localSheetId="1">'GMIC_2021-Q3_SCDPT4'!$N$21</definedName>
    <definedName name="SCDPT4_24ENDIN_13" localSheetId="1">'GMIC_2021-Q3_SCDPT4'!$O$21</definedName>
    <definedName name="SCDPT4_24ENDIN_14" localSheetId="1">'GMIC_2021-Q3_SCDPT4'!$P$21</definedName>
    <definedName name="SCDPT4_24ENDIN_15" localSheetId="1">'GMIC_2021-Q3_SCDPT4'!$Q$21</definedName>
    <definedName name="SCDPT4_24ENDIN_16" localSheetId="1">'GMIC_2021-Q3_SCDPT4'!$R$21</definedName>
    <definedName name="SCDPT4_24ENDIN_17" localSheetId="1">'GMIC_2021-Q3_SCDPT4'!$S$21</definedName>
    <definedName name="SCDPT4_24ENDIN_18" localSheetId="1">'GMIC_2021-Q3_SCDPT4'!$T$21</definedName>
    <definedName name="SCDPT4_24ENDIN_19" localSheetId="1">'GMIC_2021-Q3_SCDPT4'!$U$21</definedName>
    <definedName name="SCDPT4_24ENDIN_2" localSheetId="1">'GMIC_2021-Q3_SCDPT4'!$D$21</definedName>
    <definedName name="SCDPT4_24ENDIN_20" localSheetId="1">'GMIC_2021-Q3_SCDPT4'!$V$21</definedName>
    <definedName name="SCDPT4_24ENDIN_21" localSheetId="1">'GMIC_2021-Q3_SCDPT4'!$W$21</definedName>
    <definedName name="SCDPT4_24ENDIN_22.01" localSheetId="1">'GMIC_2021-Q3_SCDPT4'!$X$21</definedName>
    <definedName name="SCDPT4_24ENDIN_22.02" localSheetId="1">'GMIC_2021-Q3_SCDPT4'!$Y$21</definedName>
    <definedName name="SCDPT4_24ENDIN_22.03" localSheetId="1">'GMIC_2021-Q3_SCDPT4'!$Z$21</definedName>
    <definedName name="SCDPT4_24ENDIN_23" localSheetId="1">'GMIC_2021-Q3_SCDPT4'!$AA$21</definedName>
    <definedName name="SCDPT4_24ENDIN_24" localSheetId="1">'GMIC_2021-Q3_SCDPT4'!$AB$21</definedName>
    <definedName name="SCDPT4_24ENDIN_25" localSheetId="1">'GMIC_2021-Q3_SCDPT4'!$AC$21</definedName>
    <definedName name="SCDPT4_24ENDIN_26" localSheetId="1">'GMIC_2021-Q3_SCDPT4'!$AD$21</definedName>
    <definedName name="SCDPT4_24ENDIN_27" localSheetId="1">'GMIC_2021-Q3_SCDPT4'!$AE$21</definedName>
    <definedName name="SCDPT4_24ENDIN_28" localSheetId="1">'GMIC_2021-Q3_SCDPT4'!$AF$21</definedName>
    <definedName name="SCDPT4_24ENDIN_3" localSheetId="1">'GMIC_2021-Q3_SCDPT4'!$E$21</definedName>
    <definedName name="SCDPT4_24ENDIN_4" localSheetId="1">'GMIC_2021-Q3_SCDPT4'!$F$21</definedName>
    <definedName name="SCDPT4_24ENDIN_5" localSheetId="1">'GMIC_2021-Q3_SCDPT4'!$G$21</definedName>
    <definedName name="SCDPT4_24ENDIN_6" localSheetId="1">'GMIC_2021-Q3_SCDPT4'!$H$21</definedName>
    <definedName name="SCDPT4_24ENDIN_7" localSheetId="1">'GMIC_2021-Q3_SCDPT4'!$I$21</definedName>
    <definedName name="SCDPT4_24ENDIN_8" localSheetId="1">'GMIC_2021-Q3_SCDPT4'!$J$21</definedName>
    <definedName name="SCDPT4_24ENDIN_9" localSheetId="1">'GMIC_2021-Q3_SCDPT4'!$K$21</definedName>
    <definedName name="SCDPT4_3100000_Range" localSheetId="1">'GMIC_2021-Q3_SCDPT4'!$B$23:$AF$27</definedName>
    <definedName name="SCDPT4_3100001_1" localSheetId="1">'GMIC_2021-Q3_SCDPT4'!$C$24</definedName>
    <definedName name="SCDPT4_3100001_10" localSheetId="1">'GMIC_2021-Q3_SCDPT4'!$L$24</definedName>
    <definedName name="SCDPT4_3100001_11" localSheetId="1">'GMIC_2021-Q3_SCDPT4'!$M$24</definedName>
    <definedName name="SCDPT4_3100001_12" localSheetId="1">'GMIC_2021-Q3_SCDPT4'!$N$24</definedName>
    <definedName name="SCDPT4_3100001_13" localSheetId="1">'GMIC_2021-Q3_SCDPT4'!$O$24</definedName>
    <definedName name="SCDPT4_3100001_14" localSheetId="1">'GMIC_2021-Q3_SCDPT4'!$P$24</definedName>
    <definedName name="SCDPT4_3100001_15" localSheetId="1">'GMIC_2021-Q3_SCDPT4'!$Q$24</definedName>
    <definedName name="SCDPT4_3100001_16" localSheetId="1">'GMIC_2021-Q3_SCDPT4'!$R$24</definedName>
    <definedName name="SCDPT4_3100001_17" localSheetId="1">'GMIC_2021-Q3_SCDPT4'!$S$24</definedName>
    <definedName name="SCDPT4_3100001_18" localSheetId="1">'GMIC_2021-Q3_SCDPT4'!$T$24</definedName>
    <definedName name="SCDPT4_3100001_19" localSheetId="1">'GMIC_2021-Q3_SCDPT4'!$U$24</definedName>
    <definedName name="SCDPT4_3100001_2" localSheetId="1">'GMIC_2021-Q3_SCDPT4'!$D$24</definedName>
    <definedName name="SCDPT4_3100001_20" localSheetId="1">'GMIC_2021-Q3_SCDPT4'!$V$24</definedName>
    <definedName name="SCDPT4_3100001_21" localSheetId="1">'GMIC_2021-Q3_SCDPT4'!$W$24</definedName>
    <definedName name="SCDPT4_3100001_22.01" localSheetId="1">'GMIC_2021-Q3_SCDPT4'!$X$24</definedName>
    <definedName name="SCDPT4_3100001_22.02" localSheetId="1">'GMIC_2021-Q3_SCDPT4'!$Y$24</definedName>
    <definedName name="SCDPT4_3100001_22.03" localSheetId="1">'GMIC_2021-Q3_SCDPT4'!$Z$24</definedName>
    <definedName name="SCDPT4_3100001_23" localSheetId="1">'GMIC_2021-Q3_SCDPT4'!$AA$24</definedName>
    <definedName name="SCDPT4_3100001_24" localSheetId="1">'GMIC_2021-Q3_SCDPT4'!$AB$24</definedName>
    <definedName name="SCDPT4_3100001_25" localSheetId="1">'GMIC_2021-Q3_SCDPT4'!$AC$24</definedName>
    <definedName name="SCDPT4_3100001_26" localSheetId="1">'GMIC_2021-Q3_SCDPT4'!$AD$24</definedName>
    <definedName name="SCDPT4_3100001_27" localSheetId="1">'GMIC_2021-Q3_SCDPT4'!$AE$24</definedName>
    <definedName name="SCDPT4_3100001_28" localSheetId="1">'GMIC_2021-Q3_SCDPT4'!$AF$24</definedName>
    <definedName name="SCDPT4_3100001_3" localSheetId="1">'GMIC_2021-Q3_SCDPT4'!$E$24</definedName>
    <definedName name="SCDPT4_3100001_4" localSheetId="1">'GMIC_2021-Q3_SCDPT4'!$F$24</definedName>
    <definedName name="SCDPT4_3100001_5" localSheetId="1">'GMIC_2021-Q3_SCDPT4'!$G$24</definedName>
    <definedName name="SCDPT4_3100001_7" localSheetId="1">'GMIC_2021-Q3_SCDPT4'!$I$24</definedName>
    <definedName name="SCDPT4_3100001_8" localSheetId="1">'GMIC_2021-Q3_SCDPT4'!$J$24</definedName>
    <definedName name="SCDPT4_3100001_9" localSheetId="1">'GMIC_2021-Q3_SCDPT4'!$K$24</definedName>
    <definedName name="SCDPT4_3199999_10" localSheetId="1">'GMIC_2021-Q3_SCDPT4'!$L$28</definedName>
    <definedName name="SCDPT4_3199999_11" localSheetId="1">'GMIC_2021-Q3_SCDPT4'!$M$28</definedName>
    <definedName name="SCDPT4_3199999_12" localSheetId="1">'GMIC_2021-Q3_SCDPT4'!$N$28</definedName>
    <definedName name="SCDPT4_3199999_13" localSheetId="1">'GMIC_2021-Q3_SCDPT4'!$O$28</definedName>
    <definedName name="SCDPT4_3199999_14" localSheetId="1">'GMIC_2021-Q3_SCDPT4'!$P$28</definedName>
    <definedName name="SCDPT4_3199999_15" localSheetId="1">'GMIC_2021-Q3_SCDPT4'!$Q$28</definedName>
    <definedName name="SCDPT4_3199999_16" localSheetId="1">'GMIC_2021-Q3_SCDPT4'!$R$28</definedName>
    <definedName name="SCDPT4_3199999_17" localSheetId="1">'GMIC_2021-Q3_SCDPT4'!$S$28</definedName>
    <definedName name="SCDPT4_3199999_18" localSheetId="1">'GMIC_2021-Q3_SCDPT4'!$T$28</definedName>
    <definedName name="SCDPT4_3199999_19" localSheetId="1">'GMIC_2021-Q3_SCDPT4'!$U$28</definedName>
    <definedName name="SCDPT4_3199999_20" localSheetId="1">'GMIC_2021-Q3_SCDPT4'!$V$28</definedName>
    <definedName name="SCDPT4_3199999_7" localSheetId="1">'GMIC_2021-Q3_SCDPT4'!$I$28</definedName>
    <definedName name="SCDPT4_3199999_8" localSheetId="1">'GMIC_2021-Q3_SCDPT4'!$J$28</definedName>
    <definedName name="SCDPT4_3199999_9" localSheetId="1">'GMIC_2021-Q3_SCDPT4'!$K$28</definedName>
    <definedName name="SCDPT4_31BEGIN_1" localSheetId="1">'GMIC_2021-Q3_SCDPT4'!$C$23</definedName>
    <definedName name="SCDPT4_31BEGIN_10" localSheetId="1">'GMIC_2021-Q3_SCDPT4'!$L$23</definedName>
    <definedName name="SCDPT4_31BEGIN_11" localSheetId="1">'GMIC_2021-Q3_SCDPT4'!$M$23</definedName>
    <definedName name="SCDPT4_31BEGIN_12" localSheetId="1">'GMIC_2021-Q3_SCDPT4'!$N$23</definedName>
    <definedName name="SCDPT4_31BEGIN_13" localSheetId="1">'GMIC_2021-Q3_SCDPT4'!$O$23</definedName>
    <definedName name="SCDPT4_31BEGIN_14" localSheetId="1">'GMIC_2021-Q3_SCDPT4'!$P$23</definedName>
    <definedName name="SCDPT4_31BEGIN_15" localSheetId="1">'GMIC_2021-Q3_SCDPT4'!$Q$23</definedName>
    <definedName name="SCDPT4_31BEGIN_16" localSheetId="1">'GMIC_2021-Q3_SCDPT4'!$R$23</definedName>
    <definedName name="SCDPT4_31BEGIN_17" localSheetId="1">'GMIC_2021-Q3_SCDPT4'!$S$23</definedName>
    <definedName name="SCDPT4_31BEGIN_18" localSheetId="1">'GMIC_2021-Q3_SCDPT4'!$T$23</definedName>
    <definedName name="SCDPT4_31BEGIN_19" localSheetId="1">'GMIC_2021-Q3_SCDPT4'!$U$23</definedName>
    <definedName name="SCDPT4_31BEGIN_2" localSheetId="1">'GMIC_2021-Q3_SCDPT4'!$D$23</definedName>
    <definedName name="SCDPT4_31BEGIN_20" localSheetId="1">'GMIC_2021-Q3_SCDPT4'!$V$23</definedName>
    <definedName name="SCDPT4_31BEGIN_21" localSheetId="1">'GMIC_2021-Q3_SCDPT4'!$W$23</definedName>
    <definedName name="SCDPT4_31BEGIN_22.01" localSheetId="1">'GMIC_2021-Q3_SCDPT4'!$X$23</definedName>
    <definedName name="SCDPT4_31BEGIN_22.02" localSheetId="1">'GMIC_2021-Q3_SCDPT4'!$Y$23</definedName>
    <definedName name="SCDPT4_31BEGIN_22.03" localSheetId="1">'GMIC_2021-Q3_SCDPT4'!$Z$23</definedName>
    <definedName name="SCDPT4_31BEGIN_23" localSheetId="1">'GMIC_2021-Q3_SCDPT4'!$AA$23</definedName>
    <definedName name="SCDPT4_31BEGIN_24" localSheetId="1">'GMIC_2021-Q3_SCDPT4'!$AB$23</definedName>
    <definedName name="SCDPT4_31BEGIN_25" localSheetId="1">'GMIC_2021-Q3_SCDPT4'!$AC$23</definedName>
    <definedName name="SCDPT4_31BEGIN_26" localSheetId="1">'GMIC_2021-Q3_SCDPT4'!$AD$23</definedName>
    <definedName name="SCDPT4_31BEGIN_27" localSheetId="1">'GMIC_2021-Q3_SCDPT4'!$AE$23</definedName>
    <definedName name="SCDPT4_31BEGIN_28" localSheetId="1">'GMIC_2021-Q3_SCDPT4'!$AF$23</definedName>
    <definedName name="SCDPT4_31BEGIN_3" localSheetId="1">'GMIC_2021-Q3_SCDPT4'!$E$23</definedName>
    <definedName name="SCDPT4_31BEGIN_4" localSheetId="1">'GMIC_2021-Q3_SCDPT4'!$F$23</definedName>
    <definedName name="SCDPT4_31BEGIN_5" localSheetId="1">'GMIC_2021-Q3_SCDPT4'!$G$23</definedName>
    <definedName name="SCDPT4_31BEGIN_6" localSheetId="1">'GMIC_2021-Q3_SCDPT4'!$H$23</definedName>
    <definedName name="SCDPT4_31BEGIN_7" localSheetId="1">'GMIC_2021-Q3_SCDPT4'!$I$23</definedName>
    <definedName name="SCDPT4_31BEGIN_8" localSheetId="1">'GMIC_2021-Q3_SCDPT4'!$J$23</definedName>
    <definedName name="SCDPT4_31BEGIN_9" localSheetId="1">'GMIC_2021-Q3_SCDPT4'!$K$23</definedName>
    <definedName name="SCDPT4_31ENDIN_10" localSheetId="1">'GMIC_2021-Q3_SCDPT4'!$L$27</definedName>
    <definedName name="SCDPT4_31ENDIN_11" localSheetId="1">'GMIC_2021-Q3_SCDPT4'!$M$27</definedName>
    <definedName name="SCDPT4_31ENDIN_12" localSheetId="1">'GMIC_2021-Q3_SCDPT4'!$N$27</definedName>
    <definedName name="SCDPT4_31ENDIN_13" localSheetId="1">'GMIC_2021-Q3_SCDPT4'!$O$27</definedName>
    <definedName name="SCDPT4_31ENDIN_14" localSheetId="1">'GMIC_2021-Q3_SCDPT4'!$P$27</definedName>
    <definedName name="SCDPT4_31ENDIN_15" localSheetId="1">'GMIC_2021-Q3_SCDPT4'!$Q$27</definedName>
    <definedName name="SCDPT4_31ENDIN_16" localSheetId="1">'GMIC_2021-Q3_SCDPT4'!$R$27</definedName>
    <definedName name="SCDPT4_31ENDIN_17" localSheetId="1">'GMIC_2021-Q3_SCDPT4'!$S$27</definedName>
    <definedName name="SCDPT4_31ENDIN_18" localSheetId="1">'GMIC_2021-Q3_SCDPT4'!$T$27</definedName>
    <definedName name="SCDPT4_31ENDIN_19" localSheetId="1">'GMIC_2021-Q3_SCDPT4'!$U$27</definedName>
    <definedName name="SCDPT4_31ENDIN_2" localSheetId="1">'GMIC_2021-Q3_SCDPT4'!$D$27</definedName>
    <definedName name="SCDPT4_31ENDIN_20" localSheetId="1">'GMIC_2021-Q3_SCDPT4'!$V$27</definedName>
    <definedName name="SCDPT4_31ENDIN_21" localSheetId="1">'GMIC_2021-Q3_SCDPT4'!$W$27</definedName>
    <definedName name="SCDPT4_31ENDIN_22.01" localSheetId="1">'GMIC_2021-Q3_SCDPT4'!$X$27</definedName>
    <definedName name="SCDPT4_31ENDIN_22.02" localSheetId="1">'GMIC_2021-Q3_SCDPT4'!$Y$27</definedName>
    <definedName name="SCDPT4_31ENDIN_22.03" localSheetId="1">'GMIC_2021-Q3_SCDPT4'!$Z$27</definedName>
    <definedName name="SCDPT4_31ENDIN_23" localSheetId="1">'GMIC_2021-Q3_SCDPT4'!$AA$27</definedName>
    <definedName name="SCDPT4_31ENDIN_24" localSheetId="1">'GMIC_2021-Q3_SCDPT4'!$AB$27</definedName>
    <definedName name="SCDPT4_31ENDIN_25" localSheetId="1">'GMIC_2021-Q3_SCDPT4'!$AC$27</definedName>
    <definedName name="SCDPT4_31ENDIN_26" localSheetId="1">'GMIC_2021-Q3_SCDPT4'!$AD$27</definedName>
    <definedName name="SCDPT4_31ENDIN_27" localSheetId="1">'GMIC_2021-Q3_SCDPT4'!$AE$27</definedName>
    <definedName name="SCDPT4_31ENDIN_28" localSheetId="1">'GMIC_2021-Q3_SCDPT4'!$AF$27</definedName>
    <definedName name="SCDPT4_31ENDIN_3" localSheetId="1">'GMIC_2021-Q3_SCDPT4'!$E$27</definedName>
    <definedName name="SCDPT4_31ENDIN_4" localSheetId="1">'GMIC_2021-Q3_SCDPT4'!$F$27</definedName>
    <definedName name="SCDPT4_31ENDIN_5" localSheetId="1">'GMIC_2021-Q3_SCDPT4'!$G$27</definedName>
    <definedName name="SCDPT4_31ENDIN_6" localSheetId="1">'GMIC_2021-Q3_SCDPT4'!$H$27</definedName>
    <definedName name="SCDPT4_31ENDIN_7" localSheetId="1">'GMIC_2021-Q3_SCDPT4'!$I$27</definedName>
    <definedName name="SCDPT4_31ENDIN_8" localSheetId="1">'GMIC_2021-Q3_SCDPT4'!$J$27</definedName>
    <definedName name="SCDPT4_31ENDIN_9" localSheetId="1">'GMIC_2021-Q3_SCDPT4'!$K$27</definedName>
    <definedName name="SCDPT4_3800000_Range" localSheetId="1">'GMIC_2021-Q3_SCDPT4'!$B$29:$AF$147</definedName>
    <definedName name="SCDPT4_3800001_1" localSheetId="1">'GMIC_2021-Q3_SCDPT4'!$C$30</definedName>
    <definedName name="SCDPT4_3800001_10" localSheetId="1">'GMIC_2021-Q3_SCDPT4'!$L$30</definedName>
    <definedName name="SCDPT4_3800001_11" localSheetId="1">'GMIC_2021-Q3_SCDPT4'!$M$30</definedName>
    <definedName name="SCDPT4_3800001_12" localSheetId="1">'GMIC_2021-Q3_SCDPT4'!$N$30</definedName>
    <definedName name="SCDPT4_3800001_13" localSheetId="1">'GMIC_2021-Q3_SCDPT4'!$O$30</definedName>
    <definedName name="SCDPT4_3800001_14" localSheetId="1">'GMIC_2021-Q3_SCDPT4'!$P$30</definedName>
    <definedName name="SCDPT4_3800001_15" localSheetId="1">'GMIC_2021-Q3_SCDPT4'!$Q$30</definedName>
    <definedName name="SCDPT4_3800001_16" localSheetId="1">'GMIC_2021-Q3_SCDPT4'!$R$30</definedName>
    <definedName name="SCDPT4_3800001_17" localSheetId="1">'GMIC_2021-Q3_SCDPT4'!$S$30</definedName>
    <definedName name="SCDPT4_3800001_18" localSheetId="1">'GMIC_2021-Q3_SCDPT4'!$T$30</definedName>
    <definedName name="SCDPT4_3800001_19" localSheetId="1">'GMIC_2021-Q3_SCDPT4'!$U$30</definedName>
    <definedName name="SCDPT4_3800001_2" localSheetId="1">'GMIC_2021-Q3_SCDPT4'!$D$30</definedName>
    <definedName name="SCDPT4_3800001_20" localSheetId="1">'GMIC_2021-Q3_SCDPT4'!$V$30</definedName>
    <definedName name="SCDPT4_3800001_21" localSheetId="1">'GMIC_2021-Q3_SCDPT4'!$W$30</definedName>
    <definedName name="SCDPT4_3800001_22.01" localSheetId="1">'GMIC_2021-Q3_SCDPT4'!$X$30</definedName>
    <definedName name="SCDPT4_3800001_22.02" localSheetId="1">'GMIC_2021-Q3_SCDPT4'!$Y$30</definedName>
    <definedName name="SCDPT4_3800001_22.03" localSheetId="1">'GMIC_2021-Q3_SCDPT4'!$Z$30</definedName>
    <definedName name="SCDPT4_3800001_24" localSheetId="1">'GMIC_2021-Q3_SCDPT4'!$AB$30</definedName>
    <definedName name="SCDPT4_3800001_25" localSheetId="1">'GMIC_2021-Q3_SCDPT4'!$AC$30</definedName>
    <definedName name="SCDPT4_3800001_26" localSheetId="1">'GMIC_2021-Q3_SCDPT4'!$AD$30</definedName>
    <definedName name="SCDPT4_3800001_27" localSheetId="1">'GMIC_2021-Q3_SCDPT4'!$AE$30</definedName>
    <definedName name="SCDPT4_3800001_28" localSheetId="1">'GMIC_2021-Q3_SCDPT4'!$AF$30</definedName>
    <definedName name="SCDPT4_3800001_3" localSheetId="1">'GMIC_2021-Q3_SCDPT4'!$E$30</definedName>
    <definedName name="SCDPT4_3800001_4" localSheetId="1">'GMIC_2021-Q3_SCDPT4'!$F$30</definedName>
    <definedName name="SCDPT4_3800001_5" localSheetId="1">'GMIC_2021-Q3_SCDPT4'!$G$30</definedName>
    <definedName name="SCDPT4_3800001_7" localSheetId="1">'GMIC_2021-Q3_SCDPT4'!$I$30</definedName>
    <definedName name="SCDPT4_3800001_8" localSheetId="1">'GMIC_2021-Q3_SCDPT4'!$J$30</definedName>
    <definedName name="SCDPT4_3800001_9" localSheetId="1">'GMIC_2021-Q3_SCDPT4'!$K$30</definedName>
    <definedName name="SCDPT4_3899999_10" localSheetId="1">'GMIC_2021-Q3_SCDPT4'!$L$148</definedName>
    <definedName name="SCDPT4_3899999_11" localSheetId="1">'GMIC_2021-Q3_SCDPT4'!$M$148</definedName>
    <definedName name="SCDPT4_3899999_12" localSheetId="1">'GMIC_2021-Q3_SCDPT4'!$N$148</definedName>
    <definedName name="SCDPT4_3899999_13" localSheetId="1">'GMIC_2021-Q3_SCDPT4'!$O$148</definedName>
    <definedName name="SCDPT4_3899999_14" localSheetId="1">'GMIC_2021-Q3_SCDPT4'!$P$148</definedName>
    <definedName name="SCDPT4_3899999_15" localSheetId="1">'GMIC_2021-Q3_SCDPT4'!$Q$148</definedName>
    <definedName name="SCDPT4_3899999_16" localSheetId="1">'GMIC_2021-Q3_SCDPT4'!$R$148</definedName>
    <definedName name="SCDPT4_3899999_17" localSheetId="1">'GMIC_2021-Q3_SCDPT4'!$S$148</definedName>
    <definedName name="SCDPT4_3899999_18" localSheetId="1">'GMIC_2021-Q3_SCDPT4'!$T$148</definedName>
    <definedName name="SCDPT4_3899999_19" localSheetId="1">'GMIC_2021-Q3_SCDPT4'!$U$148</definedName>
    <definedName name="SCDPT4_3899999_20" localSheetId="1">'GMIC_2021-Q3_SCDPT4'!$V$148</definedName>
    <definedName name="SCDPT4_3899999_7" localSheetId="1">'GMIC_2021-Q3_SCDPT4'!$I$148</definedName>
    <definedName name="SCDPT4_3899999_8" localSheetId="1">'GMIC_2021-Q3_SCDPT4'!$J$148</definedName>
    <definedName name="SCDPT4_3899999_9" localSheetId="1">'GMIC_2021-Q3_SCDPT4'!$K$148</definedName>
    <definedName name="SCDPT4_38BEGIN_1" localSheetId="1">'GMIC_2021-Q3_SCDPT4'!$C$29</definedName>
    <definedName name="SCDPT4_38BEGIN_10" localSheetId="1">'GMIC_2021-Q3_SCDPT4'!$L$29</definedName>
    <definedName name="SCDPT4_38BEGIN_11" localSheetId="1">'GMIC_2021-Q3_SCDPT4'!$M$29</definedName>
    <definedName name="SCDPT4_38BEGIN_12" localSheetId="1">'GMIC_2021-Q3_SCDPT4'!$N$29</definedName>
    <definedName name="SCDPT4_38BEGIN_13" localSheetId="1">'GMIC_2021-Q3_SCDPT4'!$O$29</definedName>
    <definedName name="SCDPT4_38BEGIN_14" localSheetId="1">'GMIC_2021-Q3_SCDPT4'!$P$29</definedName>
    <definedName name="SCDPT4_38BEGIN_15" localSheetId="1">'GMIC_2021-Q3_SCDPT4'!$Q$29</definedName>
    <definedName name="SCDPT4_38BEGIN_16" localSheetId="1">'GMIC_2021-Q3_SCDPT4'!$R$29</definedName>
    <definedName name="SCDPT4_38BEGIN_17" localSheetId="1">'GMIC_2021-Q3_SCDPT4'!$S$29</definedName>
    <definedName name="SCDPT4_38BEGIN_18" localSheetId="1">'GMIC_2021-Q3_SCDPT4'!$T$29</definedName>
    <definedName name="SCDPT4_38BEGIN_19" localSheetId="1">'GMIC_2021-Q3_SCDPT4'!$U$29</definedName>
    <definedName name="SCDPT4_38BEGIN_2" localSheetId="1">'GMIC_2021-Q3_SCDPT4'!$D$29</definedName>
    <definedName name="SCDPT4_38BEGIN_20" localSheetId="1">'GMIC_2021-Q3_SCDPT4'!$V$29</definedName>
    <definedName name="SCDPT4_38BEGIN_21" localSheetId="1">'GMIC_2021-Q3_SCDPT4'!$W$29</definedName>
    <definedName name="SCDPT4_38BEGIN_22.01" localSheetId="1">'GMIC_2021-Q3_SCDPT4'!$X$29</definedName>
    <definedName name="SCDPT4_38BEGIN_22.02" localSheetId="1">'GMIC_2021-Q3_SCDPT4'!$Y$29</definedName>
    <definedName name="SCDPT4_38BEGIN_22.03" localSheetId="1">'GMIC_2021-Q3_SCDPT4'!$Z$29</definedName>
    <definedName name="SCDPT4_38BEGIN_23" localSheetId="1">'GMIC_2021-Q3_SCDPT4'!$AA$29</definedName>
    <definedName name="SCDPT4_38BEGIN_24" localSheetId="1">'GMIC_2021-Q3_SCDPT4'!$AB$29</definedName>
    <definedName name="SCDPT4_38BEGIN_25" localSheetId="1">'GMIC_2021-Q3_SCDPT4'!$AC$29</definedName>
    <definedName name="SCDPT4_38BEGIN_26" localSheetId="1">'GMIC_2021-Q3_SCDPT4'!$AD$29</definedName>
    <definedName name="SCDPT4_38BEGIN_27" localSheetId="1">'GMIC_2021-Q3_SCDPT4'!$AE$29</definedName>
    <definedName name="SCDPT4_38BEGIN_28" localSheetId="1">'GMIC_2021-Q3_SCDPT4'!$AF$29</definedName>
    <definedName name="SCDPT4_38BEGIN_3" localSheetId="1">'GMIC_2021-Q3_SCDPT4'!$E$29</definedName>
    <definedName name="SCDPT4_38BEGIN_4" localSheetId="1">'GMIC_2021-Q3_SCDPT4'!$F$29</definedName>
    <definedName name="SCDPT4_38BEGIN_5" localSheetId="1">'GMIC_2021-Q3_SCDPT4'!$G$29</definedName>
    <definedName name="SCDPT4_38BEGIN_6" localSheetId="1">'GMIC_2021-Q3_SCDPT4'!$H$29</definedName>
    <definedName name="SCDPT4_38BEGIN_7" localSheetId="1">'GMIC_2021-Q3_SCDPT4'!$I$29</definedName>
    <definedName name="SCDPT4_38BEGIN_8" localSheetId="1">'GMIC_2021-Q3_SCDPT4'!$J$29</definedName>
    <definedName name="SCDPT4_38BEGIN_9" localSheetId="1">'GMIC_2021-Q3_SCDPT4'!$K$29</definedName>
    <definedName name="SCDPT4_38ENDIN_10" localSheetId="1">'GMIC_2021-Q3_SCDPT4'!$L$147</definedName>
    <definedName name="SCDPT4_38ENDIN_11" localSheetId="1">'GMIC_2021-Q3_SCDPT4'!$M$147</definedName>
    <definedName name="SCDPT4_38ENDIN_12" localSheetId="1">'GMIC_2021-Q3_SCDPT4'!$N$147</definedName>
    <definedName name="SCDPT4_38ENDIN_13" localSheetId="1">'GMIC_2021-Q3_SCDPT4'!$O$147</definedName>
    <definedName name="SCDPT4_38ENDIN_14" localSheetId="1">'GMIC_2021-Q3_SCDPT4'!$P$147</definedName>
    <definedName name="SCDPT4_38ENDIN_15" localSheetId="1">'GMIC_2021-Q3_SCDPT4'!$Q$147</definedName>
    <definedName name="SCDPT4_38ENDIN_16" localSheetId="1">'GMIC_2021-Q3_SCDPT4'!$R$147</definedName>
    <definedName name="SCDPT4_38ENDIN_17" localSheetId="1">'GMIC_2021-Q3_SCDPT4'!$S$147</definedName>
    <definedName name="SCDPT4_38ENDIN_18" localSheetId="1">'GMIC_2021-Q3_SCDPT4'!$T$147</definedName>
    <definedName name="SCDPT4_38ENDIN_19" localSheetId="1">'GMIC_2021-Q3_SCDPT4'!$U$147</definedName>
    <definedName name="SCDPT4_38ENDIN_2" localSheetId="1">'GMIC_2021-Q3_SCDPT4'!$D$147</definedName>
    <definedName name="SCDPT4_38ENDIN_20" localSheetId="1">'GMIC_2021-Q3_SCDPT4'!$V$147</definedName>
    <definedName name="SCDPT4_38ENDIN_21" localSheetId="1">'GMIC_2021-Q3_SCDPT4'!$W$147</definedName>
    <definedName name="SCDPT4_38ENDIN_22.01" localSheetId="1">'GMIC_2021-Q3_SCDPT4'!$X$147</definedName>
    <definedName name="SCDPT4_38ENDIN_22.02" localSheetId="1">'GMIC_2021-Q3_SCDPT4'!$Y$147</definedName>
    <definedName name="SCDPT4_38ENDIN_22.03" localSheetId="1">'GMIC_2021-Q3_SCDPT4'!$Z$147</definedName>
    <definedName name="SCDPT4_38ENDIN_23" localSheetId="1">'GMIC_2021-Q3_SCDPT4'!$AA$147</definedName>
    <definedName name="SCDPT4_38ENDIN_24" localSheetId="1">'GMIC_2021-Q3_SCDPT4'!$AB$147</definedName>
    <definedName name="SCDPT4_38ENDIN_25" localSheetId="1">'GMIC_2021-Q3_SCDPT4'!$AC$147</definedName>
    <definedName name="SCDPT4_38ENDIN_26" localSheetId="1">'GMIC_2021-Q3_SCDPT4'!$AD$147</definedName>
    <definedName name="SCDPT4_38ENDIN_27" localSheetId="1">'GMIC_2021-Q3_SCDPT4'!$AE$147</definedName>
    <definedName name="SCDPT4_38ENDIN_28" localSheetId="1">'GMIC_2021-Q3_SCDPT4'!$AF$147</definedName>
    <definedName name="SCDPT4_38ENDIN_3" localSheetId="1">'GMIC_2021-Q3_SCDPT4'!$E$147</definedName>
    <definedName name="SCDPT4_38ENDIN_4" localSheetId="1">'GMIC_2021-Q3_SCDPT4'!$F$147</definedName>
    <definedName name="SCDPT4_38ENDIN_5" localSheetId="1">'GMIC_2021-Q3_SCDPT4'!$G$147</definedName>
    <definedName name="SCDPT4_38ENDIN_6" localSheetId="1">'GMIC_2021-Q3_SCDPT4'!$H$147</definedName>
    <definedName name="SCDPT4_38ENDIN_7" localSheetId="1">'GMIC_2021-Q3_SCDPT4'!$I$147</definedName>
    <definedName name="SCDPT4_38ENDIN_8" localSheetId="1">'GMIC_2021-Q3_SCDPT4'!$J$147</definedName>
    <definedName name="SCDPT4_38ENDIN_9" localSheetId="1">'GMIC_2021-Q3_SCDPT4'!$K$147</definedName>
    <definedName name="SCDPT4_4800000_Range" localSheetId="1">'GMIC_2021-Q3_SCDPT4'!$B$149:$AF$151</definedName>
    <definedName name="SCDPT4_4899999_10" localSheetId="1">'GMIC_2021-Q3_SCDPT4'!$L$152</definedName>
    <definedName name="SCDPT4_4899999_11" localSheetId="1">'GMIC_2021-Q3_SCDPT4'!$M$152</definedName>
    <definedName name="SCDPT4_4899999_12" localSheetId="1">'GMIC_2021-Q3_SCDPT4'!$N$152</definedName>
    <definedName name="SCDPT4_4899999_13" localSheetId="1">'GMIC_2021-Q3_SCDPT4'!$O$152</definedName>
    <definedName name="SCDPT4_4899999_14" localSheetId="1">'GMIC_2021-Q3_SCDPT4'!$P$152</definedName>
    <definedName name="SCDPT4_4899999_15" localSheetId="1">'GMIC_2021-Q3_SCDPT4'!$Q$152</definedName>
    <definedName name="SCDPT4_4899999_16" localSheetId="1">'GMIC_2021-Q3_SCDPT4'!$R$152</definedName>
    <definedName name="SCDPT4_4899999_17" localSheetId="1">'GMIC_2021-Q3_SCDPT4'!$S$152</definedName>
    <definedName name="SCDPT4_4899999_18" localSheetId="1">'GMIC_2021-Q3_SCDPT4'!$T$152</definedName>
    <definedName name="SCDPT4_4899999_19" localSheetId="1">'GMIC_2021-Q3_SCDPT4'!$U$152</definedName>
    <definedName name="SCDPT4_4899999_20" localSheetId="1">'GMIC_2021-Q3_SCDPT4'!$V$152</definedName>
    <definedName name="SCDPT4_4899999_7" localSheetId="1">'GMIC_2021-Q3_SCDPT4'!$I$152</definedName>
    <definedName name="SCDPT4_4899999_8" localSheetId="1">'GMIC_2021-Q3_SCDPT4'!$J$152</definedName>
    <definedName name="SCDPT4_4899999_9" localSheetId="1">'GMIC_2021-Q3_SCDPT4'!$K$152</definedName>
    <definedName name="SCDPT4_48BEGIN_1" localSheetId="1">'GMIC_2021-Q3_SCDPT4'!$C$149</definedName>
    <definedName name="SCDPT4_48BEGIN_10" localSheetId="1">'GMIC_2021-Q3_SCDPT4'!$L$149</definedName>
    <definedName name="SCDPT4_48BEGIN_11" localSheetId="1">'GMIC_2021-Q3_SCDPT4'!$M$149</definedName>
    <definedName name="SCDPT4_48BEGIN_12" localSheetId="1">'GMIC_2021-Q3_SCDPT4'!$N$149</definedName>
    <definedName name="SCDPT4_48BEGIN_13" localSheetId="1">'GMIC_2021-Q3_SCDPT4'!$O$149</definedName>
    <definedName name="SCDPT4_48BEGIN_14" localSheetId="1">'GMIC_2021-Q3_SCDPT4'!$P$149</definedName>
    <definedName name="SCDPT4_48BEGIN_15" localSheetId="1">'GMIC_2021-Q3_SCDPT4'!$Q$149</definedName>
    <definedName name="SCDPT4_48BEGIN_16" localSheetId="1">'GMIC_2021-Q3_SCDPT4'!$R$149</definedName>
    <definedName name="SCDPT4_48BEGIN_17" localSheetId="1">'GMIC_2021-Q3_SCDPT4'!$S$149</definedName>
    <definedName name="SCDPT4_48BEGIN_18" localSheetId="1">'GMIC_2021-Q3_SCDPT4'!$T$149</definedName>
    <definedName name="SCDPT4_48BEGIN_19" localSheetId="1">'GMIC_2021-Q3_SCDPT4'!$U$149</definedName>
    <definedName name="SCDPT4_48BEGIN_2" localSheetId="1">'GMIC_2021-Q3_SCDPT4'!$D$149</definedName>
    <definedName name="SCDPT4_48BEGIN_20" localSheetId="1">'GMIC_2021-Q3_SCDPT4'!$V$149</definedName>
    <definedName name="SCDPT4_48BEGIN_21" localSheetId="1">'GMIC_2021-Q3_SCDPT4'!$W$149</definedName>
    <definedName name="SCDPT4_48BEGIN_22.01" localSheetId="1">'GMIC_2021-Q3_SCDPT4'!$X$149</definedName>
    <definedName name="SCDPT4_48BEGIN_22.02" localSheetId="1">'GMIC_2021-Q3_SCDPT4'!$Y$149</definedName>
    <definedName name="SCDPT4_48BEGIN_22.03" localSheetId="1">'GMIC_2021-Q3_SCDPT4'!$Z$149</definedName>
    <definedName name="SCDPT4_48BEGIN_23" localSheetId="1">'GMIC_2021-Q3_SCDPT4'!$AA$149</definedName>
    <definedName name="SCDPT4_48BEGIN_24" localSheetId="1">'GMIC_2021-Q3_SCDPT4'!$AB$149</definedName>
    <definedName name="SCDPT4_48BEGIN_25" localSheetId="1">'GMIC_2021-Q3_SCDPT4'!$AC$149</definedName>
    <definedName name="SCDPT4_48BEGIN_26" localSheetId="1">'GMIC_2021-Q3_SCDPT4'!$AD$149</definedName>
    <definedName name="SCDPT4_48BEGIN_27" localSheetId="1">'GMIC_2021-Q3_SCDPT4'!$AE$149</definedName>
    <definedName name="SCDPT4_48BEGIN_28" localSheetId="1">'GMIC_2021-Q3_SCDPT4'!$AF$149</definedName>
    <definedName name="SCDPT4_48BEGIN_3" localSheetId="1">'GMIC_2021-Q3_SCDPT4'!$E$149</definedName>
    <definedName name="SCDPT4_48BEGIN_4" localSheetId="1">'GMIC_2021-Q3_SCDPT4'!$F$149</definedName>
    <definedName name="SCDPT4_48BEGIN_5" localSheetId="1">'GMIC_2021-Q3_SCDPT4'!$G$149</definedName>
    <definedName name="SCDPT4_48BEGIN_6" localSheetId="1">'GMIC_2021-Q3_SCDPT4'!$H$149</definedName>
    <definedName name="SCDPT4_48BEGIN_7" localSheetId="1">'GMIC_2021-Q3_SCDPT4'!$I$149</definedName>
    <definedName name="SCDPT4_48BEGIN_8" localSheetId="1">'GMIC_2021-Q3_SCDPT4'!$J$149</definedName>
    <definedName name="SCDPT4_48BEGIN_9" localSheetId="1">'GMIC_2021-Q3_SCDPT4'!$K$149</definedName>
    <definedName name="SCDPT4_48ENDIN_10" localSheetId="1">'GMIC_2021-Q3_SCDPT4'!$L$151</definedName>
    <definedName name="SCDPT4_48ENDIN_11" localSheetId="1">'GMIC_2021-Q3_SCDPT4'!$M$151</definedName>
    <definedName name="SCDPT4_48ENDIN_12" localSheetId="1">'GMIC_2021-Q3_SCDPT4'!$N$151</definedName>
    <definedName name="SCDPT4_48ENDIN_13" localSheetId="1">'GMIC_2021-Q3_SCDPT4'!$O$151</definedName>
    <definedName name="SCDPT4_48ENDIN_14" localSheetId="1">'GMIC_2021-Q3_SCDPT4'!$P$151</definedName>
    <definedName name="SCDPT4_48ENDIN_15" localSheetId="1">'GMIC_2021-Q3_SCDPT4'!$Q$151</definedName>
    <definedName name="SCDPT4_48ENDIN_16" localSheetId="1">'GMIC_2021-Q3_SCDPT4'!$R$151</definedName>
    <definedName name="SCDPT4_48ENDIN_17" localSheetId="1">'GMIC_2021-Q3_SCDPT4'!$S$151</definedName>
    <definedName name="SCDPT4_48ENDIN_18" localSheetId="1">'GMIC_2021-Q3_SCDPT4'!$T$151</definedName>
    <definedName name="SCDPT4_48ENDIN_19" localSheetId="1">'GMIC_2021-Q3_SCDPT4'!$U$151</definedName>
    <definedName name="SCDPT4_48ENDIN_2" localSheetId="1">'GMIC_2021-Q3_SCDPT4'!$D$151</definedName>
    <definedName name="SCDPT4_48ENDIN_20" localSheetId="1">'GMIC_2021-Q3_SCDPT4'!$V$151</definedName>
    <definedName name="SCDPT4_48ENDIN_21" localSheetId="1">'GMIC_2021-Q3_SCDPT4'!$W$151</definedName>
    <definedName name="SCDPT4_48ENDIN_22.01" localSheetId="1">'GMIC_2021-Q3_SCDPT4'!$X$151</definedName>
    <definedName name="SCDPT4_48ENDIN_22.02" localSheetId="1">'GMIC_2021-Q3_SCDPT4'!$Y$151</definedName>
    <definedName name="SCDPT4_48ENDIN_22.03" localSheetId="1">'GMIC_2021-Q3_SCDPT4'!$Z$151</definedName>
    <definedName name="SCDPT4_48ENDIN_23" localSheetId="1">'GMIC_2021-Q3_SCDPT4'!$AA$151</definedName>
    <definedName name="SCDPT4_48ENDIN_24" localSheetId="1">'GMIC_2021-Q3_SCDPT4'!$AB$151</definedName>
    <definedName name="SCDPT4_48ENDIN_25" localSheetId="1">'GMIC_2021-Q3_SCDPT4'!$AC$151</definedName>
    <definedName name="SCDPT4_48ENDIN_26" localSheetId="1">'GMIC_2021-Q3_SCDPT4'!$AD$151</definedName>
    <definedName name="SCDPT4_48ENDIN_27" localSheetId="1">'GMIC_2021-Q3_SCDPT4'!$AE$151</definedName>
    <definedName name="SCDPT4_48ENDIN_28" localSheetId="1">'GMIC_2021-Q3_SCDPT4'!$AF$151</definedName>
    <definedName name="SCDPT4_48ENDIN_3" localSheetId="1">'GMIC_2021-Q3_SCDPT4'!$E$151</definedName>
    <definedName name="SCDPT4_48ENDIN_4" localSheetId="1">'GMIC_2021-Q3_SCDPT4'!$F$151</definedName>
    <definedName name="SCDPT4_48ENDIN_5" localSheetId="1">'GMIC_2021-Q3_SCDPT4'!$G$151</definedName>
    <definedName name="SCDPT4_48ENDIN_6" localSheetId="1">'GMIC_2021-Q3_SCDPT4'!$H$151</definedName>
    <definedName name="SCDPT4_48ENDIN_7" localSheetId="1">'GMIC_2021-Q3_SCDPT4'!$I$151</definedName>
    <definedName name="SCDPT4_48ENDIN_8" localSheetId="1">'GMIC_2021-Q3_SCDPT4'!$J$151</definedName>
    <definedName name="SCDPT4_48ENDIN_9" localSheetId="1">'GMIC_2021-Q3_SCDPT4'!$K$151</definedName>
    <definedName name="SCDPT4_5500000_Range" localSheetId="1">'GMIC_2021-Q3_SCDPT4'!$B$153:$AF$155</definedName>
    <definedName name="SCDPT4_5599999_10" localSheetId="1">'GMIC_2021-Q3_SCDPT4'!$L$156</definedName>
    <definedName name="SCDPT4_5599999_11" localSheetId="1">'GMIC_2021-Q3_SCDPT4'!$M$156</definedName>
    <definedName name="SCDPT4_5599999_12" localSheetId="1">'GMIC_2021-Q3_SCDPT4'!$N$156</definedName>
    <definedName name="SCDPT4_5599999_13" localSheetId="1">'GMIC_2021-Q3_SCDPT4'!$O$156</definedName>
    <definedName name="SCDPT4_5599999_14" localSheetId="1">'GMIC_2021-Q3_SCDPT4'!$P$156</definedName>
    <definedName name="SCDPT4_5599999_15" localSheetId="1">'GMIC_2021-Q3_SCDPT4'!$Q$156</definedName>
    <definedName name="SCDPT4_5599999_16" localSheetId="1">'GMIC_2021-Q3_SCDPT4'!$R$156</definedName>
    <definedName name="SCDPT4_5599999_17" localSheetId="1">'GMIC_2021-Q3_SCDPT4'!$S$156</definedName>
    <definedName name="SCDPT4_5599999_18" localSheetId="1">'GMIC_2021-Q3_SCDPT4'!$T$156</definedName>
    <definedName name="SCDPT4_5599999_19" localSheetId="1">'GMIC_2021-Q3_SCDPT4'!$U$156</definedName>
    <definedName name="SCDPT4_5599999_20" localSheetId="1">'GMIC_2021-Q3_SCDPT4'!$V$156</definedName>
    <definedName name="SCDPT4_5599999_7" localSheetId="1">'GMIC_2021-Q3_SCDPT4'!$I$156</definedName>
    <definedName name="SCDPT4_5599999_8" localSheetId="1">'GMIC_2021-Q3_SCDPT4'!$J$156</definedName>
    <definedName name="SCDPT4_5599999_9" localSheetId="1">'GMIC_2021-Q3_SCDPT4'!$K$156</definedName>
    <definedName name="SCDPT4_55BEGIN_1" localSheetId="1">'GMIC_2021-Q3_SCDPT4'!$C$153</definedName>
    <definedName name="SCDPT4_55BEGIN_10" localSheetId="1">'GMIC_2021-Q3_SCDPT4'!$L$153</definedName>
    <definedName name="SCDPT4_55BEGIN_11" localSheetId="1">'GMIC_2021-Q3_SCDPT4'!$M$153</definedName>
    <definedName name="SCDPT4_55BEGIN_12" localSheetId="1">'GMIC_2021-Q3_SCDPT4'!$N$153</definedName>
    <definedName name="SCDPT4_55BEGIN_13" localSheetId="1">'GMIC_2021-Q3_SCDPT4'!$O$153</definedName>
    <definedName name="SCDPT4_55BEGIN_14" localSheetId="1">'GMIC_2021-Q3_SCDPT4'!$P$153</definedName>
    <definedName name="SCDPT4_55BEGIN_15" localSheetId="1">'GMIC_2021-Q3_SCDPT4'!$Q$153</definedName>
    <definedName name="SCDPT4_55BEGIN_16" localSheetId="1">'GMIC_2021-Q3_SCDPT4'!$R$153</definedName>
    <definedName name="SCDPT4_55BEGIN_17" localSheetId="1">'GMIC_2021-Q3_SCDPT4'!$S$153</definedName>
    <definedName name="SCDPT4_55BEGIN_18" localSheetId="1">'GMIC_2021-Q3_SCDPT4'!$T$153</definedName>
    <definedName name="SCDPT4_55BEGIN_19" localSheetId="1">'GMIC_2021-Q3_SCDPT4'!$U$153</definedName>
    <definedName name="SCDPT4_55BEGIN_2" localSheetId="1">'GMIC_2021-Q3_SCDPT4'!$D$153</definedName>
    <definedName name="SCDPT4_55BEGIN_20" localSheetId="1">'GMIC_2021-Q3_SCDPT4'!$V$153</definedName>
    <definedName name="SCDPT4_55BEGIN_21" localSheetId="1">'GMIC_2021-Q3_SCDPT4'!$W$153</definedName>
    <definedName name="SCDPT4_55BEGIN_22.01" localSheetId="1">'GMIC_2021-Q3_SCDPT4'!$X$153</definedName>
    <definedName name="SCDPT4_55BEGIN_22.02" localSheetId="1">'GMIC_2021-Q3_SCDPT4'!$Y$153</definedName>
    <definedName name="SCDPT4_55BEGIN_22.03" localSheetId="1">'GMIC_2021-Q3_SCDPT4'!$Z$153</definedName>
    <definedName name="SCDPT4_55BEGIN_23" localSheetId="1">'GMIC_2021-Q3_SCDPT4'!$AA$153</definedName>
    <definedName name="SCDPT4_55BEGIN_24" localSheetId="1">'GMIC_2021-Q3_SCDPT4'!$AB$153</definedName>
    <definedName name="SCDPT4_55BEGIN_25" localSheetId="1">'GMIC_2021-Q3_SCDPT4'!$AC$153</definedName>
    <definedName name="SCDPT4_55BEGIN_26" localSheetId="1">'GMIC_2021-Q3_SCDPT4'!$AD$153</definedName>
    <definedName name="SCDPT4_55BEGIN_27" localSheetId="1">'GMIC_2021-Q3_SCDPT4'!$AE$153</definedName>
    <definedName name="SCDPT4_55BEGIN_28" localSheetId="1">'GMIC_2021-Q3_SCDPT4'!$AF$153</definedName>
    <definedName name="SCDPT4_55BEGIN_3" localSheetId="1">'GMIC_2021-Q3_SCDPT4'!$E$153</definedName>
    <definedName name="SCDPT4_55BEGIN_4" localSheetId="1">'GMIC_2021-Q3_SCDPT4'!$F$153</definedName>
    <definedName name="SCDPT4_55BEGIN_5" localSheetId="1">'GMIC_2021-Q3_SCDPT4'!$G$153</definedName>
    <definedName name="SCDPT4_55BEGIN_6" localSheetId="1">'GMIC_2021-Q3_SCDPT4'!$H$153</definedName>
    <definedName name="SCDPT4_55BEGIN_7" localSheetId="1">'GMIC_2021-Q3_SCDPT4'!$I$153</definedName>
    <definedName name="SCDPT4_55BEGIN_8" localSheetId="1">'GMIC_2021-Q3_SCDPT4'!$J$153</definedName>
    <definedName name="SCDPT4_55BEGIN_9" localSheetId="1">'GMIC_2021-Q3_SCDPT4'!$K$153</definedName>
    <definedName name="SCDPT4_55ENDIN_10" localSheetId="1">'GMIC_2021-Q3_SCDPT4'!$L$155</definedName>
    <definedName name="SCDPT4_55ENDIN_11" localSheetId="1">'GMIC_2021-Q3_SCDPT4'!$M$155</definedName>
    <definedName name="SCDPT4_55ENDIN_12" localSheetId="1">'GMIC_2021-Q3_SCDPT4'!$N$155</definedName>
    <definedName name="SCDPT4_55ENDIN_13" localSheetId="1">'GMIC_2021-Q3_SCDPT4'!$O$155</definedName>
    <definedName name="SCDPT4_55ENDIN_14" localSheetId="1">'GMIC_2021-Q3_SCDPT4'!$P$155</definedName>
    <definedName name="SCDPT4_55ENDIN_15" localSheetId="1">'GMIC_2021-Q3_SCDPT4'!$Q$155</definedName>
    <definedName name="SCDPT4_55ENDIN_16" localSheetId="1">'GMIC_2021-Q3_SCDPT4'!$R$155</definedName>
    <definedName name="SCDPT4_55ENDIN_17" localSheetId="1">'GMIC_2021-Q3_SCDPT4'!$S$155</definedName>
    <definedName name="SCDPT4_55ENDIN_18" localSheetId="1">'GMIC_2021-Q3_SCDPT4'!$T$155</definedName>
    <definedName name="SCDPT4_55ENDIN_19" localSheetId="1">'GMIC_2021-Q3_SCDPT4'!$U$155</definedName>
    <definedName name="SCDPT4_55ENDIN_2" localSheetId="1">'GMIC_2021-Q3_SCDPT4'!$D$155</definedName>
    <definedName name="SCDPT4_55ENDIN_20" localSheetId="1">'GMIC_2021-Q3_SCDPT4'!$V$155</definedName>
    <definedName name="SCDPT4_55ENDIN_21" localSheetId="1">'GMIC_2021-Q3_SCDPT4'!$W$155</definedName>
    <definedName name="SCDPT4_55ENDIN_22.01" localSheetId="1">'GMIC_2021-Q3_SCDPT4'!$X$155</definedName>
    <definedName name="SCDPT4_55ENDIN_22.02" localSheetId="1">'GMIC_2021-Q3_SCDPT4'!$Y$155</definedName>
    <definedName name="SCDPT4_55ENDIN_22.03" localSheetId="1">'GMIC_2021-Q3_SCDPT4'!$Z$155</definedName>
    <definedName name="SCDPT4_55ENDIN_23" localSheetId="1">'GMIC_2021-Q3_SCDPT4'!$AA$155</definedName>
    <definedName name="SCDPT4_55ENDIN_24" localSheetId="1">'GMIC_2021-Q3_SCDPT4'!$AB$155</definedName>
    <definedName name="SCDPT4_55ENDIN_25" localSheetId="1">'GMIC_2021-Q3_SCDPT4'!$AC$155</definedName>
    <definedName name="SCDPT4_55ENDIN_26" localSheetId="1">'GMIC_2021-Q3_SCDPT4'!$AD$155</definedName>
    <definedName name="SCDPT4_55ENDIN_27" localSheetId="1">'GMIC_2021-Q3_SCDPT4'!$AE$155</definedName>
    <definedName name="SCDPT4_55ENDIN_28" localSheetId="1">'GMIC_2021-Q3_SCDPT4'!$AF$155</definedName>
    <definedName name="SCDPT4_55ENDIN_3" localSheetId="1">'GMIC_2021-Q3_SCDPT4'!$E$155</definedName>
    <definedName name="SCDPT4_55ENDIN_4" localSheetId="1">'GMIC_2021-Q3_SCDPT4'!$F$155</definedName>
    <definedName name="SCDPT4_55ENDIN_5" localSheetId="1">'GMIC_2021-Q3_SCDPT4'!$G$155</definedName>
    <definedName name="SCDPT4_55ENDIN_6" localSheetId="1">'GMIC_2021-Q3_SCDPT4'!$H$155</definedName>
    <definedName name="SCDPT4_55ENDIN_7" localSheetId="1">'GMIC_2021-Q3_SCDPT4'!$I$155</definedName>
    <definedName name="SCDPT4_55ENDIN_8" localSheetId="1">'GMIC_2021-Q3_SCDPT4'!$J$155</definedName>
    <definedName name="SCDPT4_55ENDIN_9" localSheetId="1">'GMIC_2021-Q3_SCDPT4'!$K$155</definedName>
    <definedName name="SCDPT4_8000000_Range" localSheetId="1">'GMIC_2021-Q3_SCDPT4'!$B$157:$AF$159</definedName>
    <definedName name="SCDPT4_8099999_10" localSheetId="1">'GMIC_2021-Q3_SCDPT4'!$L$160</definedName>
    <definedName name="SCDPT4_8099999_11" localSheetId="1">'GMIC_2021-Q3_SCDPT4'!$M$160</definedName>
    <definedName name="SCDPT4_8099999_12" localSheetId="1">'GMIC_2021-Q3_SCDPT4'!$N$160</definedName>
    <definedName name="SCDPT4_8099999_13" localSheetId="1">'GMIC_2021-Q3_SCDPT4'!$O$160</definedName>
    <definedName name="SCDPT4_8099999_14" localSheetId="1">'GMIC_2021-Q3_SCDPT4'!$P$160</definedName>
    <definedName name="SCDPT4_8099999_15" localSheetId="1">'GMIC_2021-Q3_SCDPT4'!$Q$160</definedName>
    <definedName name="SCDPT4_8099999_16" localSheetId="1">'GMIC_2021-Q3_SCDPT4'!$R$160</definedName>
    <definedName name="SCDPT4_8099999_17" localSheetId="1">'GMIC_2021-Q3_SCDPT4'!$S$160</definedName>
    <definedName name="SCDPT4_8099999_18" localSheetId="1">'GMIC_2021-Q3_SCDPT4'!$T$160</definedName>
    <definedName name="SCDPT4_8099999_19" localSheetId="1">'GMIC_2021-Q3_SCDPT4'!$U$160</definedName>
    <definedName name="SCDPT4_8099999_20" localSheetId="1">'GMIC_2021-Q3_SCDPT4'!$V$160</definedName>
    <definedName name="SCDPT4_8099999_7" localSheetId="1">'GMIC_2021-Q3_SCDPT4'!$I$160</definedName>
    <definedName name="SCDPT4_8099999_8" localSheetId="1">'GMIC_2021-Q3_SCDPT4'!$J$160</definedName>
    <definedName name="SCDPT4_8099999_9" localSheetId="1">'GMIC_2021-Q3_SCDPT4'!$K$160</definedName>
    <definedName name="SCDPT4_80BEGIN_1" localSheetId="1">'GMIC_2021-Q3_SCDPT4'!$C$157</definedName>
    <definedName name="SCDPT4_80BEGIN_10" localSheetId="1">'GMIC_2021-Q3_SCDPT4'!$L$157</definedName>
    <definedName name="SCDPT4_80BEGIN_11" localSheetId="1">'GMIC_2021-Q3_SCDPT4'!$M$157</definedName>
    <definedName name="SCDPT4_80BEGIN_12" localSheetId="1">'GMIC_2021-Q3_SCDPT4'!$N$157</definedName>
    <definedName name="SCDPT4_80BEGIN_13" localSheetId="1">'GMIC_2021-Q3_SCDPT4'!$O$157</definedName>
    <definedName name="SCDPT4_80BEGIN_14" localSheetId="1">'GMIC_2021-Q3_SCDPT4'!$P$157</definedName>
    <definedName name="SCDPT4_80BEGIN_15" localSheetId="1">'GMIC_2021-Q3_SCDPT4'!$Q$157</definedName>
    <definedName name="SCDPT4_80BEGIN_16" localSheetId="1">'GMIC_2021-Q3_SCDPT4'!$R$157</definedName>
    <definedName name="SCDPT4_80BEGIN_17" localSheetId="1">'GMIC_2021-Q3_SCDPT4'!$S$157</definedName>
    <definedName name="SCDPT4_80BEGIN_18" localSheetId="1">'GMIC_2021-Q3_SCDPT4'!$T$157</definedName>
    <definedName name="SCDPT4_80BEGIN_19" localSheetId="1">'GMIC_2021-Q3_SCDPT4'!$U$157</definedName>
    <definedName name="SCDPT4_80BEGIN_2" localSheetId="1">'GMIC_2021-Q3_SCDPT4'!$D$157</definedName>
    <definedName name="SCDPT4_80BEGIN_20" localSheetId="1">'GMIC_2021-Q3_SCDPT4'!$V$157</definedName>
    <definedName name="SCDPT4_80BEGIN_21" localSheetId="1">'GMIC_2021-Q3_SCDPT4'!$W$157</definedName>
    <definedName name="SCDPT4_80BEGIN_22.01" localSheetId="1">'GMIC_2021-Q3_SCDPT4'!$X$157</definedName>
    <definedName name="SCDPT4_80BEGIN_22.02" localSheetId="1">'GMIC_2021-Q3_SCDPT4'!$Y$157</definedName>
    <definedName name="SCDPT4_80BEGIN_22.03" localSheetId="1">'GMIC_2021-Q3_SCDPT4'!$Z$157</definedName>
    <definedName name="SCDPT4_80BEGIN_23" localSheetId="1">'GMIC_2021-Q3_SCDPT4'!$AA$157</definedName>
    <definedName name="SCDPT4_80BEGIN_24" localSheetId="1">'GMIC_2021-Q3_SCDPT4'!$AB$157</definedName>
    <definedName name="SCDPT4_80BEGIN_25" localSheetId="1">'GMIC_2021-Q3_SCDPT4'!$AC$157</definedName>
    <definedName name="SCDPT4_80BEGIN_26" localSheetId="1">'GMIC_2021-Q3_SCDPT4'!$AD$157</definedName>
    <definedName name="SCDPT4_80BEGIN_27" localSheetId="1">'GMIC_2021-Q3_SCDPT4'!$AE$157</definedName>
    <definedName name="SCDPT4_80BEGIN_28" localSheetId="1">'GMIC_2021-Q3_SCDPT4'!$AF$157</definedName>
    <definedName name="SCDPT4_80BEGIN_3" localSheetId="1">'GMIC_2021-Q3_SCDPT4'!$E$157</definedName>
    <definedName name="SCDPT4_80BEGIN_4" localSheetId="1">'GMIC_2021-Q3_SCDPT4'!$F$157</definedName>
    <definedName name="SCDPT4_80BEGIN_5" localSheetId="1">'GMIC_2021-Q3_SCDPT4'!$G$157</definedName>
    <definedName name="SCDPT4_80BEGIN_6" localSheetId="1">'GMIC_2021-Q3_SCDPT4'!$H$157</definedName>
    <definedName name="SCDPT4_80BEGIN_7" localSheetId="1">'GMIC_2021-Q3_SCDPT4'!$I$157</definedName>
    <definedName name="SCDPT4_80BEGIN_8" localSheetId="1">'GMIC_2021-Q3_SCDPT4'!$J$157</definedName>
    <definedName name="SCDPT4_80BEGIN_9" localSheetId="1">'GMIC_2021-Q3_SCDPT4'!$K$157</definedName>
    <definedName name="SCDPT4_80ENDIN_10" localSheetId="1">'GMIC_2021-Q3_SCDPT4'!$L$159</definedName>
    <definedName name="SCDPT4_80ENDIN_11" localSheetId="1">'GMIC_2021-Q3_SCDPT4'!$M$159</definedName>
    <definedName name="SCDPT4_80ENDIN_12" localSheetId="1">'GMIC_2021-Q3_SCDPT4'!$N$159</definedName>
    <definedName name="SCDPT4_80ENDIN_13" localSheetId="1">'GMIC_2021-Q3_SCDPT4'!$O$159</definedName>
    <definedName name="SCDPT4_80ENDIN_14" localSheetId="1">'GMIC_2021-Q3_SCDPT4'!$P$159</definedName>
    <definedName name="SCDPT4_80ENDIN_15" localSheetId="1">'GMIC_2021-Q3_SCDPT4'!$Q$159</definedName>
    <definedName name="SCDPT4_80ENDIN_16" localSheetId="1">'GMIC_2021-Q3_SCDPT4'!$R$159</definedName>
    <definedName name="SCDPT4_80ENDIN_17" localSheetId="1">'GMIC_2021-Q3_SCDPT4'!$S$159</definedName>
    <definedName name="SCDPT4_80ENDIN_18" localSheetId="1">'GMIC_2021-Q3_SCDPT4'!$T$159</definedName>
    <definedName name="SCDPT4_80ENDIN_19" localSheetId="1">'GMIC_2021-Q3_SCDPT4'!$U$159</definedName>
    <definedName name="SCDPT4_80ENDIN_2" localSheetId="1">'GMIC_2021-Q3_SCDPT4'!$D$159</definedName>
    <definedName name="SCDPT4_80ENDIN_20" localSheetId="1">'GMIC_2021-Q3_SCDPT4'!$V$159</definedName>
    <definedName name="SCDPT4_80ENDIN_21" localSheetId="1">'GMIC_2021-Q3_SCDPT4'!$W$159</definedName>
    <definedName name="SCDPT4_80ENDIN_22.01" localSheetId="1">'GMIC_2021-Q3_SCDPT4'!$X$159</definedName>
    <definedName name="SCDPT4_80ENDIN_22.02" localSheetId="1">'GMIC_2021-Q3_SCDPT4'!$Y$159</definedName>
    <definedName name="SCDPT4_80ENDIN_22.03" localSheetId="1">'GMIC_2021-Q3_SCDPT4'!$Z$159</definedName>
    <definedName name="SCDPT4_80ENDIN_23" localSheetId="1">'GMIC_2021-Q3_SCDPT4'!$AA$159</definedName>
    <definedName name="SCDPT4_80ENDIN_24" localSheetId="1">'GMIC_2021-Q3_SCDPT4'!$AB$159</definedName>
    <definedName name="SCDPT4_80ENDIN_25" localSheetId="1">'GMIC_2021-Q3_SCDPT4'!$AC$159</definedName>
    <definedName name="SCDPT4_80ENDIN_26" localSheetId="1">'GMIC_2021-Q3_SCDPT4'!$AD$159</definedName>
    <definedName name="SCDPT4_80ENDIN_27" localSheetId="1">'GMIC_2021-Q3_SCDPT4'!$AE$159</definedName>
    <definedName name="SCDPT4_80ENDIN_28" localSheetId="1">'GMIC_2021-Q3_SCDPT4'!$AF$159</definedName>
    <definedName name="SCDPT4_80ENDIN_3" localSheetId="1">'GMIC_2021-Q3_SCDPT4'!$E$159</definedName>
    <definedName name="SCDPT4_80ENDIN_4" localSheetId="1">'GMIC_2021-Q3_SCDPT4'!$F$159</definedName>
    <definedName name="SCDPT4_80ENDIN_5" localSheetId="1">'GMIC_2021-Q3_SCDPT4'!$G$159</definedName>
    <definedName name="SCDPT4_80ENDIN_6" localSheetId="1">'GMIC_2021-Q3_SCDPT4'!$H$159</definedName>
    <definedName name="SCDPT4_80ENDIN_7" localSheetId="1">'GMIC_2021-Q3_SCDPT4'!$I$159</definedName>
    <definedName name="SCDPT4_80ENDIN_8" localSheetId="1">'GMIC_2021-Q3_SCDPT4'!$J$159</definedName>
    <definedName name="SCDPT4_80ENDIN_9" localSheetId="1">'GMIC_2021-Q3_SCDPT4'!$K$159</definedName>
    <definedName name="SCDPT4_8200000_Range" localSheetId="1">'GMIC_2021-Q3_SCDPT4'!$B$161:$AF$163</definedName>
    <definedName name="SCDPT4_8299999_10" localSheetId="1">'GMIC_2021-Q3_SCDPT4'!$L$164</definedName>
    <definedName name="SCDPT4_8299999_11" localSheetId="1">'GMIC_2021-Q3_SCDPT4'!$M$164</definedName>
    <definedName name="SCDPT4_8299999_12" localSheetId="1">'GMIC_2021-Q3_SCDPT4'!$N$164</definedName>
    <definedName name="SCDPT4_8299999_13" localSheetId="1">'GMIC_2021-Q3_SCDPT4'!$O$164</definedName>
    <definedName name="SCDPT4_8299999_14" localSheetId="1">'GMIC_2021-Q3_SCDPT4'!$P$164</definedName>
    <definedName name="SCDPT4_8299999_15" localSheetId="1">'GMIC_2021-Q3_SCDPT4'!$Q$164</definedName>
    <definedName name="SCDPT4_8299999_16" localSheetId="1">'GMIC_2021-Q3_SCDPT4'!$R$164</definedName>
    <definedName name="SCDPT4_8299999_17" localSheetId="1">'GMIC_2021-Q3_SCDPT4'!$S$164</definedName>
    <definedName name="SCDPT4_8299999_18" localSheetId="1">'GMIC_2021-Q3_SCDPT4'!$T$164</definedName>
    <definedName name="SCDPT4_8299999_19" localSheetId="1">'GMIC_2021-Q3_SCDPT4'!$U$164</definedName>
    <definedName name="SCDPT4_8299999_20" localSheetId="1">'GMIC_2021-Q3_SCDPT4'!$V$164</definedName>
    <definedName name="SCDPT4_8299999_7" localSheetId="1">'GMIC_2021-Q3_SCDPT4'!$I$164</definedName>
    <definedName name="SCDPT4_8299999_8" localSheetId="1">'GMIC_2021-Q3_SCDPT4'!$J$164</definedName>
    <definedName name="SCDPT4_8299999_9" localSheetId="1">'GMIC_2021-Q3_SCDPT4'!$K$164</definedName>
    <definedName name="SCDPT4_82BEGIN_1" localSheetId="1">'GMIC_2021-Q3_SCDPT4'!$C$161</definedName>
    <definedName name="SCDPT4_82BEGIN_10" localSheetId="1">'GMIC_2021-Q3_SCDPT4'!$L$161</definedName>
    <definedName name="SCDPT4_82BEGIN_11" localSheetId="1">'GMIC_2021-Q3_SCDPT4'!$M$161</definedName>
    <definedName name="SCDPT4_82BEGIN_12" localSheetId="1">'GMIC_2021-Q3_SCDPT4'!$N$161</definedName>
    <definedName name="SCDPT4_82BEGIN_13" localSheetId="1">'GMIC_2021-Q3_SCDPT4'!$O$161</definedName>
    <definedName name="SCDPT4_82BEGIN_14" localSheetId="1">'GMIC_2021-Q3_SCDPT4'!$P$161</definedName>
    <definedName name="SCDPT4_82BEGIN_15" localSheetId="1">'GMIC_2021-Q3_SCDPT4'!$Q$161</definedName>
    <definedName name="SCDPT4_82BEGIN_16" localSheetId="1">'GMIC_2021-Q3_SCDPT4'!$R$161</definedName>
    <definedName name="SCDPT4_82BEGIN_17" localSheetId="1">'GMIC_2021-Q3_SCDPT4'!$S$161</definedName>
    <definedName name="SCDPT4_82BEGIN_18" localSheetId="1">'GMIC_2021-Q3_SCDPT4'!$T$161</definedName>
    <definedName name="SCDPT4_82BEGIN_19" localSheetId="1">'GMIC_2021-Q3_SCDPT4'!$U$161</definedName>
    <definedName name="SCDPT4_82BEGIN_2" localSheetId="1">'GMIC_2021-Q3_SCDPT4'!$D$161</definedName>
    <definedName name="SCDPT4_82BEGIN_20" localSheetId="1">'GMIC_2021-Q3_SCDPT4'!$V$161</definedName>
    <definedName name="SCDPT4_82BEGIN_21" localSheetId="1">'GMIC_2021-Q3_SCDPT4'!$W$161</definedName>
    <definedName name="SCDPT4_82BEGIN_22.01" localSheetId="1">'GMIC_2021-Q3_SCDPT4'!$X$161</definedName>
    <definedName name="SCDPT4_82BEGIN_22.02" localSheetId="1">'GMIC_2021-Q3_SCDPT4'!$Y$161</definedName>
    <definedName name="SCDPT4_82BEGIN_22.03" localSheetId="1">'GMIC_2021-Q3_SCDPT4'!$Z$161</definedName>
    <definedName name="SCDPT4_82BEGIN_23" localSheetId="1">'GMIC_2021-Q3_SCDPT4'!$AA$161</definedName>
    <definedName name="SCDPT4_82BEGIN_24" localSheetId="1">'GMIC_2021-Q3_SCDPT4'!$AB$161</definedName>
    <definedName name="SCDPT4_82BEGIN_25" localSheetId="1">'GMIC_2021-Q3_SCDPT4'!$AC$161</definedName>
    <definedName name="SCDPT4_82BEGIN_26" localSheetId="1">'GMIC_2021-Q3_SCDPT4'!$AD$161</definedName>
    <definedName name="SCDPT4_82BEGIN_27" localSheetId="1">'GMIC_2021-Q3_SCDPT4'!$AE$161</definedName>
    <definedName name="SCDPT4_82BEGIN_28" localSheetId="1">'GMIC_2021-Q3_SCDPT4'!$AF$161</definedName>
    <definedName name="SCDPT4_82BEGIN_3" localSheetId="1">'GMIC_2021-Q3_SCDPT4'!$E$161</definedName>
    <definedName name="SCDPT4_82BEGIN_4" localSheetId="1">'GMIC_2021-Q3_SCDPT4'!$F$161</definedName>
    <definedName name="SCDPT4_82BEGIN_5" localSheetId="1">'GMIC_2021-Q3_SCDPT4'!$G$161</definedName>
    <definedName name="SCDPT4_82BEGIN_6" localSheetId="1">'GMIC_2021-Q3_SCDPT4'!$H$161</definedName>
    <definedName name="SCDPT4_82BEGIN_7" localSheetId="1">'GMIC_2021-Q3_SCDPT4'!$I$161</definedName>
    <definedName name="SCDPT4_82BEGIN_8" localSheetId="1">'GMIC_2021-Q3_SCDPT4'!$J$161</definedName>
    <definedName name="SCDPT4_82BEGIN_9" localSheetId="1">'GMIC_2021-Q3_SCDPT4'!$K$161</definedName>
    <definedName name="SCDPT4_82ENDIN_10" localSheetId="1">'GMIC_2021-Q3_SCDPT4'!$L$163</definedName>
    <definedName name="SCDPT4_82ENDIN_11" localSheetId="1">'GMIC_2021-Q3_SCDPT4'!$M$163</definedName>
    <definedName name="SCDPT4_82ENDIN_12" localSheetId="1">'GMIC_2021-Q3_SCDPT4'!$N$163</definedName>
    <definedName name="SCDPT4_82ENDIN_13" localSheetId="1">'GMIC_2021-Q3_SCDPT4'!$O$163</definedName>
    <definedName name="SCDPT4_82ENDIN_14" localSheetId="1">'GMIC_2021-Q3_SCDPT4'!$P$163</definedName>
    <definedName name="SCDPT4_82ENDIN_15" localSheetId="1">'GMIC_2021-Q3_SCDPT4'!$Q$163</definedName>
    <definedName name="SCDPT4_82ENDIN_16" localSheetId="1">'GMIC_2021-Q3_SCDPT4'!$R$163</definedName>
    <definedName name="SCDPT4_82ENDIN_17" localSheetId="1">'GMIC_2021-Q3_SCDPT4'!$S$163</definedName>
    <definedName name="SCDPT4_82ENDIN_18" localSheetId="1">'GMIC_2021-Q3_SCDPT4'!$T$163</definedName>
    <definedName name="SCDPT4_82ENDIN_19" localSheetId="1">'GMIC_2021-Q3_SCDPT4'!$U$163</definedName>
    <definedName name="SCDPT4_82ENDIN_2" localSheetId="1">'GMIC_2021-Q3_SCDPT4'!$D$163</definedName>
    <definedName name="SCDPT4_82ENDIN_20" localSheetId="1">'GMIC_2021-Q3_SCDPT4'!$V$163</definedName>
    <definedName name="SCDPT4_82ENDIN_21" localSheetId="1">'GMIC_2021-Q3_SCDPT4'!$W$163</definedName>
    <definedName name="SCDPT4_82ENDIN_22.01" localSheetId="1">'GMIC_2021-Q3_SCDPT4'!$X$163</definedName>
    <definedName name="SCDPT4_82ENDIN_22.02" localSheetId="1">'GMIC_2021-Q3_SCDPT4'!$Y$163</definedName>
    <definedName name="SCDPT4_82ENDIN_22.03" localSheetId="1">'GMIC_2021-Q3_SCDPT4'!$Z$163</definedName>
    <definedName name="SCDPT4_82ENDIN_23" localSheetId="1">'GMIC_2021-Q3_SCDPT4'!$AA$163</definedName>
    <definedName name="SCDPT4_82ENDIN_24" localSheetId="1">'GMIC_2021-Q3_SCDPT4'!$AB$163</definedName>
    <definedName name="SCDPT4_82ENDIN_25" localSheetId="1">'GMIC_2021-Q3_SCDPT4'!$AC$163</definedName>
    <definedName name="SCDPT4_82ENDIN_26" localSheetId="1">'GMIC_2021-Q3_SCDPT4'!$AD$163</definedName>
    <definedName name="SCDPT4_82ENDIN_27" localSheetId="1">'GMIC_2021-Q3_SCDPT4'!$AE$163</definedName>
    <definedName name="SCDPT4_82ENDIN_28" localSheetId="1">'GMIC_2021-Q3_SCDPT4'!$AF$163</definedName>
    <definedName name="SCDPT4_82ENDIN_3" localSheetId="1">'GMIC_2021-Q3_SCDPT4'!$E$163</definedName>
    <definedName name="SCDPT4_82ENDIN_4" localSheetId="1">'GMIC_2021-Q3_SCDPT4'!$F$163</definedName>
    <definedName name="SCDPT4_82ENDIN_5" localSheetId="1">'GMIC_2021-Q3_SCDPT4'!$G$163</definedName>
    <definedName name="SCDPT4_82ENDIN_6" localSheetId="1">'GMIC_2021-Q3_SCDPT4'!$H$163</definedName>
    <definedName name="SCDPT4_82ENDIN_7" localSheetId="1">'GMIC_2021-Q3_SCDPT4'!$I$163</definedName>
    <definedName name="SCDPT4_82ENDIN_8" localSheetId="1">'GMIC_2021-Q3_SCDPT4'!$J$163</definedName>
    <definedName name="SCDPT4_82ENDIN_9" localSheetId="1">'GMIC_2021-Q3_SCDPT4'!$K$163</definedName>
    <definedName name="SCDPT4_8399997_10" localSheetId="1">'GMIC_2021-Q3_SCDPT4'!$L$165</definedName>
    <definedName name="SCDPT4_8399997_11" localSheetId="1">'GMIC_2021-Q3_SCDPT4'!$M$165</definedName>
    <definedName name="SCDPT4_8399997_12" localSheetId="1">'GMIC_2021-Q3_SCDPT4'!$N$165</definedName>
    <definedName name="SCDPT4_8399997_13" localSheetId="1">'GMIC_2021-Q3_SCDPT4'!$O$165</definedName>
    <definedName name="SCDPT4_8399997_14" localSheetId="1">'GMIC_2021-Q3_SCDPT4'!$P$165</definedName>
    <definedName name="SCDPT4_8399997_15" localSheetId="1">'GMIC_2021-Q3_SCDPT4'!$Q$165</definedName>
    <definedName name="SCDPT4_8399997_16" localSheetId="1">'GMIC_2021-Q3_SCDPT4'!$R$165</definedName>
    <definedName name="SCDPT4_8399997_17" localSheetId="1">'GMIC_2021-Q3_SCDPT4'!$S$165</definedName>
    <definedName name="SCDPT4_8399997_18" localSheetId="1">'GMIC_2021-Q3_SCDPT4'!$T$165</definedName>
    <definedName name="SCDPT4_8399997_19" localSheetId="1">'GMIC_2021-Q3_SCDPT4'!$U$165</definedName>
    <definedName name="SCDPT4_8399997_20" localSheetId="1">'GMIC_2021-Q3_SCDPT4'!$V$165</definedName>
    <definedName name="SCDPT4_8399997_7" localSheetId="1">'GMIC_2021-Q3_SCDPT4'!$I$165</definedName>
    <definedName name="SCDPT4_8399997_8" localSheetId="1">'GMIC_2021-Q3_SCDPT4'!$J$165</definedName>
    <definedName name="SCDPT4_8399997_9" localSheetId="1">'GMIC_2021-Q3_SCDPT4'!$K$165</definedName>
    <definedName name="SCDPT4_8399999_10" localSheetId="1">'GMIC_2021-Q3_SCDPT4'!$L$167</definedName>
    <definedName name="SCDPT4_8399999_11" localSheetId="1">'GMIC_2021-Q3_SCDPT4'!$M$167</definedName>
    <definedName name="SCDPT4_8399999_12" localSheetId="1">'GMIC_2021-Q3_SCDPT4'!$N$167</definedName>
    <definedName name="SCDPT4_8399999_13" localSheetId="1">'GMIC_2021-Q3_SCDPT4'!$O$167</definedName>
    <definedName name="SCDPT4_8399999_14" localSheetId="1">'GMIC_2021-Q3_SCDPT4'!$P$167</definedName>
    <definedName name="SCDPT4_8399999_15" localSheetId="1">'GMIC_2021-Q3_SCDPT4'!$Q$167</definedName>
    <definedName name="SCDPT4_8399999_16" localSheetId="1">'GMIC_2021-Q3_SCDPT4'!$R$167</definedName>
    <definedName name="SCDPT4_8399999_17" localSheetId="1">'GMIC_2021-Q3_SCDPT4'!$S$167</definedName>
    <definedName name="SCDPT4_8399999_18" localSheetId="1">'GMIC_2021-Q3_SCDPT4'!$T$167</definedName>
    <definedName name="SCDPT4_8399999_19" localSheetId="1">'GMIC_2021-Q3_SCDPT4'!$U$167</definedName>
    <definedName name="SCDPT4_8399999_20" localSheetId="1">'GMIC_2021-Q3_SCDPT4'!$V$167</definedName>
    <definedName name="SCDPT4_8399999_7" localSheetId="1">'GMIC_2021-Q3_SCDPT4'!$I$167</definedName>
    <definedName name="SCDPT4_8399999_8" localSheetId="1">'GMIC_2021-Q3_SCDPT4'!$J$167</definedName>
    <definedName name="SCDPT4_8399999_9" localSheetId="1">'GMIC_2021-Q3_SCDPT4'!$K$167</definedName>
    <definedName name="SCDPT4_8400000_Range" localSheetId="1">'GMIC_2021-Q3_SCDPT4'!$B$168:$AF$170</definedName>
    <definedName name="SCDPT4_8499999_10" localSheetId="1">'GMIC_2021-Q3_SCDPT4'!$L$171</definedName>
    <definedName name="SCDPT4_8499999_11" localSheetId="1">'GMIC_2021-Q3_SCDPT4'!$M$171</definedName>
    <definedName name="SCDPT4_8499999_12" localSheetId="1">'GMIC_2021-Q3_SCDPT4'!$N$171</definedName>
    <definedName name="SCDPT4_8499999_13" localSheetId="1">'GMIC_2021-Q3_SCDPT4'!$O$171</definedName>
    <definedName name="SCDPT4_8499999_14" localSheetId="1">'GMIC_2021-Q3_SCDPT4'!$P$171</definedName>
    <definedName name="SCDPT4_8499999_15" localSheetId="1">'GMIC_2021-Q3_SCDPT4'!$Q$171</definedName>
    <definedName name="SCDPT4_8499999_16" localSheetId="1">'GMIC_2021-Q3_SCDPT4'!$R$171</definedName>
    <definedName name="SCDPT4_8499999_17" localSheetId="1">'GMIC_2021-Q3_SCDPT4'!$S$171</definedName>
    <definedName name="SCDPT4_8499999_18" localSheetId="1">'GMIC_2021-Q3_SCDPT4'!$T$171</definedName>
    <definedName name="SCDPT4_8499999_19" localSheetId="1">'GMIC_2021-Q3_SCDPT4'!$U$171</definedName>
    <definedName name="SCDPT4_8499999_20" localSheetId="1">'GMIC_2021-Q3_SCDPT4'!$V$171</definedName>
    <definedName name="SCDPT4_8499999_7" localSheetId="1">'GMIC_2021-Q3_SCDPT4'!$I$171</definedName>
    <definedName name="SCDPT4_8499999_9" localSheetId="1">'GMIC_2021-Q3_SCDPT4'!$K$171</definedName>
    <definedName name="SCDPT4_84BEGIN_1" localSheetId="1">'GMIC_2021-Q3_SCDPT4'!$C$168</definedName>
    <definedName name="SCDPT4_84BEGIN_10" localSheetId="1">'GMIC_2021-Q3_SCDPT4'!$L$168</definedName>
    <definedName name="SCDPT4_84BEGIN_11" localSheetId="1">'GMIC_2021-Q3_SCDPT4'!$M$168</definedName>
    <definedName name="SCDPT4_84BEGIN_12" localSheetId="1">'GMIC_2021-Q3_SCDPT4'!$N$168</definedName>
    <definedName name="SCDPT4_84BEGIN_13" localSheetId="1">'GMIC_2021-Q3_SCDPT4'!$O$168</definedName>
    <definedName name="SCDPT4_84BEGIN_14" localSheetId="1">'GMIC_2021-Q3_SCDPT4'!$P$168</definedName>
    <definedName name="SCDPT4_84BEGIN_15" localSheetId="1">'GMIC_2021-Q3_SCDPT4'!$Q$168</definedName>
    <definedName name="SCDPT4_84BEGIN_16" localSheetId="1">'GMIC_2021-Q3_SCDPT4'!$R$168</definedName>
    <definedName name="SCDPT4_84BEGIN_17" localSheetId="1">'GMIC_2021-Q3_SCDPT4'!$S$168</definedName>
    <definedName name="SCDPT4_84BEGIN_18" localSheetId="1">'GMIC_2021-Q3_SCDPT4'!$T$168</definedName>
    <definedName name="SCDPT4_84BEGIN_19" localSheetId="1">'GMIC_2021-Q3_SCDPT4'!$U$168</definedName>
    <definedName name="SCDPT4_84BEGIN_2" localSheetId="1">'GMIC_2021-Q3_SCDPT4'!$D$168</definedName>
    <definedName name="SCDPT4_84BEGIN_20" localSheetId="1">'GMIC_2021-Q3_SCDPT4'!$V$168</definedName>
    <definedName name="SCDPT4_84BEGIN_21" localSheetId="1">'GMIC_2021-Q3_SCDPT4'!$W$168</definedName>
    <definedName name="SCDPT4_84BEGIN_22.01" localSheetId="1">'GMIC_2021-Q3_SCDPT4'!$X$168</definedName>
    <definedName name="SCDPT4_84BEGIN_22.02" localSheetId="1">'GMIC_2021-Q3_SCDPT4'!$Y$168</definedName>
    <definedName name="SCDPT4_84BEGIN_22.03" localSheetId="1">'GMIC_2021-Q3_SCDPT4'!$Z$168</definedName>
    <definedName name="SCDPT4_84BEGIN_23" localSheetId="1">'GMIC_2021-Q3_SCDPT4'!$AA$168</definedName>
    <definedName name="SCDPT4_84BEGIN_24" localSheetId="1">'GMIC_2021-Q3_SCDPT4'!$AB$168</definedName>
    <definedName name="SCDPT4_84BEGIN_25" localSheetId="1">'GMIC_2021-Q3_SCDPT4'!$AC$168</definedName>
    <definedName name="SCDPT4_84BEGIN_26" localSheetId="1">'GMIC_2021-Q3_SCDPT4'!$AD$168</definedName>
    <definedName name="SCDPT4_84BEGIN_27" localSheetId="1">'GMIC_2021-Q3_SCDPT4'!$AE$168</definedName>
    <definedName name="SCDPT4_84BEGIN_28" localSheetId="1">'GMIC_2021-Q3_SCDPT4'!$AF$168</definedName>
    <definedName name="SCDPT4_84BEGIN_3" localSheetId="1">'GMIC_2021-Q3_SCDPT4'!$E$168</definedName>
    <definedName name="SCDPT4_84BEGIN_4" localSheetId="1">'GMIC_2021-Q3_SCDPT4'!$F$168</definedName>
    <definedName name="SCDPT4_84BEGIN_5" localSheetId="1">'GMIC_2021-Q3_SCDPT4'!$G$168</definedName>
    <definedName name="SCDPT4_84BEGIN_6" localSheetId="1">'GMIC_2021-Q3_SCDPT4'!$H$168</definedName>
    <definedName name="SCDPT4_84BEGIN_7" localSheetId="1">'GMIC_2021-Q3_SCDPT4'!$I$168</definedName>
    <definedName name="SCDPT4_84BEGIN_8" localSheetId="1">'GMIC_2021-Q3_SCDPT4'!$J$168</definedName>
    <definedName name="SCDPT4_84BEGIN_9" localSheetId="1">'GMIC_2021-Q3_SCDPT4'!$K$168</definedName>
    <definedName name="SCDPT4_84ENDIN_10" localSheetId="1">'GMIC_2021-Q3_SCDPT4'!$L$170</definedName>
    <definedName name="SCDPT4_84ENDIN_11" localSheetId="1">'GMIC_2021-Q3_SCDPT4'!$M$170</definedName>
    <definedName name="SCDPT4_84ENDIN_12" localSheetId="1">'GMIC_2021-Q3_SCDPT4'!$N$170</definedName>
    <definedName name="SCDPT4_84ENDIN_13" localSheetId="1">'GMIC_2021-Q3_SCDPT4'!$O$170</definedName>
    <definedName name="SCDPT4_84ENDIN_14" localSheetId="1">'GMIC_2021-Q3_SCDPT4'!$P$170</definedName>
    <definedName name="SCDPT4_84ENDIN_15" localSheetId="1">'GMIC_2021-Q3_SCDPT4'!$Q$170</definedName>
    <definedName name="SCDPT4_84ENDIN_16" localSheetId="1">'GMIC_2021-Q3_SCDPT4'!$R$170</definedName>
    <definedName name="SCDPT4_84ENDIN_17" localSheetId="1">'GMIC_2021-Q3_SCDPT4'!$S$170</definedName>
    <definedName name="SCDPT4_84ENDIN_18" localSheetId="1">'GMIC_2021-Q3_SCDPT4'!$T$170</definedName>
    <definedName name="SCDPT4_84ENDIN_19" localSheetId="1">'GMIC_2021-Q3_SCDPT4'!$U$170</definedName>
    <definedName name="SCDPT4_84ENDIN_2" localSheetId="1">'GMIC_2021-Q3_SCDPT4'!$D$170</definedName>
    <definedName name="SCDPT4_84ENDIN_20" localSheetId="1">'GMIC_2021-Q3_SCDPT4'!$V$170</definedName>
    <definedName name="SCDPT4_84ENDIN_21" localSheetId="1">'GMIC_2021-Q3_SCDPT4'!$W$170</definedName>
    <definedName name="SCDPT4_84ENDIN_22.01" localSheetId="1">'GMIC_2021-Q3_SCDPT4'!$X$170</definedName>
    <definedName name="SCDPT4_84ENDIN_22.02" localSheetId="1">'GMIC_2021-Q3_SCDPT4'!$Y$170</definedName>
    <definedName name="SCDPT4_84ENDIN_22.03" localSheetId="1">'GMIC_2021-Q3_SCDPT4'!$Z$170</definedName>
    <definedName name="SCDPT4_84ENDIN_23" localSheetId="1">'GMIC_2021-Q3_SCDPT4'!$AA$170</definedName>
    <definedName name="SCDPT4_84ENDIN_24" localSheetId="1">'GMIC_2021-Q3_SCDPT4'!$AB$170</definedName>
    <definedName name="SCDPT4_84ENDIN_25" localSheetId="1">'GMIC_2021-Q3_SCDPT4'!$AC$170</definedName>
    <definedName name="SCDPT4_84ENDIN_26" localSheetId="1">'GMIC_2021-Q3_SCDPT4'!$AD$170</definedName>
    <definedName name="SCDPT4_84ENDIN_27" localSheetId="1">'GMIC_2021-Q3_SCDPT4'!$AE$170</definedName>
    <definedName name="SCDPT4_84ENDIN_28" localSheetId="1">'GMIC_2021-Q3_SCDPT4'!$AF$170</definedName>
    <definedName name="SCDPT4_84ENDIN_3" localSheetId="1">'GMIC_2021-Q3_SCDPT4'!$E$170</definedName>
    <definedName name="SCDPT4_84ENDIN_4" localSheetId="1">'GMIC_2021-Q3_SCDPT4'!$F$170</definedName>
    <definedName name="SCDPT4_84ENDIN_5" localSheetId="1">'GMIC_2021-Q3_SCDPT4'!$G$170</definedName>
    <definedName name="SCDPT4_84ENDIN_6" localSheetId="1">'GMIC_2021-Q3_SCDPT4'!$H$170</definedName>
    <definedName name="SCDPT4_84ENDIN_7" localSheetId="1">'GMIC_2021-Q3_SCDPT4'!$I$170</definedName>
    <definedName name="SCDPT4_84ENDIN_8" localSheetId="1">'GMIC_2021-Q3_SCDPT4'!$J$170</definedName>
    <definedName name="SCDPT4_84ENDIN_9" localSheetId="1">'GMIC_2021-Q3_SCDPT4'!$K$170</definedName>
    <definedName name="SCDPT4_8500000_Range" localSheetId="1">'GMIC_2021-Q3_SCDPT4'!$B$172:$AF$174</definedName>
    <definedName name="SCDPT4_8599999_10" localSheetId="1">'GMIC_2021-Q3_SCDPT4'!$L$175</definedName>
    <definedName name="SCDPT4_8599999_11" localSheetId="1">'GMIC_2021-Q3_SCDPT4'!$M$175</definedName>
    <definedName name="SCDPT4_8599999_12" localSheetId="1">'GMIC_2021-Q3_SCDPT4'!$N$175</definedName>
    <definedName name="SCDPT4_8599999_13" localSheetId="1">'GMIC_2021-Q3_SCDPT4'!$O$175</definedName>
    <definedName name="SCDPT4_8599999_14" localSheetId="1">'GMIC_2021-Q3_SCDPT4'!$P$175</definedName>
    <definedName name="SCDPT4_8599999_15" localSheetId="1">'GMIC_2021-Q3_SCDPT4'!$Q$175</definedName>
    <definedName name="SCDPT4_8599999_16" localSheetId="1">'GMIC_2021-Q3_SCDPT4'!$R$175</definedName>
    <definedName name="SCDPT4_8599999_17" localSheetId="1">'GMIC_2021-Q3_SCDPT4'!$S$175</definedName>
    <definedName name="SCDPT4_8599999_18" localSheetId="1">'GMIC_2021-Q3_SCDPT4'!$T$175</definedName>
    <definedName name="SCDPT4_8599999_19" localSheetId="1">'GMIC_2021-Q3_SCDPT4'!$U$175</definedName>
    <definedName name="SCDPT4_8599999_20" localSheetId="1">'GMIC_2021-Q3_SCDPT4'!$V$175</definedName>
    <definedName name="SCDPT4_8599999_7" localSheetId="1">'GMIC_2021-Q3_SCDPT4'!$I$175</definedName>
    <definedName name="SCDPT4_8599999_9" localSheetId="1">'GMIC_2021-Q3_SCDPT4'!$K$175</definedName>
    <definedName name="SCDPT4_85BEGIN_1" localSheetId="1">'GMIC_2021-Q3_SCDPT4'!$C$172</definedName>
    <definedName name="SCDPT4_85BEGIN_10" localSheetId="1">'GMIC_2021-Q3_SCDPT4'!$L$172</definedName>
    <definedName name="SCDPT4_85BEGIN_11" localSheetId="1">'GMIC_2021-Q3_SCDPT4'!$M$172</definedName>
    <definedName name="SCDPT4_85BEGIN_12" localSheetId="1">'GMIC_2021-Q3_SCDPT4'!$N$172</definedName>
    <definedName name="SCDPT4_85BEGIN_13" localSheetId="1">'GMIC_2021-Q3_SCDPT4'!$O$172</definedName>
    <definedName name="SCDPT4_85BEGIN_14" localSheetId="1">'GMIC_2021-Q3_SCDPT4'!$P$172</definedName>
    <definedName name="SCDPT4_85BEGIN_15" localSheetId="1">'GMIC_2021-Q3_SCDPT4'!$Q$172</definedName>
    <definedName name="SCDPT4_85BEGIN_16" localSheetId="1">'GMIC_2021-Q3_SCDPT4'!$R$172</definedName>
    <definedName name="SCDPT4_85BEGIN_17" localSheetId="1">'GMIC_2021-Q3_SCDPT4'!$S$172</definedName>
    <definedName name="SCDPT4_85BEGIN_18" localSheetId="1">'GMIC_2021-Q3_SCDPT4'!$T$172</definedName>
    <definedName name="SCDPT4_85BEGIN_19" localSheetId="1">'GMIC_2021-Q3_SCDPT4'!$U$172</definedName>
    <definedName name="SCDPT4_85BEGIN_2" localSheetId="1">'GMIC_2021-Q3_SCDPT4'!$D$172</definedName>
    <definedName name="SCDPT4_85BEGIN_20" localSheetId="1">'GMIC_2021-Q3_SCDPT4'!$V$172</definedName>
    <definedName name="SCDPT4_85BEGIN_21" localSheetId="1">'GMIC_2021-Q3_SCDPT4'!$W$172</definedName>
    <definedName name="SCDPT4_85BEGIN_22.01" localSheetId="1">'GMIC_2021-Q3_SCDPT4'!$X$172</definedName>
    <definedName name="SCDPT4_85BEGIN_22.02" localSheetId="1">'GMIC_2021-Q3_SCDPT4'!$Y$172</definedName>
    <definedName name="SCDPT4_85BEGIN_22.03" localSheetId="1">'GMIC_2021-Q3_SCDPT4'!$Z$172</definedName>
    <definedName name="SCDPT4_85BEGIN_23" localSheetId="1">'GMIC_2021-Q3_SCDPT4'!$AA$172</definedName>
    <definedName name="SCDPT4_85BEGIN_24" localSheetId="1">'GMIC_2021-Q3_SCDPT4'!$AB$172</definedName>
    <definedName name="SCDPT4_85BEGIN_25" localSheetId="1">'GMIC_2021-Q3_SCDPT4'!$AC$172</definedName>
    <definedName name="SCDPT4_85BEGIN_26" localSheetId="1">'GMIC_2021-Q3_SCDPT4'!$AD$172</definedName>
    <definedName name="SCDPT4_85BEGIN_27" localSheetId="1">'GMIC_2021-Q3_SCDPT4'!$AE$172</definedName>
    <definedName name="SCDPT4_85BEGIN_28" localSheetId="1">'GMIC_2021-Q3_SCDPT4'!$AF$172</definedName>
    <definedName name="SCDPT4_85BEGIN_3" localSheetId="1">'GMIC_2021-Q3_SCDPT4'!$E$172</definedName>
    <definedName name="SCDPT4_85BEGIN_4" localSheetId="1">'GMIC_2021-Q3_SCDPT4'!$F$172</definedName>
    <definedName name="SCDPT4_85BEGIN_5" localSheetId="1">'GMIC_2021-Q3_SCDPT4'!$G$172</definedName>
    <definedName name="SCDPT4_85BEGIN_6" localSheetId="1">'GMIC_2021-Q3_SCDPT4'!$H$172</definedName>
    <definedName name="SCDPT4_85BEGIN_7" localSheetId="1">'GMIC_2021-Q3_SCDPT4'!$I$172</definedName>
    <definedName name="SCDPT4_85BEGIN_8" localSheetId="1">'GMIC_2021-Q3_SCDPT4'!$J$172</definedName>
    <definedName name="SCDPT4_85BEGIN_9" localSheetId="1">'GMIC_2021-Q3_SCDPT4'!$K$172</definedName>
    <definedName name="SCDPT4_85ENDIN_10" localSheetId="1">'GMIC_2021-Q3_SCDPT4'!$L$174</definedName>
    <definedName name="SCDPT4_85ENDIN_11" localSheetId="1">'GMIC_2021-Q3_SCDPT4'!$M$174</definedName>
    <definedName name="SCDPT4_85ENDIN_12" localSheetId="1">'GMIC_2021-Q3_SCDPT4'!$N$174</definedName>
    <definedName name="SCDPT4_85ENDIN_13" localSheetId="1">'GMIC_2021-Q3_SCDPT4'!$O$174</definedName>
    <definedName name="SCDPT4_85ENDIN_14" localSheetId="1">'GMIC_2021-Q3_SCDPT4'!$P$174</definedName>
    <definedName name="SCDPT4_85ENDIN_15" localSheetId="1">'GMIC_2021-Q3_SCDPT4'!$Q$174</definedName>
    <definedName name="SCDPT4_85ENDIN_16" localSheetId="1">'GMIC_2021-Q3_SCDPT4'!$R$174</definedName>
    <definedName name="SCDPT4_85ENDIN_17" localSheetId="1">'GMIC_2021-Q3_SCDPT4'!$S$174</definedName>
    <definedName name="SCDPT4_85ENDIN_18" localSheetId="1">'GMIC_2021-Q3_SCDPT4'!$T$174</definedName>
    <definedName name="SCDPT4_85ENDIN_19" localSheetId="1">'GMIC_2021-Q3_SCDPT4'!$U$174</definedName>
    <definedName name="SCDPT4_85ENDIN_2" localSheetId="1">'GMIC_2021-Q3_SCDPT4'!$D$174</definedName>
    <definedName name="SCDPT4_85ENDIN_20" localSheetId="1">'GMIC_2021-Q3_SCDPT4'!$V$174</definedName>
    <definedName name="SCDPT4_85ENDIN_21" localSheetId="1">'GMIC_2021-Q3_SCDPT4'!$W$174</definedName>
    <definedName name="SCDPT4_85ENDIN_22.01" localSheetId="1">'GMIC_2021-Q3_SCDPT4'!$X$174</definedName>
    <definedName name="SCDPT4_85ENDIN_22.02" localSheetId="1">'GMIC_2021-Q3_SCDPT4'!$Y$174</definedName>
    <definedName name="SCDPT4_85ENDIN_22.03" localSheetId="1">'GMIC_2021-Q3_SCDPT4'!$Z$174</definedName>
    <definedName name="SCDPT4_85ENDIN_23" localSheetId="1">'GMIC_2021-Q3_SCDPT4'!$AA$174</definedName>
    <definedName name="SCDPT4_85ENDIN_24" localSheetId="1">'GMIC_2021-Q3_SCDPT4'!$AB$174</definedName>
    <definedName name="SCDPT4_85ENDIN_25" localSheetId="1">'GMIC_2021-Q3_SCDPT4'!$AC$174</definedName>
    <definedName name="SCDPT4_85ENDIN_26" localSheetId="1">'GMIC_2021-Q3_SCDPT4'!$AD$174</definedName>
    <definedName name="SCDPT4_85ENDIN_27" localSheetId="1">'GMIC_2021-Q3_SCDPT4'!$AE$174</definedName>
    <definedName name="SCDPT4_85ENDIN_28" localSheetId="1">'GMIC_2021-Q3_SCDPT4'!$AF$174</definedName>
    <definedName name="SCDPT4_85ENDIN_3" localSheetId="1">'GMIC_2021-Q3_SCDPT4'!$E$174</definedName>
    <definedName name="SCDPT4_85ENDIN_4" localSheetId="1">'GMIC_2021-Q3_SCDPT4'!$F$174</definedName>
    <definedName name="SCDPT4_85ENDIN_5" localSheetId="1">'GMIC_2021-Q3_SCDPT4'!$G$174</definedName>
    <definedName name="SCDPT4_85ENDIN_6" localSheetId="1">'GMIC_2021-Q3_SCDPT4'!$H$174</definedName>
    <definedName name="SCDPT4_85ENDIN_7" localSheetId="1">'GMIC_2021-Q3_SCDPT4'!$I$174</definedName>
    <definedName name="SCDPT4_85ENDIN_8" localSheetId="1">'GMIC_2021-Q3_SCDPT4'!$J$174</definedName>
    <definedName name="SCDPT4_85ENDIN_9" localSheetId="1">'GMIC_2021-Q3_SCDPT4'!$K$174</definedName>
    <definedName name="SCDPT4_8600000_Range" localSheetId="1">'GMIC_2021-Q3_SCDPT4'!$B$176:$AF$178</definedName>
    <definedName name="SCDPT4_8699999_10" localSheetId="1">'GMIC_2021-Q3_SCDPT4'!$L$179</definedName>
    <definedName name="SCDPT4_8699999_11" localSheetId="1">'GMIC_2021-Q3_SCDPT4'!$M$179</definedName>
    <definedName name="SCDPT4_8699999_12" localSheetId="1">'GMIC_2021-Q3_SCDPT4'!$N$179</definedName>
    <definedName name="SCDPT4_8699999_13" localSheetId="1">'GMIC_2021-Q3_SCDPT4'!$O$179</definedName>
    <definedName name="SCDPT4_8699999_14" localSheetId="1">'GMIC_2021-Q3_SCDPT4'!$P$179</definedName>
    <definedName name="SCDPT4_8699999_15" localSheetId="1">'GMIC_2021-Q3_SCDPT4'!$Q$179</definedName>
    <definedName name="SCDPT4_8699999_16" localSheetId="1">'GMIC_2021-Q3_SCDPT4'!$R$179</definedName>
    <definedName name="SCDPT4_8699999_17" localSheetId="1">'GMIC_2021-Q3_SCDPT4'!$S$179</definedName>
    <definedName name="SCDPT4_8699999_18" localSheetId="1">'GMIC_2021-Q3_SCDPT4'!$T$179</definedName>
    <definedName name="SCDPT4_8699999_19" localSheetId="1">'GMIC_2021-Q3_SCDPT4'!$U$179</definedName>
    <definedName name="SCDPT4_8699999_20" localSheetId="1">'GMIC_2021-Q3_SCDPT4'!$V$179</definedName>
    <definedName name="SCDPT4_8699999_7" localSheetId="1">'GMIC_2021-Q3_SCDPT4'!$I$179</definedName>
    <definedName name="SCDPT4_8699999_9" localSheetId="1">'GMIC_2021-Q3_SCDPT4'!$K$179</definedName>
    <definedName name="SCDPT4_86BEGIN_1" localSheetId="1">'GMIC_2021-Q3_SCDPT4'!$C$176</definedName>
    <definedName name="SCDPT4_86BEGIN_10" localSheetId="1">'GMIC_2021-Q3_SCDPT4'!$L$176</definedName>
    <definedName name="SCDPT4_86BEGIN_11" localSheetId="1">'GMIC_2021-Q3_SCDPT4'!$M$176</definedName>
    <definedName name="SCDPT4_86BEGIN_12" localSheetId="1">'GMIC_2021-Q3_SCDPT4'!$N$176</definedName>
    <definedName name="SCDPT4_86BEGIN_13" localSheetId="1">'GMIC_2021-Q3_SCDPT4'!$O$176</definedName>
    <definedName name="SCDPT4_86BEGIN_14" localSheetId="1">'GMIC_2021-Q3_SCDPT4'!$P$176</definedName>
    <definedName name="SCDPT4_86BEGIN_15" localSheetId="1">'GMIC_2021-Q3_SCDPT4'!$Q$176</definedName>
    <definedName name="SCDPT4_86BEGIN_16" localSheetId="1">'GMIC_2021-Q3_SCDPT4'!$R$176</definedName>
    <definedName name="SCDPT4_86BEGIN_17" localSheetId="1">'GMIC_2021-Q3_SCDPT4'!$S$176</definedName>
    <definedName name="SCDPT4_86BEGIN_18" localSheetId="1">'GMIC_2021-Q3_SCDPT4'!$T$176</definedName>
    <definedName name="SCDPT4_86BEGIN_19" localSheetId="1">'GMIC_2021-Q3_SCDPT4'!$U$176</definedName>
    <definedName name="SCDPT4_86BEGIN_2" localSheetId="1">'GMIC_2021-Q3_SCDPT4'!$D$176</definedName>
    <definedName name="SCDPT4_86BEGIN_20" localSheetId="1">'GMIC_2021-Q3_SCDPT4'!$V$176</definedName>
    <definedName name="SCDPT4_86BEGIN_21" localSheetId="1">'GMIC_2021-Q3_SCDPT4'!$W$176</definedName>
    <definedName name="SCDPT4_86BEGIN_22.01" localSheetId="1">'GMIC_2021-Q3_SCDPT4'!$X$176</definedName>
    <definedName name="SCDPT4_86BEGIN_22.02" localSheetId="1">'GMIC_2021-Q3_SCDPT4'!$Y$176</definedName>
    <definedName name="SCDPT4_86BEGIN_22.03" localSheetId="1">'GMIC_2021-Q3_SCDPT4'!$Z$176</definedName>
    <definedName name="SCDPT4_86BEGIN_23" localSheetId="1">'GMIC_2021-Q3_SCDPT4'!$AA$176</definedName>
    <definedName name="SCDPT4_86BEGIN_24" localSheetId="1">'GMIC_2021-Q3_SCDPT4'!$AB$176</definedName>
    <definedName name="SCDPT4_86BEGIN_25" localSheetId="1">'GMIC_2021-Q3_SCDPT4'!$AC$176</definedName>
    <definedName name="SCDPT4_86BEGIN_26" localSheetId="1">'GMIC_2021-Q3_SCDPT4'!$AD$176</definedName>
    <definedName name="SCDPT4_86BEGIN_27" localSheetId="1">'GMIC_2021-Q3_SCDPT4'!$AE$176</definedName>
    <definedName name="SCDPT4_86BEGIN_28" localSheetId="1">'GMIC_2021-Q3_SCDPT4'!$AF$176</definedName>
    <definedName name="SCDPT4_86BEGIN_3" localSheetId="1">'GMIC_2021-Q3_SCDPT4'!$E$176</definedName>
    <definedName name="SCDPT4_86BEGIN_4" localSheetId="1">'GMIC_2021-Q3_SCDPT4'!$F$176</definedName>
    <definedName name="SCDPT4_86BEGIN_5" localSheetId="1">'GMIC_2021-Q3_SCDPT4'!$G$176</definedName>
    <definedName name="SCDPT4_86BEGIN_6" localSheetId="1">'GMIC_2021-Q3_SCDPT4'!$H$176</definedName>
    <definedName name="SCDPT4_86BEGIN_7" localSheetId="1">'GMIC_2021-Q3_SCDPT4'!$I$176</definedName>
    <definedName name="SCDPT4_86BEGIN_8" localSheetId="1">'GMIC_2021-Q3_SCDPT4'!$J$176</definedName>
    <definedName name="SCDPT4_86BEGIN_9" localSheetId="1">'GMIC_2021-Q3_SCDPT4'!$K$176</definedName>
    <definedName name="SCDPT4_86ENDIN_10" localSheetId="1">'GMIC_2021-Q3_SCDPT4'!$L$178</definedName>
    <definedName name="SCDPT4_86ENDIN_11" localSheetId="1">'GMIC_2021-Q3_SCDPT4'!$M$178</definedName>
    <definedName name="SCDPT4_86ENDIN_12" localSheetId="1">'GMIC_2021-Q3_SCDPT4'!$N$178</definedName>
    <definedName name="SCDPT4_86ENDIN_13" localSheetId="1">'GMIC_2021-Q3_SCDPT4'!$O$178</definedName>
    <definedName name="SCDPT4_86ENDIN_14" localSheetId="1">'GMIC_2021-Q3_SCDPT4'!$P$178</definedName>
    <definedName name="SCDPT4_86ENDIN_15" localSheetId="1">'GMIC_2021-Q3_SCDPT4'!$Q$178</definedName>
    <definedName name="SCDPT4_86ENDIN_16" localSheetId="1">'GMIC_2021-Q3_SCDPT4'!$R$178</definedName>
    <definedName name="SCDPT4_86ENDIN_17" localSheetId="1">'GMIC_2021-Q3_SCDPT4'!$S$178</definedName>
    <definedName name="SCDPT4_86ENDIN_18" localSheetId="1">'GMIC_2021-Q3_SCDPT4'!$T$178</definedName>
    <definedName name="SCDPT4_86ENDIN_19" localSheetId="1">'GMIC_2021-Q3_SCDPT4'!$U$178</definedName>
    <definedName name="SCDPT4_86ENDIN_2" localSheetId="1">'GMIC_2021-Q3_SCDPT4'!$D$178</definedName>
    <definedName name="SCDPT4_86ENDIN_20" localSheetId="1">'GMIC_2021-Q3_SCDPT4'!$V$178</definedName>
    <definedName name="SCDPT4_86ENDIN_21" localSheetId="1">'GMIC_2021-Q3_SCDPT4'!$W$178</definedName>
    <definedName name="SCDPT4_86ENDIN_22.01" localSheetId="1">'GMIC_2021-Q3_SCDPT4'!$X$178</definedName>
    <definedName name="SCDPT4_86ENDIN_22.02" localSheetId="1">'GMIC_2021-Q3_SCDPT4'!$Y$178</definedName>
    <definedName name="SCDPT4_86ENDIN_22.03" localSheetId="1">'GMIC_2021-Q3_SCDPT4'!$Z$178</definedName>
    <definedName name="SCDPT4_86ENDIN_23" localSheetId="1">'GMIC_2021-Q3_SCDPT4'!$AA$178</definedName>
    <definedName name="SCDPT4_86ENDIN_24" localSheetId="1">'GMIC_2021-Q3_SCDPT4'!$AB$178</definedName>
    <definedName name="SCDPT4_86ENDIN_25" localSheetId="1">'GMIC_2021-Q3_SCDPT4'!$AC$178</definedName>
    <definedName name="SCDPT4_86ENDIN_26" localSheetId="1">'GMIC_2021-Q3_SCDPT4'!$AD$178</definedName>
    <definedName name="SCDPT4_86ENDIN_27" localSheetId="1">'GMIC_2021-Q3_SCDPT4'!$AE$178</definedName>
    <definedName name="SCDPT4_86ENDIN_28" localSheetId="1">'GMIC_2021-Q3_SCDPT4'!$AF$178</definedName>
    <definedName name="SCDPT4_86ENDIN_3" localSheetId="1">'GMIC_2021-Q3_SCDPT4'!$E$178</definedName>
    <definedName name="SCDPT4_86ENDIN_4" localSheetId="1">'GMIC_2021-Q3_SCDPT4'!$F$178</definedName>
    <definedName name="SCDPT4_86ENDIN_5" localSheetId="1">'GMIC_2021-Q3_SCDPT4'!$G$178</definedName>
    <definedName name="SCDPT4_86ENDIN_6" localSheetId="1">'GMIC_2021-Q3_SCDPT4'!$H$178</definedName>
    <definedName name="SCDPT4_86ENDIN_7" localSheetId="1">'GMIC_2021-Q3_SCDPT4'!$I$178</definedName>
    <definedName name="SCDPT4_86ENDIN_8" localSheetId="1">'GMIC_2021-Q3_SCDPT4'!$J$178</definedName>
    <definedName name="SCDPT4_86ENDIN_9" localSheetId="1">'GMIC_2021-Q3_SCDPT4'!$K$178</definedName>
    <definedName name="SCDPT4_8700000_Range" localSheetId="1">'GMIC_2021-Q3_SCDPT4'!$B$180:$AF$182</definedName>
    <definedName name="SCDPT4_8799999_10" localSheetId="1">'GMIC_2021-Q3_SCDPT4'!$L$183</definedName>
    <definedName name="SCDPT4_8799999_11" localSheetId="1">'GMIC_2021-Q3_SCDPT4'!$M$183</definedName>
    <definedName name="SCDPT4_8799999_12" localSheetId="1">'GMIC_2021-Q3_SCDPT4'!$N$183</definedName>
    <definedName name="SCDPT4_8799999_13" localSheetId="1">'GMIC_2021-Q3_SCDPT4'!$O$183</definedName>
    <definedName name="SCDPT4_8799999_14" localSheetId="1">'GMIC_2021-Q3_SCDPT4'!$P$183</definedName>
    <definedName name="SCDPT4_8799999_15" localSheetId="1">'GMIC_2021-Q3_SCDPT4'!$Q$183</definedName>
    <definedName name="SCDPT4_8799999_16" localSheetId="1">'GMIC_2021-Q3_SCDPT4'!$R$183</definedName>
    <definedName name="SCDPT4_8799999_17" localSheetId="1">'GMIC_2021-Q3_SCDPT4'!$S$183</definedName>
    <definedName name="SCDPT4_8799999_18" localSheetId="1">'GMIC_2021-Q3_SCDPT4'!$T$183</definedName>
    <definedName name="SCDPT4_8799999_19" localSheetId="1">'GMIC_2021-Q3_SCDPT4'!$U$183</definedName>
    <definedName name="SCDPT4_8799999_20" localSheetId="1">'GMIC_2021-Q3_SCDPT4'!$V$183</definedName>
    <definedName name="SCDPT4_8799999_7" localSheetId="1">'GMIC_2021-Q3_SCDPT4'!$I$183</definedName>
    <definedName name="SCDPT4_8799999_9" localSheetId="1">'GMIC_2021-Q3_SCDPT4'!$K$183</definedName>
    <definedName name="SCDPT4_87BEGIN_1" localSheetId="1">'GMIC_2021-Q3_SCDPT4'!$C$180</definedName>
    <definedName name="SCDPT4_87BEGIN_10" localSheetId="1">'GMIC_2021-Q3_SCDPT4'!$L$180</definedName>
    <definedName name="SCDPT4_87BEGIN_11" localSheetId="1">'GMIC_2021-Q3_SCDPT4'!$M$180</definedName>
    <definedName name="SCDPT4_87BEGIN_12" localSheetId="1">'GMIC_2021-Q3_SCDPT4'!$N$180</definedName>
    <definedName name="SCDPT4_87BEGIN_13" localSheetId="1">'GMIC_2021-Q3_SCDPT4'!$O$180</definedName>
    <definedName name="SCDPT4_87BEGIN_14" localSheetId="1">'GMIC_2021-Q3_SCDPT4'!$P$180</definedName>
    <definedName name="SCDPT4_87BEGIN_15" localSheetId="1">'GMIC_2021-Q3_SCDPT4'!$Q$180</definedName>
    <definedName name="SCDPT4_87BEGIN_16" localSheetId="1">'GMIC_2021-Q3_SCDPT4'!$R$180</definedName>
    <definedName name="SCDPT4_87BEGIN_17" localSheetId="1">'GMIC_2021-Q3_SCDPT4'!$S$180</definedName>
    <definedName name="SCDPT4_87BEGIN_18" localSheetId="1">'GMIC_2021-Q3_SCDPT4'!$T$180</definedName>
    <definedName name="SCDPT4_87BEGIN_19" localSheetId="1">'GMIC_2021-Q3_SCDPT4'!$U$180</definedName>
    <definedName name="SCDPT4_87BEGIN_2" localSheetId="1">'GMIC_2021-Q3_SCDPT4'!$D$180</definedName>
    <definedName name="SCDPT4_87BEGIN_20" localSheetId="1">'GMIC_2021-Q3_SCDPT4'!$V$180</definedName>
    <definedName name="SCDPT4_87BEGIN_21" localSheetId="1">'GMIC_2021-Q3_SCDPT4'!$W$180</definedName>
    <definedName name="SCDPT4_87BEGIN_22.01" localSheetId="1">'GMIC_2021-Q3_SCDPT4'!$X$180</definedName>
    <definedName name="SCDPT4_87BEGIN_22.02" localSheetId="1">'GMIC_2021-Q3_SCDPT4'!$Y$180</definedName>
    <definedName name="SCDPT4_87BEGIN_22.03" localSheetId="1">'GMIC_2021-Q3_SCDPT4'!$Z$180</definedName>
    <definedName name="SCDPT4_87BEGIN_23" localSheetId="1">'GMIC_2021-Q3_SCDPT4'!$AA$180</definedName>
    <definedName name="SCDPT4_87BEGIN_24" localSheetId="1">'GMIC_2021-Q3_SCDPT4'!$AB$180</definedName>
    <definedName name="SCDPT4_87BEGIN_25" localSheetId="1">'GMIC_2021-Q3_SCDPT4'!$AC$180</definedName>
    <definedName name="SCDPT4_87BEGIN_26" localSheetId="1">'GMIC_2021-Q3_SCDPT4'!$AD$180</definedName>
    <definedName name="SCDPT4_87BEGIN_27" localSheetId="1">'GMIC_2021-Q3_SCDPT4'!$AE$180</definedName>
    <definedName name="SCDPT4_87BEGIN_28" localSheetId="1">'GMIC_2021-Q3_SCDPT4'!$AF$180</definedName>
    <definedName name="SCDPT4_87BEGIN_3" localSheetId="1">'GMIC_2021-Q3_SCDPT4'!$E$180</definedName>
    <definedName name="SCDPT4_87BEGIN_4" localSheetId="1">'GMIC_2021-Q3_SCDPT4'!$F$180</definedName>
    <definedName name="SCDPT4_87BEGIN_5" localSheetId="1">'GMIC_2021-Q3_SCDPT4'!$G$180</definedName>
    <definedName name="SCDPT4_87BEGIN_6" localSheetId="1">'GMIC_2021-Q3_SCDPT4'!$H$180</definedName>
    <definedName name="SCDPT4_87BEGIN_7" localSheetId="1">'GMIC_2021-Q3_SCDPT4'!$I$180</definedName>
    <definedName name="SCDPT4_87BEGIN_8" localSheetId="1">'GMIC_2021-Q3_SCDPT4'!$J$180</definedName>
    <definedName name="SCDPT4_87BEGIN_9" localSheetId="1">'GMIC_2021-Q3_SCDPT4'!$K$180</definedName>
    <definedName name="SCDPT4_87ENDIN_10" localSheetId="1">'GMIC_2021-Q3_SCDPT4'!$L$182</definedName>
    <definedName name="SCDPT4_87ENDIN_11" localSheetId="1">'GMIC_2021-Q3_SCDPT4'!$M$182</definedName>
    <definedName name="SCDPT4_87ENDIN_12" localSheetId="1">'GMIC_2021-Q3_SCDPT4'!$N$182</definedName>
    <definedName name="SCDPT4_87ENDIN_13" localSheetId="1">'GMIC_2021-Q3_SCDPT4'!$O$182</definedName>
    <definedName name="SCDPT4_87ENDIN_14" localSheetId="1">'GMIC_2021-Q3_SCDPT4'!$P$182</definedName>
    <definedName name="SCDPT4_87ENDIN_15" localSheetId="1">'GMIC_2021-Q3_SCDPT4'!$Q$182</definedName>
    <definedName name="SCDPT4_87ENDIN_16" localSheetId="1">'GMIC_2021-Q3_SCDPT4'!$R$182</definedName>
    <definedName name="SCDPT4_87ENDIN_17" localSheetId="1">'GMIC_2021-Q3_SCDPT4'!$S$182</definedName>
    <definedName name="SCDPT4_87ENDIN_18" localSheetId="1">'GMIC_2021-Q3_SCDPT4'!$T$182</definedName>
    <definedName name="SCDPT4_87ENDIN_19" localSheetId="1">'GMIC_2021-Q3_SCDPT4'!$U$182</definedName>
    <definedName name="SCDPT4_87ENDIN_2" localSheetId="1">'GMIC_2021-Q3_SCDPT4'!$D$182</definedName>
    <definedName name="SCDPT4_87ENDIN_20" localSheetId="1">'GMIC_2021-Q3_SCDPT4'!$V$182</definedName>
    <definedName name="SCDPT4_87ENDIN_21" localSheetId="1">'GMIC_2021-Q3_SCDPT4'!$W$182</definedName>
    <definedName name="SCDPT4_87ENDIN_22.01" localSheetId="1">'GMIC_2021-Q3_SCDPT4'!$X$182</definedName>
    <definedName name="SCDPT4_87ENDIN_22.02" localSheetId="1">'GMIC_2021-Q3_SCDPT4'!$Y$182</definedName>
    <definedName name="SCDPT4_87ENDIN_22.03" localSheetId="1">'GMIC_2021-Q3_SCDPT4'!$Z$182</definedName>
    <definedName name="SCDPT4_87ENDIN_23" localSheetId="1">'GMIC_2021-Q3_SCDPT4'!$AA$182</definedName>
    <definedName name="SCDPT4_87ENDIN_24" localSheetId="1">'GMIC_2021-Q3_SCDPT4'!$AB$182</definedName>
    <definedName name="SCDPT4_87ENDIN_25" localSheetId="1">'GMIC_2021-Q3_SCDPT4'!$AC$182</definedName>
    <definedName name="SCDPT4_87ENDIN_26" localSheetId="1">'GMIC_2021-Q3_SCDPT4'!$AD$182</definedName>
    <definedName name="SCDPT4_87ENDIN_27" localSheetId="1">'GMIC_2021-Q3_SCDPT4'!$AE$182</definedName>
    <definedName name="SCDPT4_87ENDIN_28" localSheetId="1">'GMIC_2021-Q3_SCDPT4'!$AF$182</definedName>
    <definedName name="SCDPT4_87ENDIN_3" localSheetId="1">'GMIC_2021-Q3_SCDPT4'!$E$182</definedName>
    <definedName name="SCDPT4_87ENDIN_4" localSheetId="1">'GMIC_2021-Q3_SCDPT4'!$F$182</definedName>
    <definedName name="SCDPT4_87ENDIN_5" localSheetId="1">'GMIC_2021-Q3_SCDPT4'!$G$182</definedName>
    <definedName name="SCDPT4_87ENDIN_6" localSheetId="1">'GMIC_2021-Q3_SCDPT4'!$H$182</definedName>
    <definedName name="SCDPT4_87ENDIN_7" localSheetId="1">'GMIC_2021-Q3_SCDPT4'!$I$182</definedName>
    <definedName name="SCDPT4_87ENDIN_8" localSheetId="1">'GMIC_2021-Q3_SCDPT4'!$J$182</definedName>
    <definedName name="SCDPT4_87ENDIN_9" localSheetId="1">'GMIC_2021-Q3_SCDPT4'!$K$182</definedName>
    <definedName name="SCDPT4_8999997_10" localSheetId="1">'GMIC_2021-Q3_SCDPT4'!$L$184</definedName>
    <definedName name="SCDPT4_8999997_11" localSheetId="1">'GMIC_2021-Q3_SCDPT4'!$M$184</definedName>
    <definedName name="SCDPT4_8999997_12" localSheetId="1">'GMIC_2021-Q3_SCDPT4'!$N$184</definedName>
    <definedName name="SCDPT4_8999997_13" localSheetId="1">'GMIC_2021-Q3_SCDPT4'!$O$184</definedName>
    <definedName name="SCDPT4_8999997_14" localSheetId="1">'GMIC_2021-Q3_SCDPT4'!$P$184</definedName>
    <definedName name="SCDPT4_8999997_15" localSheetId="1">'GMIC_2021-Q3_SCDPT4'!$Q$184</definedName>
    <definedName name="SCDPT4_8999997_16" localSheetId="1">'GMIC_2021-Q3_SCDPT4'!$R$184</definedName>
    <definedName name="SCDPT4_8999997_17" localSheetId="1">'GMIC_2021-Q3_SCDPT4'!$S$184</definedName>
    <definedName name="SCDPT4_8999997_18" localSheetId="1">'GMIC_2021-Q3_SCDPT4'!$T$184</definedName>
    <definedName name="SCDPT4_8999997_19" localSheetId="1">'GMIC_2021-Q3_SCDPT4'!$U$184</definedName>
    <definedName name="SCDPT4_8999997_20" localSheetId="1">'GMIC_2021-Q3_SCDPT4'!$V$184</definedName>
    <definedName name="SCDPT4_8999997_7" localSheetId="1">'GMIC_2021-Q3_SCDPT4'!$I$184</definedName>
    <definedName name="SCDPT4_8999997_9" localSheetId="1">'GMIC_2021-Q3_SCDPT4'!$K$184</definedName>
    <definedName name="SCDPT4_8999999_10" localSheetId="1">'GMIC_2021-Q3_SCDPT4'!$L$186</definedName>
    <definedName name="SCDPT4_8999999_11" localSheetId="1">'GMIC_2021-Q3_SCDPT4'!$M$186</definedName>
    <definedName name="SCDPT4_8999999_12" localSheetId="1">'GMIC_2021-Q3_SCDPT4'!$N$186</definedName>
    <definedName name="SCDPT4_8999999_13" localSheetId="1">'GMIC_2021-Q3_SCDPT4'!$O$186</definedName>
    <definedName name="SCDPT4_8999999_14" localSheetId="1">'GMIC_2021-Q3_SCDPT4'!$P$186</definedName>
    <definedName name="SCDPT4_8999999_15" localSheetId="1">'GMIC_2021-Q3_SCDPT4'!$Q$186</definedName>
    <definedName name="SCDPT4_8999999_16" localSheetId="1">'GMIC_2021-Q3_SCDPT4'!$R$186</definedName>
    <definedName name="SCDPT4_8999999_17" localSheetId="1">'GMIC_2021-Q3_SCDPT4'!$S$186</definedName>
    <definedName name="SCDPT4_8999999_18" localSheetId="1">'GMIC_2021-Q3_SCDPT4'!$T$186</definedName>
    <definedName name="SCDPT4_8999999_19" localSheetId="1">'GMIC_2021-Q3_SCDPT4'!$U$186</definedName>
    <definedName name="SCDPT4_8999999_20" localSheetId="1">'GMIC_2021-Q3_SCDPT4'!$V$186</definedName>
    <definedName name="SCDPT4_8999999_7" localSheetId="1">'GMIC_2021-Q3_SCDPT4'!$I$186</definedName>
    <definedName name="SCDPT4_8999999_9" localSheetId="1">'GMIC_2021-Q3_SCDPT4'!$K$186</definedName>
    <definedName name="SCDPT4_9000000_Range" localSheetId="1">'GMIC_2021-Q3_SCDPT4'!$B$187:$AF$189</definedName>
    <definedName name="SCDPT4_9099999_10" localSheetId="1">'GMIC_2021-Q3_SCDPT4'!$L$190</definedName>
    <definedName name="SCDPT4_9099999_11" localSheetId="1">'GMIC_2021-Q3_SCDPT4'!$M$190</definedName>
    <definedName name="SCDPT4_9099999_12" localSheetId="1">'GMIC_2021-Q3_SCDPT4'!$N$190</definedName>
    <definedName name="SCDPT4_9099999_13" localSheetId="1">'GMIC_2021-Q3_SCDPT4'!$O$190</definedName>
    <definedName name="SCDPT4_9099999_14" localSheetId="1">'GMIC_2021-Q3_SCDPT4'!$P$190</definedName>
    <definedName name="SCDPT4_9099999_15" localSheetId="1">'GMIC_2021-Q3_SCDPT4'!$Q$190</definedName>
    <definedName name="SCDPT4_9099999_16" localSheetId="1">'GMIC_2021-Q3_SCDPT4'!$R$190</definedName>
    <definedName name="SCDPT4_9099999_17" localSheetId="1">'GMIC_2021-Q3_SCDPT4'!$S$190</definedName>
    <definedName name="SCDPT4_9099999_18" localSheetId="1">'GMIC_2021-Q3_SCDPT4'!$T$190</definedName>
    <definedName name="SCDPT4_9099999_19" localSheetId="1">'GMIC_2021-Q3_SCDPT4'!$U$190</definedName>
    <definedName name="SCDPT4_9099999_20" localSheetId="1">'GMIC_2021-Q3_SCDPT4'!$V$190</definedName>
    <definedName name="SCDPT4_9099999_7" localSheetId="1">'GMIC_2021-Q3_SCDPT4'!$I$190</definedName>
    <definedName name="SCDPT4_9099999_9" localSheetId="1">'GMIC_2021-Q3_SCDPT4'!$K$190</definedName>
    <definedName name="SCDPT4_90BEGIN_1" localSheetId="1">'GMIC_2021-Q3_SCDPT4'!$C$187</definedName>
    <definedName name="SCDPT4_90BEGIN_10" localSheetId="1">'GMIC_2021-Q3_SCDPT4'!$L$187</definedName>
    <definedName name="SCDPT4_90BEGIN_11" localSheetId="1">'GMIC_2021-Q3_SCDPT4'!$M$187</definedName>
    <definedName name="SCDPT4_90BEGIN_12" localSheetId="1">'GMIC_2021-Q3_SCDPT4'!$N$187</definedName>
    <definedName name="SCDPT4_90BEGIN_13" localSheetId="1">'GMIC_2021-Q3_SCDPT4'!$O$187</definedName>
    <definedName name="SCDPT4_90BEGIN_14" localSheetId="1">'GMIC_2021-Q3_SCDPT4'!$P$187</definedName>
    <definedName name="SCDPT4_90BEGIN_15" localSheetId="1">'GMIC_2021-Q3_SCDPT4'!$Q$187</definedName>
    <definedName name="SCDPT4_90BEGIN_16" localSheetId="1">'GMIC_2021-Q3_SCDPT4'!$R$187</definedName>
    <definedName name="SCDPT4_90BEGIN_17" localSheetId="1">'GMIC_2021-Q3_SCDPT4'!$S$187</definedName>
    <definedName name="SCDPT4_90BEGIN_18" localSheetId="1">'GMIC_2021-Q3_SCDPT4'!$T$187</definedName>
    <definedName name="SCDPT4_90BEGIN_19" localSheetId="1">'GMIC_2021-Q3_SCDPT4'!$U$187</definedName>
    <definedName name="SCDPT4_90BEGIN_2" localSheetId="1">'GMIC_2021-Q3_SCDPT4'!$D$187</definedName>
    <definedName name="SCDPT4_90BEGIN_20" localSheetId="1">'GMIC_2021-Q3_SCDPT4'!$V$187</definedName>
    <definedName name="SCDPT4_90BEGIN_21" localSheetId="1">'GMIC_2021-Q3_SCDPT4'!$W$187</definedName>
    <definedName name="SCDPT4_90BEGIN_22.01" localSheetId="1">'GMIC_2021-Q3_SCDPT4'!$X$187</definedName>
    <definedName name="SCDPT4_90BEGIN_22.02" localSheetId="1">'GMIC_2021-Q3_SCDPT4'!$Y$187</definedName>
    <definedName name="SCDPT4_90BEGIN_22.03" localSheetId="1">'GMIC_2021-Q3_SCDPT4'!$Z$187</definedName>
    <definedName name="SCDPT4_90BEGIN_23" localSheetId="1">'GMIC_2021-Q3_SCDPT4'!$AA$187</definedName>
    <definedName name="SCDPT4_90BEGIN_24" localSheetId="1">'GMIC_2021-Q3_SCDPT4'!$AB$187</definedName>
    <definedName name="SCDPT4_90BEGIN_25" localSheetId="1">'GMIC_2021-Q3_SCDPT4'!$AC$187</definedName>
    <definedName name="SCDPT4_90BEGIN_26" localSheetId="1">'GMIC_2021-Q3_SCDPT4'!$AD$187</definedName>
    <definedName name="SCDPT4_90BEGIN_27" localSheetId="1">'GMIC_2021-Q3_SCDPT4'!$AE$187</definedName>
    <definedName name="SCDPT4_90BEGIN_28" localSheetId="1">'GMIC_2021-Q3_SCDPT4'!$AF$187</definedName>
    <definedName name="SCDPT4_90BEGIN_3" localSheetId="1">'GMIC_2021-Q3_SCDPT4'!$E$187</definedName>
    <definedName name="SCDPT4_90BEGIN_4" localSheetId="1">'GMIC_2021-Q3_SCDPT4'!$F$187</definedName>
    <definedName name="SCDPT4_90BEGIN_5" localSheetId="1">'GMIC_2021-Q3_SCDPT4'!$G$187</definedName>
    <definedName name="SCDPT4_90BEGIN_6" localSheetId="1">'GMIC_2021-Q3_SCDPT4'!$H$187</definedName>
    <definedName name="SCDPT4_90BEGIN_7" localSheetId="1">'GMIC_2021-Q3_SCDPT4'!$I$187</definedName>
    <definedName name="SCDPT4_90BEGIN_8" localSheetId="1">'GMIC_2021-Q3_SCDPT4'!$J$187</definedName>
    <definedName name="SCDPT4_90BEGIN_9" localSheetId="1">'GMIC_2021-Q3_SCDPT4'!$K$187</definedName>
    <definedName name="SCDPT4_90ENDIN_10" localSheetId="1">'GMIC_2021-Q3_SCDPT4'!$L$189</definedName>
    <definedName name="SCDPT4_90ENDIN_11" localSheetId="1">'GMIC_2021-Q3_SCDPT4'!$M$189</definedName>
    <definedName name="SCDPT4_90ENDIN_12" localSheetId="1">'GMIC_2021-Q3_SCDPT4'!$N$189</definedName>
    <definedName name="SCDPT4_90ENDIN_13" localSheetId="1">'GMIC_2021-Q3_SCDPT4'!$O$189</definedName>
    <definedName name="SCDPT4_90ENDIN_14" localSheetId="1">'GMIC_2021-Q3_SCDPT4'!$P$189</definedName>
    <definedName name="SCDPT4_90ENDIN_15" localSheetId="1">'GMIC_2021-Q3_SCDPT4'!$Q$189</definedName>
    <definedName name="SCDPT4_90ENDIN_16" localSheetId="1">'GMIC_2021-Q3_SCDPT4'!$R$189</definedName>
    <definedName name="SCDPT4_90ENDIN_17" localSheetId="1">'GMIC_2021-Q3_SCDPT4'!$S$189</definedName>
    <definedName name="SCDPT4_90ENDIN_18" localSheetId="1">'GMIC_2021-Q3_SCDPT4'!$T$189</definedName>
    <definedName name="SCDPT4_90ENDIN_19" localSheetId="1">'GMIC_2021-Q3_SCDPT4'!$U$189</definedName>
    <definedName name="SCDPT4_90ENDIN_2" localSheetId="1">'GMIC_2021-Q3_SCDPT4'!$D$189</definedName>
    <definedName name="SCDPT4_90ENDIN_20" localSheetId="1">'GMIC_2021-Q3_SCDPT4'!$V$189</definedName>
    <definedName name="SCDPT4_90ENDIN_21" localSheetId="1">'GMIC_2021-Q3_SCDPT4'!$W$189</definedName>
    <definedName name="SCDPT4_90ENDIN_22.01" localSheetId="1">'GMIC_2021-Q3_SCDPT4'!$X$189</definedName>
    <definedName name="SCDPT4_90ENDIN_22.02" localSheetId="1">'GMIC_2021-Q3_SCDPT4'!$Y$189</definedName>
    <definedName name="SCDPT4_90ENDIN_22.03" localSheetId="1">'GMIC_2021-Q3_SCDPT4'!$Z$189</definedName>
    <definedName name="SCDPT4_90ENDIN_23" localSheetId="1">'GMIC_2021-Q3_SCDPT4'!$AA$189</definedName>
    <definedName name="SCDPT4_90ENDIN_24" localSheetId="1">'GMIC_2021-Q3_SCDPT4'!$AB$189</definedName>
    <definedName name="SCDPT4_90ENDIN_25" localSheetId="1">'GMIC_2021-Q3_SCDPT4'!$AC$189</definedName>
    <definedName name="SCDPT4_90ENDIN_26" localSheetId="1">'GMIC_2021-Q3_SCDPT4'!$AD$189</definedName>
    <definedName name="SCDPT4_90ENDIN_27" localSheetId="1">'GMIC_2021-Q3_SCDPT4'!$AE$189</definedName>
    <definedName name="SCDPT4_90ENDIN_28" localSheetId="1">'GMIC_2021-Q3_SCDPT4'!$AF$189</definedName>
    <definedName name="SCDPT4_90ENDIN_3" localSheetId="1">'GMIC_2021-Q3_SCDPT4'!$E$189</definedName>
    <definedName name="SCDPT4_90ENDIN_4" localSheetId="1">'GMIC_2021-Q3_SCDPT4'!$F$189</definedName>
    <definedName name="SCDPT4_90ENDIN_5" localSheetId="1">'GMIC_2021-Q3_SCDPT4'!$G$189</definedName>
    <definedName name="SCDPT4_90ENDIN_6" localSheetId="1">'GMIC_2021-Q3_SCDPT4'!$H$189</definedName>
    <definedName name="SCDPT4_90ENDIN_7" localSheetId="1">'GMIC_2021-Q3_SCDPT4'!$I$189</definedName>
    <definedName name="SCDPT4_90ENDIN_8" localSheetId="1">'GMIC_2021-Q3_SCDPT4'!$J$189</definedName>
    <definedName name="SCDPT4_90ENDIN_9" localSheetId="1">'GMIC_2021-Q3_SCDPT4'!$K$189</definedName>
    <definedName name="SCDPT4_9100000_Range" localSheetId="1">'GMIC_2021-Q3_SCDPT4'!$B$191:$AF$193</definedName>
    <definedName name="SCDPT4_9199999_10" localSheetId="1">'GMIC_2021-Q3_SCDPT4'!$L$194</definedName>
    <definedName name="SCDPT4_9199999_11" localSheetId="1">'GMIC_2021-Q3_SCDPT4'!$M$194</definedName>
    <definedName name="SCDPT4_9199999_12" localSheetId="1">'GMIC_2021-Q3_SCDPT4'!$N$194</definedName>
    <definedName name="SCDPT4_9199999_13" localSheetId="1">'GMIC_2021-Q3_SCDPT4'!$O$194</definedName>
    <definedName name="SCDPT4_9199999_14" localSheetId="1">'GMIC_2021-Q3_SCDPT4'!$P$194</definedName>
    <definedName name="SCDPT4_9199999_15" localSheetId="1">'GMIC_2021-Q3_SCDPT4'!$Q$194</definedName>
    <definedName name="SCDPT4_9199999_16" localSheetId="1">'GMIC_2021-Q3_SCDPT4'!$R$194</definedName>
    <definedName name="SCDPT4_9199999_17" localSheetId="1">'GMIC_2021-Q3_SCDPT4'!$S$194</definedName>
    <definedName name="SCDPT4_9199999_18" localSheetId="1">'GMIC_2021-Q3_SCDPT4'!$T$194</definedName>
    <definedName name="SCDPT4_9199999_19" localSheetId="1">'GMIC_2021-Q3_SCDPT4'!$U$194</definedName>
    <definedName name="SCDPT4_9199999_20" localSheetId="1">'GMIC_2021-Q3_SCDPT4'!$V$194</definedName>
    <definedName name="SCDPT4_9199999_7" localSheetId="1">'GMIC_2021-Q3_SCDPT4'!$I$194</definedName>
    <definedName name="SCDPT4_9199999_9" localSheetId="1">'GMIC_2021-Q3_SCDPT4'!$K$194</definedName>
    <definedName name="SCDPT4_91BEGIN_1" localSheetId="1">'GMIC_2021-Q3_SCDPT4'!$C$191</definedName>
    <definedName name="SCDPT4_91BEGIN_10" localSheetId="1">'GMIC_2021-Q3_SCDPT4'!$L$191</definedName>
    <definedName name="SCDPT4_91BEGIN_11" localSheetId="1">'GMIC_2021-Q3_SCDPT4'!$M$191</definedName>
    <definedName name="SCDPT4_91BEGIN_12" localSheetId="1">'GMIC_2021-Q3_SCDPT4'!$N$191</definedName>
    <definedName name="SCDPT4_91BEGIN_13" localSheetId="1">'GMIC_2021-Q3_SCDPT4'!$O$191</definedName>
    <definedName name="SCDPT4_91BEGIN_14" localSheetId="1">'GMIC_2021-Q3_SCDPT4'!$P$191</definedName>
    <definedName name="SCDPT4_91BEGIN_15" localSheetId="1">'GMIC_2021-Q3_SCDPT4'!$Q$191</definedName>
    <definedName name="SCDPT4_91BEGIN_16" localSheetId="1">'GMIC_2021-Q3_SCDPT4'!$R$191</definedName>
    <definedName name="SCDPT4_91BEGIN_17" localSheetId="1">'GMIC_2021-Q3_SCDPT4'!$S$191</definedName>
    <definedName name="SCDPT4_91BEGIN_18" localSheetId="1">'GMIC_2021-Q3_SCDPT4'!$T$191</definedName>
    <definedName name="SCDPT4_91BEGIN_19" localSheetId="1">'GMIC_2021-Q3_SCDPT4'!$U$191</definedName>
    <definedName name="SCDPT4_91BEGIN_2" localSheetId="1">'GMIC_2021-Q3_SCDPT4'!$D$191</definedName>
    <definedName name="SCDPT4_91BEGIN_20" localSheetId="1">'GMIC_2021-Q3_SCDPT4'!$V$191</definedName>
    <definedName name="SCDPT4_91BEGIN_21" localSheetId="1">'GMIC_2021-Q3_SCDPT4'!$W$191</definedName>
    <definedName name="SCDPT4_91BEGIN_22.01" localSheetId="1">'GMIC_2021-Q3_SCDPT4'!$X$191</definedName>
    <definedName name="SCDPT4_91BEGIN_22.02" localSheetId="1">'GMIC_2021-Q3_SCDPT4'!$Y$191</definedName>
    <definedName name="SCDPT4_91BEGIN_22.03" localSheetId="1">'GMIC_2021-Q3_SCDPT4'!$Z$191</definedName>
    <definedName name="SCDPT4_91BEGIN_23" localSheetId="1">'GMIC_2021-Q3_SCDPT4'!$AA$191</definedName>
    <definedName name="SCDPT4_91BEGIN_24" localSheetId="1">'GMIC_2021-Q3_SCDPT4'!$AB$191</definedName>
    <definedName name="SCDPT4_91BEGIN_25" localSheetId="1">'GMIC_2021-Q3_SCDPT4'!$AC$191</definedName>
    <definedName name="SCDPT4_91BEGIN_26" localSheetId="1">'GMIC_2021-Q3_SCDPT4'!$AD$191</definedName>
    <definedName name="SCDPT4_91BEGIN_27" localSheetId="1">'GMIC_2021-Q3_SCDPT4'!$AE$191</definedName>
    <definedName name="SCDPT4_91BEGIN_28" localSheetId="1">'GMIC_2021-Q3_SCDPT4'!$AF$191</definedName>
    <definedName name="SCDPT4_91BEGIN_3" localSheetId="1">'GMIC_2021-Q3_SCDPT4'!$E$191</definedName>
    <definedName name="SCDPT4_91BEGIN_4" localSheetId="1">'GMIC_2021-Q3_SCDPT4'!$F$191</definedName>
    <definedName name="SCDPT4_91BEGIN_5" localSheetId="1">'GMIC_2021-Q3_SCDPT4'!$G$191</definedName>
    <definedName name="SCDPT4_91BEGIN_6" localSheetId="1">'GMIC_2021-Q3_SCDPT4'!$H$191</definedName>
    <definedName name="SCDPT4_91BEGIN_7" localSheetId="1">'GMIC_2021-Q3_SCDPT4'!$I$191</definedName>
    <definedName name="SCDPT4_91BEGIN_8" localSheetId="1">'GMIC_2021-Q3_SCDPT4'!$J$191</definedName>
    <definedName name="SCDPT4_91BEGIN_9" localSheetId="1">'GMIC_2021-Q3_SCDPT4'!$K$191</definedName>
    <definedName name="SCDPT4_91ENDIN_10" localSheetId="1">'GMIC_2021-Q3_SCDPT4'!$L$193</definedName>
    <definedName name="SCDPT4_91ENDIN_11" localSheetId="1">'GMIC_2021-Q3_SCDPT4'!$M$193</definedName>
    <definedName name="SCDPT4_91ENDIN_12" localSheetId="1">'GMIC_2021-Q3_SCDPT4'!$N$193</definedName>
    <definedName name="SCDPT4_91ENDIN_13" localSheetId="1">'GMIC_2021-Q3_SCDPT4'!$O$193</definedName>
    <definedName name="SCDPT4_91ENDIN_14" localSheetId="1">'GMIC_2021-Q3_SCDPT4'!$P$193</definedName>
    <definedName name="SCDPT4_91ENDIN_15" localSheetId="1">'GMIC_2021-Q3_SCDPT4'!$Q$193</definedName>
    <definedName name="SCDPT4_91ENDIN_16" localSheetId="1">'GMIC_2021-Q3_SCDPT4'!$R$193</definedName>
    <definedName name="SCDPT4_91ENDIN_17" localSheetId="1">'GMIC_2021-Q3_SCDPT4'!$S$193</definedName>
    <definedName name="SCDPT4_91ENDIN_18" localSheetId="1">'GMIC_2021-Q3_SCDPT4'!$T$193</definedName>
    <definedName name="SCDPT4_91ENDIN_19" localSheetId="1">'GMIC_2021-Q3_SCDPT4'!$U$193</definedName>
    <definedName name="SCDPT4_91ENDIN_2" localSheetId="1">'GMIC_2021-Q3_SCDPT4'!$D$193</definedName>
    <definedName name="SCDPT4_91ENDIN_20" localSheetId="1">'GMIC_2021-Q3_SCDPT4'!$V$193</definedName>
    <definedName name="SCDPT4_91ENDIN_21" localSheetId="1">'GMIC_2021-Q3_SCDPT4'!$W$193</definedName>
    <definedName name="SCDPT4_91ENDIN_22.01" localSheetId="1">'GMIC_2021-Q3_SCDPT4'!$X$193</definedName>
    <definedName name="SCDPT4_91ENDIN_22.02" localSheetId="1">'GMIC_2021-Q3_SCDPT4'!$Y$193</definedName>
    <definedName name="SCDPT4_91ENDIN_22.03" localSheetId="1">'GMIC_2021-Q3_SCDPT4'!$Z$193</definedName>
    <definedName name="SCDPT4_91ENDIN_23" localSheetId="1">'GMIC_2021-Q3_SCDPT4'!$AA$193</definedName>
    <definedName name="SCDPT4_91ENDIN_24" localSheetId="1">'GMIC_2021-Q3_SCDPT4'!$AB$193</definedName>
    <definedName name="SCDPT4_91ENDIN_25" localSheetId="1">'GMIC_2021-Q3_SCDPT4'!$AC$193</definedName>
    <definedName name="SCDPT4_91ENDIN_26" localSheetId="1">'GMIC_2021-Q3_SCDPT4'!$AD$193</definedName>
    <definedName name="SCDPT4_91ENDIN_27" localSheetId="1">'GMIC_2021-Q3_SCDPT4'!$AE$193</definedName>
    <definedName name="SCDPT4_91ENDIN_28" localSheetId="1">'GMIC_2021-Q3_SCDPT4'!$AF$193</definedName>
    <definedName name="SCDPT4_91ENDIN_3" localSheetId="1">'GMIC_2021-Q3_SCDPT4'!$E$193</definedName>
    <definedName name="SCDPT4_91ENDIN_4" localSheetId="1">'GMIC_2021-Q3_SCDPT4'!$F$193</definedName>
    <definedName name="SCDPT4_91ENDIN_5" localSheetId="1">'GMIC_2021-Q3_SCDPT4'!$G$193</definedName>
    <definedName name="SCDPT4_91ENDIN_6" localSheetId="1">'GMIC_2021-Q3_SCDPT4'!$H$193</definedName>
    <definedName name="SCDPT4_91ENDIN_7" localSheetId="1">'GMIC_2021-Q3_SCDPT4'!$I$193</definedName>
    <definedName name="SCDPT4_91ENDIN_8" localSheetId="1">'GMIC_2021-Q3_SCDPT4'!$J$193</definedName>
    <definedName name="SCDPT4_91ENDIN_9" localSheetId="1">'GMIC_2021-Q3_SCDPT4'!$K$193</definedName>
    <definedName name="SCDPT4_9200000_Range" localSheetId="1">'GMIC_2021-Q3_SCDPT4'!$B$195:$AF$197</definedName>
    <definedName name="SCDPT4_9299999_10" localSheetId="1">'GMIC_2021-Q3_SCDPT4'!$L$198</definedName>
    <definedName name="SCDPT4_9299999_11" localSheetId="1">'GMIC_2021-Q3_SCDPT4'!$M$198</definedName>
    <definedName name="SCDPT4_9299999_12" localSheetId="1">'GMIC_2021-Q3_SCDPT4'!$N$198</definedName>
    <definedName name="SCDPT4_9299999_13" localSheetId="1">'GMIC_2021-Q3_SCDPT4'!$O$198</definedName>
    <definedName name="SCDPT4_9299999_14" localSheetId="1">'GMIC_2021-Q3_SCDPT4'!$P$198</definedName>
    <definedName name="SCDPT4_9299999_15" localSheetId="1">'GMIC_2021-Q3_SCDPT4'!$Q$198</definedName>
    <definedName name="SCDPT4_9299999_16" localSheetId="1">'GMIC_2021-Q3_SCDPT4'!$R$198</definedName>
    <definedName name="SCDPT4_9299999_17" localSheetId="1">'GMIC_2021-Q3_SCDPT4'!$S$198</definedName>
    <definedName name="SCDPT4_9299999_18" localSheetId="1">'GMIC_2021-Q3_SCDPT4'!$T$198</definedName>
    <definedName name="SCDPT4_9299999_19" localSheetId="1">'GMIC_2021-Q3_SCDPT4'!$U$198</definedName>
    <definedName name="SCDPT4_9299999_20" localSheetId="1">'GMIC_2021-Q3_SCDPT4'!$V$198</definedName>
    <definedName name="SCDPT4_9299999_7" localSheetId="1">'GMIC_2021-Q3_SCDPT4'!$I$198</definedName>
    <definedName name="SCDPT4_9299999_9" localSheetId="1">'GMIC_2021-Q3_SCDPT4'!$K$198</definedName>
    <definedName name="SCDPT4_92BEGIN_1" localSheetId="1">'GMIC_2021-Q3_SCDPT4'!$C$195</definedName>
    <definedName name="SCDPT4_92BEGIN_10" localSheetId="1">'GMIC_2021-Q3_SCDPT4'!$L$195</definedName>
    <definedName name="SCDPT4_92BEGIN_11" localSheetId="1">'GMIC_2021-Q3_SCDPT4'!$M$195</definedName>
    <definedName name="SCDPT4_92BEGIN_12" localSheetId="1">'GMIC_2021-Q3_SCDPT4'!$N$195</definedName>
    <definedName name="SCDPT4_92BEGIN_13" localSheetId="1">'GMIC_2021-Q3_SCDPT4'!$O$195</definedName>
    <definedName name="SCDPT4_92BEGIN_14" localSheetId="1">'GMIC_2021-Q3_SCDPT4'!$P$195</definedName>
    <definedName name="SCDPT4_92BEGIN_15" localSheetId="1">'GMIC_2021-Q3_SCDPT4'!$Q$195</definedName>
    <definedName name="SCDPT4_92BEGIN_16" localSheetId="1">'GMIC_2021-Q3_SCDPT4'!$R$195</definedName>
    <definedName name="SCDPT4_92BEGIN_17" localSheetId="1">'GMIC_2021-Q3_SCDPT4'!$S$195</definedName>
    <definedName name="SCDPT4_92BEGIN_18" localSheetId="1">'GMIC_2021-Q3_SCDPT4'!$T$195</definedName>
    <definedName name="SCDPT4_92BEGIN_19" localSheetId="1">'GMIC_2021-Q3_SCDPT4'!$U$195</definedName>
    <definedName name="SCDPT4_92BEGIN_2" localSheetId="1">'GMIC_2021-Q3_SCDPT4'!$D$195</definedName>
    <definedName name="SCDPT4_92BEGIN_20" localSheetId="1">'GMIC_2021-Q3_SCDPT4'!$V$195</definedName>
    <definedName name="SCDPT4_92BEGIN_21" localSheetId="1">'GMIC_2021-Q3_SCDPT4'!$W$195</definedName>
    <definedName name="SCDPT4_92BEGIN_22.01" localSheetId="1">'GMIC_2021-Q3_SCDPT4'!$X$195</definedName>
    <definedName name="SCDPT4_92BEGIN_22.02" localSheetId="1">'GMIC_2021-Q3_SCDPT4'!$Y$195</definedName>
    <definedName name="SCDPT4_92BEGIN_22.03" localSheetId="1">'GMIC_2021-Q3_SCDPT4'!$Z$195</definedName>
    <definedName name="SCDPT4_92BEGIN_23" localSheetId="1">'GMIC_2021-Q3_SCDPT4'!$AA$195</definedName>
    <definedName name="SCDPT4_92BEGIN_24" localSheetId="1">'GMIC_2021-Q3_SCDPT4'!$AB$195</definedName>
    <definedName name="SCDPT4_92BEGIN_25" localSheetId="1">'GMIC_2021-Q3_SCDPT4'!$AC$195</definedName>
    <definedName name="SCDPT4_92BEGIN_26" localSheetId="1">'GMIC_2021-Q3_SCDPT4'!$AD$195</definedName>
    <definedName name="SCDPT4_92BEGIN_27" localSheetId="1">'GMIC_2021-Q3_SCDPT4'!$AE$195</definedName>
    <definedName name="SCDPT4_92BEGIN_28" localSheetId="1">'GMIC_2021-Q3_SCDPT4'!$AF$195</definedName>
    <definedName name="SCDPT4_92BEGIN_3" localSheetId="1">'GMIC_2021-Q3_SCDPT4'!$E$195</definedName>
    <definedName name="SCDPT4_92BEGIN_4" localSheetId="1">'GMIC_2021-Q3_SCDPT4'!$F$195</definedName>
    <definedName name="SCDPT4_92BEGIN_5" localSheetId="1">'GMIC_2021-Q3_SCDPT4'!$G$195</definedName>
    <definedName name="SCDPT4_92BEGIN_6" localSheetId="1">'GMIC_2021-Q3_SCDPT4'!$H$195</definedName>
    <definedName name="SCDPT4_92BEGIN_7" localSheetId="1">'GMIC_2021-Q3_SCDPT4'!$I$195</definedName>
    <definedName name="SCDPT4_92BEGIN_8" localSheetId="1">'GMIC_2021-Q3_SCDPT4'!$J$195</definedName>
    <definedName name="SCDPT4_92BEGIN_9" localSheetId="1">'GMIC_2021-Q3_SCDPT4'!$K$195</definedName>
    <definedName name="SCDPT4_92ENDIN_10" localSheetId="1">'GMIC_2021-Q3_SCDPT4'!$L$197</definedName>
    <definedName name="SCDPT4_92ENDIN_11" localSheetId="1">'GMIC_2021-Q3_SCDPT4'!$M$197</definedName>
    <definedName name="SCDPT4_92ENDIN_12" localSheetId="1">'GMIC_2021-Q3_SCDPT4'!$N$197</definedName>
    <definedName name="SCDPT4_92ENDIN_13" localSheetId="1">'GMIC_2021-Q3_SCDPT4'!$O$197</definedName>
    <definedName name="SCDPT4_92ENDIN_14" localSheetId="1">'GMIC_2021-Q3_SCDPT4'!$P$197</definedName>
    <definedName name="SCDPT4_92ENDIN_15" localSheetId="1">'GMIC_2021-Q3_SCDPT4'!$Q$197</definedName>
    <definedName name="SCDPT4_92ENDIN_16" localSheetId="1">'GMIC_2021-Q3_SCDPT4'!$R$197</definedName>
    <definedName name="SCDPT4_92ENDIN_17" localSheetId="1">'GMIC_2021-Q3_SCDPT4'!$S$197</definedName>
    <definedName name="SCDPT4_92ENDIN_18" localSheetId="1">'GMIC_2021-Q3_SCDPT4'!$T$197</definedName>
    <definedName name="SCDPT4_92ENDIN_19" localSheetId="1">'GMIC_2021-Q3_SCDPT4'!$U$197</definedName>
    <definedName name="SCDPT4_92ENDIN_2" localSheetId="1">'GMIC_2021-Q3_SCDPT4'!$D$197</definedName>
    <definedName name="SCDPT4_92ENDIN_20" localSheetId="1">'GMIC_2021-Q3_SCDPT4'!$V$197</definedName>
    <definedName name="SCDPT4_92ENDIN_21" localSheetId="1">'GMIC_2021-Q3_SCDPT4'!$W$197</definedName>
    <definedName name="SCDPT4_92ENDIN_22.01" localSheetId="1">'GMIC_2021-Q3_SCDPT4'!$X$197</definedName>
    <definedName name="SCDPT4_92ENDIN_22.02" localSheetId="1">'GMIC_2021-Q3_SCDPT4'!$Y$197</definedName>
    <definedName name="SCDPT4_92ENDIN_22.03" localSheetId="1">'GMIC_2021-Q3_SCDPT4'!$Z$197</definedName>
    <definedName name="SCDPT4_92ENDIN_23" localSheetId="1">'GMIC_2021-Q3_SCDPT4'!$AA$197</definedName>
    <definedName name="SCDPT4_92ENDIN_24" localSheetId="1">'GMIC_2021-Q3_SCDPT4'!$AB$197</definedName>
    <definedName name="SCDPT4_92ENDIN_25" localSheetId="1">'GMIC_2021-Q3_SCDPT4'!$AC$197</definedName>
    <definedName name="SCDPT4_92ENDIN_26" localSheetId="1">'GMIC_2021-Q3_SCDPT4'!$AD$197</definedName>
    <definedName name="SCDPT4_92ENDIN_27" localSheetId="1">'GMIC_2021-Q3_SCDPT4'!$AE$197</definedName>
    <definedName name="SCDPT4_92ENDIN_28" localSheetId="1">'GMIC_2021-Q3_SCDPT4'!$AF$197</definedName>
    <definedName name="SCDPT4_92ENDIN_3" localSheetId="1">'GMIC_2021-Q3_SCDPT4'!$E$197</definedName>
    <definedName name="SCDPT4_92ENDIN_4" localSheetId="1">'GMIC_2021-Q3_SCDPT4'!$F$197</definedName>
    <definedName name="SCDPT4_92ENDIN_5" localSheetId="1">'GMIC_2021-Q3_SCDPT4'!$G$197</definedName>
    <definedName name="SCDPT4_92ENDIN_6" localSheetId="1">'GMIC_2021-Q3_SCDPT4'!$H$197</definedName>
    <definedName name="SCDPT4_92ENDIN_7" localSheetId="1">'GMIC_2021-Q3_SCDPT4'!$I$197</definedName>
    <definedName name="SCDPT4_92ENDIN_8" localSheetId="1">'GMIC_2021-Q3_SCDPT4'!$J$197</definedName>
    <definedName name="SCDPT4_92ENDIN_9" localSheetId="1">'GMIC_2021-Q3_SCDPT4'!$K$197</definedName>
    <definedName name="SCDPT4_9300000_Range" localSheetId="1">'GMIC_2021-Q3_SCDPT4'!$B$199:$AF$201</definedName>
    <definedName name="SCDPT4_9399999_10" localSheetId="1">'GMIC_2021-Q3_SCDPT4'!$L$202</definedName>
    <definedName name="SCDPT4_9399999_11" localSheetId="1">'GMIC_2021-Q3_SCDPT4'!$M$202</definedName>
    <definedName name="SCDPT4_9399999_12" localSheetId="1">'GMIC_2021-Q3_SCDPT4'!$N$202</definedName>
    <definedName name="SCDPT4_9399999_13" localSheetId="1">'GMIC_2021-Q3_SCDPT4'!$O$202</definedName>
    <definedName name="SCDPT4_9399999_14" localSheetId="1">'GMIC_2021-Q3_SCDPT4'!$P$202</definedName>
    <definedName name="SCDPT4_9399999_15" localSheetId="1">'GMIC_2021-Q3_SCDPT4'!$Q$202</definedName>
    <definedName name="SCDPT4_9399999_16" localSheetId="1">'GMIC_2021-Q3_SCDPT4'!$R$202</definedName>
    <definedName name="SCDPT4_9399999_17" localSheetId="1">'GMIC_2021-Q3_SCDPT4'!$S$202</definedName>
    <definedName name="SCDPT4_9399999_18" localSheetId="1">'GMIC_2021-Q3_SCDPT4'!$T$202</definedName>
    <definedName name="SCDPT4_9399999_19" localSheetId="1">'GMIC_2021-Q3_SCDPT4'!$U$202</definedName>
    <definedName name="SCDPT4_9399999_20" localSheetId="1">'GMIC_2021-Q3_SCDPT4'!$V$202</definedName>
    <definedName name="SCDPT4_9399999_7" localSheetId="1">'GMIC_2021-Q3_SCDPT4'!$I$202</definedName>
    <definedName name="SCDPT4_9399999_9" localSheetId="1">'GMIC_2021-Q3_SCDPT4'!$K$202</definedName>
    <definedName name="SCDPT4_93BEGIN_1" localSheetId="1">'GMIC_2021-Q3_SCDPT4'!$C$199</definedName>
    <definedName name="SCDPT4_93BEGIN_10" localSheetId="1">'GMIC_2021-Q3_SCDPT4'!$L$199</definedName>
    <definedName name="SCDPT4_93BEGIN_11" localSheetId="1">'GMIC_2021-Q3_SCDPT4'!$M$199</definedName>
    <definedName name="SCDPT4_93BEGIN_12" localSheetId="1">'GMIC_2021-Q3_SCDPT4'!$N$199</definedName>
    <definedName name="SCDPT4_93BEGIN_13" localSheetId="1">'GMIC_2021-Q3_SCDPT4'!$O$199</definedName>
    <definedName name="SCDPT4_93BEGIN_14" localSheetId="1">'GMIC_2021-Q3_SCDPT4'!$P$199</definedName>
    <definedName name="SCDPT4_93BEGIN_15" localSheetId="1">'GMIC_2021-Q3_SCDPT4'!$Q$199</definedName>
    <definedName name="SCDPT4_93BEGIN_16" localSheetId="1">'GMIC_2021-Q3_SCDPT4'!$R$199</definedName>
    <definedName name="SCDPT4_93BEGIN_17" localSheetId="1">'GMIC_2021-Q3_SCDPT4'!$S$199</definedName>
    <definedName name="SCDPT4_93BEGIN_18" localSheetId="1">'GMIC_2021-Q3_SCDPT4'!$T$199</definedName>
    <definedName name="SCDPT4_93BEGIN_19" localSheetId="1">'GMIC_2021-Q3_SCDPT4'!$U$199</definedName>
    <definedName name="SCDPT4_93BEGIN_2" localSheetId="1">'GMIC_2021-Q3_SCDPT4'!$D$199</definedName>
    <definedName name="SCDPT4_93BEGIN_20" localSheetId="1">'GMIC_2021-Q3_SCDPT4'!$V$199</definedName>
    <definedName name="SCDPT4_93BEGIN_21" localSheetId="1">'GMIC_2021-Q3_SCDPT4'!$W$199</definedName>
    <definedName name="SCDPT4_93BEGIN_22.01" localSheetId="1">'GMIC_2021-Q3_SCDPT4'!$X$199</definedName>
    <definedName name="SCDPT4_93BEGIN_22.02" localSheetId="1">'GMIC_2021-Q3_SCDPT4'!$Y$199</definedName>
    <definedName name="SCDPT4_93BEGIN_22.03" localSheetId="1">'GMIC_2021-Q3_SCDPT4'!$Z$199</definedName>
    <definedName name="SCDPT4_93BEGIN_23" localSheetId="1">'GMIC_2021-Q3_SCDPT4'!$AA$199</definedName>
    <definedName name="SCDPT4_93BEGIN_24" localSheetId="1">'GMIC_2021-Q3_SCDPT4'!$AB$199</definedName>
    <definedName name="SCDPT4_93BEGIN_25" localSheetId="1">'GMIC_2021-Q3_SCDPT4'!$AC$199</definedName>
    <definedName name="SCDPT4_93BEGIN_26" localSheetId="1">'GMIC_2021-Q3_SCDPT4'!$AD$199</definedName>
    <definedName name="SCDPT4_93BEGIN_27" localSheetId="1">'GMIC_2021-Q3_SCDPT4'!$AE$199</definedName>
    <definedName name="SCDPT4_93BEGIN_28" localSheetId="1">'GMIC_2021-Q3_SCDPT4'!$AF$199</definedName>
    <definedName name="SCDPT4_93BEGIN_3" localSheetId="1">'GMIC_2021-Q3_SCDPT4'!$E$199</definedName>
    <definedName name="SCDPT4_93BEGIN_4" localSheetId="1">'GMIC_2021-Q3_SCDPT4'!$F$199</definedName>
    <definedName name="SCDPT4_93BEGIN_5" localSheetId="1">'GMIC_2021-Q3_SCDPT4'!$G$199</definedName>
    <definedName name="SCDPT4_93BEGIN_6" localSheetId="1">'GMIC_2021-Q3_SCDPT4'!$H$199</definedName>
    <definedName name="SCDPT4_93BEGIN_7" localSheetId="1">'GMIC_2021-Q3_SCDPT4'!$I$199</definedName>
    <definedName name="SCDPT4_93BEGIN_8" localSheetId="1">'GMIC_2021-Q3_SCDPT4'!$J$199</definedName>
    <definedName name="SCDPT4_93BEGIN_9" localSheetId="1">'GMIC_2021-Q3_SCDPT4'!$K$199</definedName>
    <definedName name="SCDPT4_93ENDIN_10" localSheetId="1">'GMIC_2021-Q3_SCDPT4'!$L$201</definedName>
    <definedName name="SCDPT4_93ENDIN_11" localSheetId="1">'GMIC_2021-Q3_SCDPT4'!$M$201</definedName>
    <definedName name="SCDPT4_93ENDIN_12" localSheetId="1">'GMIC_2021-Q3_SCDPT4'!$N$201</definedName>
    <definedName name="SCDPT4_93ENDIN_13" localSheetId="1">'GMIC_2021-Q3_SCDPT4'!$O$201</definedName>
    <definedName name="SCDPT4_93ENDIN_14" localSheetId="1">'GMIC_2021-Q3_SCDPT4'!$P$201</definedName>
    <definedName name="SCDPT4_93ENDIN_15" localSheetId="1">'GMIC_2021-Q3_SCDPT4'!$Q$201</definedName>
    <definedName name="SCDPT4_93ENDIN_16" localSheetId="1">'GMIC_2021-Q3_SCDPT4'!$R$201</definedName>
    <definedName name="SCDPT4_93ENDIN_17" localSheetId="1">'GMIC_2021-Q3_SCDPT4'!$S$201</definedName>
    <definedName name="SCDPT4_93ENDIN_18" localSheetId="1">'GMIC_2021-Q3_SCDPT4'!$T$201</definedName>
    <definedName name="SCDPT4_93ENDIN_19" localSheetId="1">'GMIC_2021-Q3_SCDPT4'!$U$201</definedName>
    <definedName name="SCDPT4_93ENDIN_2" localSheetId="1">'GMIC_2021-Q3_SCDPT4'!$D$201</definedName>
    <definedName name="SCDPT4_93ENDIN_20" localSheetId="1">'GMIC_2021-Q3_SCDPT4'!$V$201</definedName>
    <definedName name="SCDPT4_93ENDIN_21" localSheetId="1">'GMIC_2021-Q3_SCDPT4'!$W$201</definedName>
    <definedName name="SCDPT4_93ENDIN_22.01" localSheetId="1">'GMIC_2021-Q3_SCDPT4'!$X$201</definedName>
    <definedName name="SCDPT4_93ENDIN_22.02" localSheetId="1">'GMIC_2021-Q3_SCDPT4'!$Y$201</definedName>
    <definedName name="SCDPT4_93ENDIN_22.03" localSheetId="1">'GMIC_2021-Q3_SCDPT4'!$Z$201</definedName>
    <definedName name="SCDPT4_93ENDIN_23" localSheetId="1">'GMIC_2021-Q3_SCDPT4'!$AA$201</definedName>
    <definedName name="SCDPT4_93ENDIN_24" localSheetId="1">'GMIC_2021-Q3_SCDPT4'!$AB$201</definedName>
    <definedName name="SCDPT4_93ENDIN_25" localSheetId="1">'GMIC_2021-Q3_SCDPT4'!$AC$201</definedName>
    <definedName name="SCDPT4_93ENDIN_26" localSheetId="1">'GMIC_2021-Q3_SCDPT4'!$AD$201</definedName>
    <definedName name="SCDPT4_93ENDIN_27" localSheetId="1">'GMIC_2021-Q3_SCDPT4'!$AE$201</definedName>
    <definedName name="SCDPT4_93ENDIN_28" localSheetId="1">'GMIC_2021-Q3_SCDPT4'!$AF$201</definedName>
    <definedName name="SCDPT4_93ENDIN_3" localSheetId="1">'GMIC_2021-Q3_SCDPT4'!$E$201</definedName>
    <definedName name="SCDPT4_93ENDIN_4" localSheetId="1">'GMIC_2021-Q3_SCDPT4'!$F$201</definedName>
    <definedName name="SCDPT4_93ENDIN_5" localSheetId="1">'GMIC_2021-Q3_SCDPT4'!$G$201</definedName>
    <definedName name="SCDPT4_93ENDIN_6" localSheetId="1">'GMIC_2021-Q3_SCDPT4'!$H$201</definedName>
    <definedName name="SCDPT4_93ENDIN_7" localSheetId="1">'GMIC_2021-Q3_SCDPT4'!$I$201</definedName>
    <definedName name="SCDPT4_93ENDIN_8" localSheetId="1">'GMIC_2021-Q3_SCDPT4'!$J$201</definedName>
    <definedName name="SCDPT4_93ENDIN_9" localSheetId="1">'GMIC_2021-Q3_SCDPT4'!$K$201</definedName>
    <definedName name="SCDPT4_9400000_Range" localSheetId="1">'GMIC_2021-Q3_SCDPT4'!$B$203:$AF$205</definedName>
    <definedName name="SCDPT4_9499999_10" localSheetId="1">'GMIC_2021-Q3_SCDPT4'!$L$206</definedName>
    <definedName name="SCDPT4_9499999_11" localSheetId="1">'GMIC_2021-Q3_SCDPT4'!$M$206</definedName>
    <definedName name="SCDPT4_9499999_12" localSheetId="1">'GMIC_2021-Q3_SCDPT4'!$N$206</definedName>
    <definedName name="SCDPT4_9499999_13" localSheetId="1">'GMIC_2021-Q3_SCDPT4'!$O$206</definedName>
    <definedName name="SCDPT4_9499999_14" localSheetId="1">'GMIC_2021-Q3_SCDPT4'!$P$206</definedName>
    <definedName name="SCDPT4_9499999_15" localSheetId="1">'GMIC_2021-Q3_SCDPT4'!$Q$206</definedName>
    <definedName name="SCDPT4_9499999_16" localSheetId="1">'GMIC_2021-Q3_SCDPT4'!$R$206</definedName>
    <definedName name="SCDPT4_9499999_17" localSheetId="1">'GMIC_2021-Q3_SCDPT4'!$S$206</definedName>
    <definedName name="SCDPT4_9499999_18" localSheetId="1">'GMIC_2021-Q3_SCDPT4'!$T$206</definedName>
    <definedName name="SCDPT4_9499999_19" localSheetId="1">'GMIC_2021-Q3_SCDPT4'!$U$206</definedName>
    <definedName name="SCDPT4_9499999_20" localSheetId="1">'GMIC_2021-Q3_SCDPT4'!$V$206</definedName>
    <definedName name="SCDPT4_9499999_7" localSheetId="1">'GMIC_2021-Q3_SCDPT4'!$I$206</definedName>
    <definedName name="SCDPT4_9499999_9" localSheetId="1">'GMIC_2021-Q3_SCDPT4'!$K$206</definedName>
    <definedName name="SCDPT4_94BEGIN_1" localSheetId="1">'GMIC_2021-Q3_SCDPT4'!$C$203</definedName>
    <definedName name="SCDPT4_94BEGIN_10" localSheetId="1">'GMIC_2021-Q3_SCDPT4'!$L$203</definedName>
    <definedName name="SCDPT4_94BEGIN_11" localSheetId="1">'GMIC_2021-Q3_SCDPT4'!$M$203</definedName>
    <definedName name="SCDPT4_94BEGIN_12" localSheetId="1">'GMIC_2021-Q3_SCDPT4'!$N$203</definedName>
    <definedName name="SCDPT4_94BEGIN_13" localSheetId="1">'GMIC_2021-Q3_SCDPT4'!$O$203</definedName>
    <definedName name="SCDPT4_94BEGIN_14" localSheetId="1">'GMIC_2021-Q3_SCDPT4'!$P$203</definedName>
    <definedName name="SCDPT4_94BEGIN_15" localSheetId="1">'GMIC_2021-Q3_SCDPT4'!$Q$203</definedName>
    <definedName name="SCDPT4_94BEGIN_16" localSheetId="1">'GMIC_2021-Q3_SCDPT4'!$R$203</definedName>
    <definedName name="SCDPT4_94BEGIN_17" localSheetId="1">'GMIC_2021-Q3_SCDPT4'!$S$203</definedName>
    <definedName name="SCDPT4_94BEGIN_18" localSheetId="1">'GMIC_2021-Q3_SCDPT4'!$T$203</definedName>
    <definedName name="SCDPT4_94BEGIN_19" localSheetId="1">'GMIC_2021-Q3_SCDPT4'!$U$203</definedName>
    <definedName name="SCDPT4_94BEGIN_2" localSheetId="1">'GMIC_2021-Q3_SCDPT4'!$D$203</definedName>
    <definedName name="SCDPT4_94BEGIN_20" localSheetId="1">'GMIC_2021-Q3_SCDPT4'!$V$203</definedName>
    <definedName name="SCDPT4_94BEGIN_21" localSheetId="1">'GMIC_2021-Q3_SCDPT4'!$W$203</definedName>
    <definedName name="SCDPT4_94BEGIN_22.01" localSheetId="1">'GMIC_2021-Q3_SCDPT4'!$X$203</definedName>
    <definedName name="SCDPT4_94BEGIN_22.02" localSheetId="1">'GMIC_2021-Q3_SCDPT4'!$Y$203</definedName>
    <definedName name="SCDPT4_94BEGIN_22.03" localSheetId="1">'GMIC_2021-Q3_SCDPT4'!$Z$203</definedName>
    <definedName name="SCDPT4_94BEGIN_23" localSheetId="1">'GMIC_2021-Q3_SCDPT4'!$AA$203</definedName>
    <definedName name="SCDPT4_94BEGIN_24" localSheetId="1">'GMIC_2021-Q3_SCDPT4'!$AB$203</definedName>
    <definedName name="SCDPT4_94BEGIN_25" localSheetId="1">'GMIC_2021-Q3_SCDPT4'!$AC$203</definedName>
    <definedName name="SCDPT4_94BEGIN_26" localSheetId="1">'GMIC_2021-Q3_SCDPT4'!$AD$203</definedName>
    <definedName name="SCDPT4_94BEGIN_27" localSheetId="1">'GMIC_2021-Q3_SCDPT4'!$AE$203</definedName>
    <definedName name="SCDPT4_94BEGIN_28" localSheetId="1">'GMIC_2021-Q3_SCDPT4'!$AF$203</definedName>
    <definedName name="SCDPT4_94BEGIN_3" localSheetId="1">'GMIC_2021-Q3_SCDPT4'!$E$203</definedName>
    <definedName name="SCDPT4_94BEGIN_4" localSheetId="1">'GMIC_2021-Q3_SCDPT4'!$F$203</definedName>
    <definedName name="SCDPT4_94BEGIN_5" localSheetId="1">'GMIC_2021-Q3_SCDPT4'!$G$203</definedName>
    <definedName name="SCDPT4_94BEGIN_6" localSheetId="1">'GMIC_2021-Q3_SCDPT4'!$H$203</definedName>
    <definedName name="SCDPT4_94BEGIN_7" localSheetId="1">'GMIC_2021-Q3_SCDPT4'!$I$203</definedName>
    <definedName name="SCDPT4_94BEGIN_8" localSheetId="1">'GMIC_2021-Q3_SCDPT4'!$J$203</definedName>
    <definedName name="SCDPT4_94BEGIN_9" localSheetId="1">'GMIC_2021-Q3_SCDPT4'!$K$203</definedName>
    <definedName name="SCDPT4_94ENDIN_10" localSheetId="1">'GMIC_2021-Q3_SCDPT4'!$L$205</definedName>
    <definedName name="SCDPT4_94ENDIN_11" localSheetId="1">'GMIC_2021-Q3_SCDPT4'!$M$205</definedName>
    <definedName name="SCDPT4_94ENDIN_12" localSheetId="1">'GMIC_2021-Q3_SCDPT4'!$N$205</definedName>
    <definedName name="SCDPT4_94ENDIN_13" localSheetId="1">'GMIC_2021-Q3_SCDPT4'!$O$205</definedName>
    <definedName name="SCDPT4_94ENDIN_14" localSheetId="1">'GMIC_2021-Q3_SCDPT4'!$P$205</definedName>
    <definedName name="SCDPT4_94ENDIN_15" localSheetId="1">'GMIC_2021-Q3_SCDPT4'!$Q$205</definedName>
    <definedName name="SCDPT4_94ENDIN_16" localSheetId="1">'GMIC_2021-Q3_SCDPT4'!$R$205</definedName>
    <definedName name="SCDPT4_94ENDIN_17" localSheetId="1">'GMIC_2021-Q3_SCDPT4'!$S$205</definedName>
    <definedName name="SCDPT4_94ENDIN_18" localSheetId="1">'GMIC_2021-Q3_SCDPT4'!$T$205</definedName>
    <definedName name="SCDPT4_94ENDIN_19" localSheetId="1">'GMIC_2021-Q3_SCDPT4'!$U$205</definedName>
    <definedName name="SCDPT4_94ENDIN_2" localSheetId="1">'GMIC_2021-Q3_SCDPT4'!$D$205</definedName>
    <definedName name="SCDPT4_94ENDIN_20" localSheetId="1">'GMIC_2021-Q3_SCDPT4'!$V$205</definedName>
    <definedName name="SCDPT4_94ENDIN_21" localSheetId="1">'GMIC_2021-Q3_SCDPT4'!$W$205</definedName>
    <definedName name="SCDPT4_94ENDIN_22.01" localSheetId="1">'GMIC_2021-Q3_SCDPT4'!$X$205</definedName>
    <definedName name="SCDPT4_94ENDIN_22.02" localSheetId="1">'GMIC_2021-Q3_SCDPT4'!$Y$205</definedName>
    <definedName name="SCDPT4_94ENDIN_22.03" localSheetId="1">'GMIC_2021-Q3_SCDPT4'!$Z$205</definedName>
    <definedName name="SCDPT4_94ENDIN_23" localSheetId="1">'GMIC_2021-Q3_SCDPT4'!$AA$205</definedName>
    <definedName name="SCDPT4_94ENDIN_24" localSheetId="1">'GMIC_2021-Q3_SCDPT4'!$AB$205</definedName>
    <definedName name="SCDPT4_94ENDIN_25" localSheetId="1">'GMIC_2021-Q3_SCDPT4'!$AC$205</definedName>
    <definedName name="SCDPT4_94ENDIN_26" localSheetId="1">'GMIC_2021-Q3_SCDPT4'!$AD$205</definedName>
    <definedName name="SCDPT4_94ENDIN_27" localSheetId="1">'GMIC_2021-Q3_SCDPT4'!$AE$205</definedName>
    <definedName name="SCDPT4_94ENDIN_28" localSheetId="1">'GMIC_2021-Q3_SCDPT4'!$AF$205</definedName>
    <definedName name="SCDPT4_94ENDIN_3" localSheetId="1">'GMIC_2021-Q3_SCDPT4'!$E$205</definedName>
    <definedName name="SCDPT4_94ENDIN_4" localSheetId="1">'GMIC_2021-Q3_SCDPT4'!$F$205</definedName>
    <definedName name="SCDPT4_94ENDIN_5" localSheetId="1">'GMIC_2021-Q3_SCDPT4'!$G$205</definedName>
    <definedName name="SCDPT4_94ENDIN_6" localSheetId="1">'GMIC_2021-Q3_SCDPT4'!$H$205</definedName>
    <definedName name="SCDPT4_94ENDIN_7" localSheetId="1">'GMIC_2021-Q3_SCDPT4'!$I$205</definedName>
    <definedName name="SCDPT4_94ENDIN_8" localSheetId="1">'GMIC_2021-Q3_SCDPT4'!$J$205</definedName>
    <definedName name="SCDPT4_94ENDIN_9" localSheetId="1">'GMIC_2021-Q3_SCDPT4'!$K$205</definedName>
    <definedName name="SCDPT4_9500000_Range" localSheetId="1">'GMIC_2021-Q3_SCDPT4'!$B$207:$AF$209</definedName>
    <definedName name="SCDPT4_9599999_10" localSheetId="1">'GMIC_2021-Q3_SCDPT4'!$L$210</definedName>
    <definedName name="SCDPT4_9599999_11" localSheetId="1">'GMIC_2021-Q3_SCDPT4'!$M$210</definedName>
    <definedName name="SCDPT4_9599999_12" localSheetId="1">'GMIC_2021-Q3_SCDPT4'!$N$210</definedName>
    <definedName name="SCDPT4_9599999_13" localSheetId="1">'GMIC_2021-Q3_SCDPT4'!$O$210</definedName>
    <definedName name="SCDPT4_9599999_14" localSheetId="1">'GMIC_2021-Q3_SCDPT4'!$P$210</definedName>
    <definedName name="SCDPT4_9599999_15" localSheetId="1">'GMIC_2021-Q3_SCDPT4'!$Q$210</definedName>
    <definedName name="SCDPT4_9599999_16" localSheetId="1">'GMIC_2021-Q3_SCDPT4'!$R$210</definedName>
    <definedName name="SCDPT4_9599999_17" localSheetId="1">'GMIC_2021-Q3_SCDPT4'!$S$210</definedName>
    <definedName name="SCDPT4_9599999_18" localSheetId="1">'GMIC_2021-Q3_SCDPT4'!$T$210</definedName>
    <definedName name="SCDPT4_9599999_19" localSheetId="1">'GMIC_2021-Q3_SCDPT4'!$U$210</definedName>
    <definedName name="SCDPT4_9599999_20" localSheetId="1">'GMIC_2021-Q3_SCDPT4'!$V$210</definedName>
    <definedName name="SCDPT4_9599999_7" localSheetId="1">'GMIC_2021-Q3_SCDPT4'!$I$210</definedName>
    <definedName name="SCDPT4_9599999_9" localSheetId="1">'GMIC_2021-Q3_SCDPT4'!$K$210</definedName>
    <definedName name="SCDPT4_95BEGIN_1" localSheetId="1">'GMIC_2021-Q3_SCDPT4'!$C$207</definedName>
    <definedName name="SCDPT4_95BEGIN_10" localSheetId="1">'GMIC_2021-Q3_SCDPT4'!$L$207</definedName>
    <definedName name="SCDPT4_95BEGIN_11" localSheetId="1">'GMIC_2021-Q3_SCDPT4'!$M$207</definedName>
    <definedName name="SCDPT4_95BEGIN_12" localSheetId="1">'GMIC_2021-Q3_SCDPT4'!$N$207</definedName>
    <definedName name="SCDPT4_95BEGIN_13" localSheetId="1">'GMIC_2021-Q3_SCDPT4'!$O$207</definedName>
    <definedName name="SCDPT4_95BEGIN_14" localSheetId="1">'GMIC_2021-Q3_SCDPT4'!$P$207</definedName>
    <definedName name="SCDPT4_95BEGIN_15" localSheetId="1">'GMIC_2021-Q3_SCDPT4'!$Q$207</definedName>
    <definedName name="SCDPT4_95BEGIN_16" localSheetId="1">'GMIC_2021-Q3_SCDPT4'!$R$207</definedName>
    <definedName name="SCDPT4_95BEGIN_17" localSheetId="1">'GMIC_2021-Q3_SCDPT4'!$S$207</definedName>
    <definedName name="SCDPT4_95BEGIN_18" localSheetId="1">'GMIC_2021-Q3_SCDPT4'!$T$207</definedName>
    <definedName name="SCDPT4_95BEGIN_19" localSheetId="1">'GMIC_2021-Q3_SCDPT4'!$U$207</definedName>
    <definedName name="SCDPT4_95BEGIN_2" localSheetId="1">'GMIC_2021-Q3_SCDPT4'!$D$207</definedName>
    <definedName name="SCDPT4_95BEGIN_20" localSheetId="1">'GMIC_2021-Q3_SCDPT4'!$V$207</definedName>
    <definedName name="SCDPT4_95BEGIN_21" localSheetId="1">'GMIC_2021-Q3_SCDPT4'!$W$207</definedName>
    <definedName name="SCDPT4_95BEGIN_22.01" localSheetId="1">'GMIC_2021-Q3_SCDPT4'!$X$207</definedName>
    <definedName name="SCDPT4_95BEGIN_22.02" localSheetId="1">'GMIC_2021-Q3_SCDPT4'!$Y$207</definedName>
    <definedName name="SCDPT4_95BEGIN_22.03" localSheetId="1">'GMIC_2021-Q3_SCDPT4'!$Z$207</definedName>
    <definedName name="SCDPT4_95BEGIN_23" localSheetId="1">'GMIC_2021-Q3_SCDPT4'!$AA$207</definedName>
    <definedName name="SCDPT4_95BEGIN_24" localSheetId="1">'GMIC_2021-Q3_SCDPT4'!$AB$207</definedName>
    <definedName name="SCDPT4_95BEGIN_25" localSheetId="1">'GMIC_2021-Q3_SCDPT4'!$AC$207</definedName>
    <definedName name="SCDPT4_95BEGIN_26" localSheetId="1">'GMIC_2021-Q3_SCDPT4'!$AD$207</definedName>
    <definedName name="SCDPT4_95BEGIN_27" localSheetId="1">'GMIC_2021-Q3_SCDPT4'!$AE$207</definedName>
    <definedName name="SCDPT4_95BEGIN_28" localSheetId="1">'GMIC_2021-Q3_SCDPT4'!$AF$207</definedName>
    <definedName name="SCDPT4_95BEGIN_3" localSheetId="1">'GMIC_2021-Q3_SCDPT4'!$E$207</definedName>
    <definedName name="SCDPT4_95BEGIN_4" localSheetId="1">'GMIC_2021-Q3_SCDPT4'!$F$207</definedName>
    <definedName name="SCDPT4_95BEGIN_5" localSheetId="1">'GMIC_2021-Q3_SCDPT4'!$G$207</definedName>
    <definedName name="SCDPT4_95BEGIN_6" localSheetId="1">'GMIC_2021-Q3_SCDPT4'!$H$207</definedName>
    <definedName name="SCDPT4_95BEGIN_7" localSheetId="1">'GMIC_2021-Q3_SCDPT4'!$I$207</definedName>
    <definedName name="SCDPT4_95BEGIN_8" localSheetId="1">'GMIC_2021-Q3_SCDPT4'!$J$207</definedName>
    <definedName name="SCDPT4_95BEGIN_9" localSheetId="1">'GMIC_2021-Q3_SCDPT4'!$K$207</definedName>
    <definedName name="SCDPT4_95ENDIN_10" localSheetId="1">'GMIC_2021-Q3_SCDPT4'!$L$209</definedName>
    <definedName name="SCDPT4_95ENDIN_11" localSheetId="1">'GMIC_2021-Q3_SCDPT4'!$M$209</definedName>
    <definedName name="SCDPT4_95ENDIN_12" localSheetId="1">'GMIC_2021-Q3_SCDPT4'!$N$209</definedName>
    <definedName name="SCDPT4_95ENDIN_13" localSheetId="1">'GMIC_2021-Q3_SCDPT4'!$O$209</definedName>
    <definedName name="SCDPT4_95ENDIN_14" localSheetId="1">'GMIC_2021-Q3_SCDPT4'!$P$209</definedName>
    <definedName name="SCDPT4_95ENDIN_15" localSheetId="1">'GMIC_2021-Q3_SCDPT4'!$Q$209</definedName>
    <definedName name="SCDPT4_95ENDIN_16" localSheetId="1">'GMIC_2021-Q3_SCDPT4'!$R$209</definedName>
    <definedName name="SCDPT4_95ENDIN_17" localSheetId="1">'GMIC_2021-Q3_SCDPT4'!$S$209</definedName>
    <definedName name="SCDPT4_95ENDIN_18" localSheetId="1">'GMIC_2021-Q3_SCDPT4'!$T$209</definedName>
    <definedName name="SCDPT4_95ENDIN_19" localSheetId="1">'GMIC_2021-Q3_SCDPT4'!$U$209</definedName>
    <definedName name="SCDPT4_95ENDIN_2" localSheetId="1">'GMIC_2021-Q3_SCDPT4'!$D$209</definedName>
    <definedName name="SCDPT4_95ENDIN_20" localSheetId="1">'GMIC_2021-Q3_SCDPT4'!$V$209</definedName>
    <definedName name="SCDPT4_95ENDIN_21" localSheetId="1">'GMIC_2021-Q3_SCDPT4'!$W$209</definedName>
    <definedName name="SCDPT4_95ENDIN_22.01" localSheetId="1">'GMIC_2021-Q3_SCDPT4'!$X$209</definedName>
    <definedName name="SCDPT4_95ENDIN_22.02" localSheetId="1">'GMIC_2021-Q3_SCDPT4'!$Y$209</definedName>
    <definedName name="SCDPT4_95ENDIN_22.03" localSheetId="1">'GMIC_2021-Q3_SCDPT4'!$Z$209</definedName>
    <definedName name="SCDPT4_95ENDIN_23" localSheetId="1">'GMIC_2021-Q3_SCDPT4'!$AA$209</definedName>
    <definedName name="SCDPT4_95ENDIN_24" localSheetId="1">'GMIC_2021-Q3_SCDPT4'!$AB$209</definedName>
    <definedName name="SCDPT4_95ENDIN_25" localSheetId="1">'GMIC_2021-Q3_SCDPT4'!$AC$209</definedName>
    <definedName name="SCDPT4_95ENDIN_26" localSheetId="1">'GMIC_2021-Q3_SCDPT4'!$AD$209</definedName>
    <definedName name="SCDPT4_95ENDIN_27" localSheetId="1">'GMIC_2021-Q3_SCDPT4'!$AE$209</definedName>
    <definedName name="SCDPT4_95ENDIN_28" localSheetId="1">'GMIC_2021-Q3_SCDPT4'!$AF$209</definedName>
    <definedName name="SCDPT4_95ENDIN_3" localSheetId="1">'GMIC_2021-Q3_SCDPT4'!$E$209</definedName>
    <definedName name="SCDPT4_95ENDIN_4" localSheetId="1">'GMIC_2021-Q3_SCDPT4'!$F$209</definedName>
    <definedName name="SCDPT4_95ENDIN_5" localSheetId="1">'GMIC_2021-Q3_SCDPT4'!$G$209</definedName>
    <definedName name="SCDPT4_95ENDIN_6" localSheetId="1">'GMIC_2021-Q3_SCDPT4'!$H$209</definedName>
    <definedName name="SCDPT4_95ENDIN_7" localSheetId="1">'GMIC_2021-Q3_SCDPT4'!$I$209</definedName>
    <definedName name="SCDPT4_95ENDIN_8" localSheetId="1">'GMIC_2021-Q3_SCDPT4'!$J$209</definedName>
    <definedName name="SCDPT4_95ENDIN_9" localSheetId="1">'GMIC_2021-Q3_SCDPT4'!$K$209</definedName>
    <definedName name="SCDPT4_9600000_Range" localSheetId="1">'GMIC_2021-Q3_SCDPT4'!$B$211:$AF$213</definedName>
    <definedName name="SCDPT4_9699999_10" localSheetId="1">'GMIC_2021-Q3_SCDPT4'!$L$214</definedName>
    <definedName name="SCDPT4_9699999_11" localSheetId="1">'GMIC_2021-Q3_SCDPT4'!$M$214</definedName>
    <definedName name="SCDPT4_9699999_12" localSheetId="1">'GMIC_2021-Q3_SCDPT4'!$N$214</definedName>
    <definedName name="SCDPT4_9699999_13" localSheetId="1">'GMIC_2021-Q3_SCDPT4'!$O$214</definedName>
    <definedName name="SCDPT4_9699999_14" localSheetId="1">'GMIC_2021-Q3_SCDPT4'!$P$214</definedName>
    <definedName name="SCDPT4_9699999_15" localSheetId="1">'GMIC_2021-Q3_SCDPT4'!$Q$214</definedName>
    <definedName name="SCDPT4_9699999_16" localSheetId="1">'GMIC_2021-Q3_SCDPT4'!$R$214</definedName>
    <definedName name="SCDPT4_9699999_17" localSheetId="1">'GMIC_2021-Q3_SCDPT4'!$S$214</definedName>
    <definedName name="SCDPT4_9699999_18" localSheetId="1">'GMIC_2021-Q3_SCDPT4'!$T$214</definedName>
    <definedName name="SCDPT4_9699999_19" localSheetId="1">'GMIC_2021-Q3_SCDPT4'!$U$214</definedName>
    <definedName name="SCDPT4_9699999_20" localSheetId="1">'GMIC_2021-Q3_SCDPT4'!$V$214</definedName>
    <definedName name="SCDPT4_9699999_7" localSheetId="1">'GMIC_2021-Q3_SCDPT4'!$I$214</definedName>
    <definedName name="SCDPT4_9699999_9" localSheetId="1">'GMIC_2021-Q3_SCDPT4'!$K$214</definedName>
    <definedName name="SCDPT4_96BEGIN_1" localSheetId="1">'GMIC_2021-Q3_SCDPT4'!$C$211</definedName>
    <definedName name="SCDPT4_96BEGIN_10" localSheetId="1">'GMIC_2021-Q3_SCDPT4'!$L$211</definedName>
    <definedName name="SCDPT4_96BEGIN_11" localSheetId="1">'GMIC_2021-Q3_SCDPT4'!$M$211</definedName>
    <definedName name="SCDPT4_96BEGIN_12" localSheetId="1">'GMIC_2021-Q3_SCDPT4'!$N$211</definedName>
    <definedName name="SCDPT4_96BEGIN_13" localSheetId="1">'GMIC_2021-Q3_SCDPT4'!$O$211</definedName>
    <definedName name="SCDPT4_96BEGIN_14" localSheetId="1">'GMIC_2021-Q3_SCDPT4'!$P$211</definedName>
    <definedName name="SCDPT4_96BEGIN_15" localSheetId="1">'GMIC_2021-Q3_SCDPT4'!$Q$211</definedName>
    <definedName name="SCDPT4_96BEGIN_16" localSheetId="1">'GMIC_2021-Q3_SCDPT4'!$R$211</definedName>
    <definedName name="SCDPT4_96BEGIN_17" localSheetId="1">'GMIC_2021-Q3_SCDPT4'!$S$211</definedName>
    <definedName name="SCDPT4_96BEGIN_18" localSheetId="1">'GMIC_2021-Q3_SCDPT4'!$T$211</definedName>
    <definedName name="SCDPT4_96BEGIN_19" localSheetId="1">'GMIC_2021-Q3_SCDPT4'!$U$211</definedName>
    <definedName name="SCDPT4_96BEGIN_2" localSheetId="1">'GMIC_2021-Q3_SCDPT4'!$D$211</definedName>
    <definedName name="SCDPT4_96BEGIN_20" localSheetId="1">'GMIC_2021-Q3_SCDPT4'!$V$211</definedName>
    <definedName name="SCDPT4_96BEGIN_21" localSheetId="1">'GMIC_2021-Q3_SCDPT4'!$W$211</definedName>
    <definedName name="SCDPT4_96BEGIN_22.01" localSheetId="1">'GMIC_2021-Q3_SCDPT4'!$X$211</definedName>
    <definedName name="SCDPT4_96BEGIN_22.02" localSheetId="1">'GMIC_2021-Q3_SCDPT4'!$Y$211</definedName>
    <definedName name="SCDPT4_96BEGIN_22.03" localSheetId="1">'GMIC_2021-Q3_SCDPT4'!$Z$211</definedName>
    <definedName name="SCDPT4_96BEGIN_23" localSheetId="1">'GMIC_2021-Q3_SCDPT4'!$AA$211</definedName>
    <definedName name="SCDPT4_96BEGIN_24" localSheetId="1">'GMIC_2021-Q3_SCDPT4'!$AB$211</definedName>
    <definedName name="SCDPT4_96BEGIN_25" localSheetId="1">'GMIC_2021-Q3_SCDPT4'!$AC$211</definedName>
    <definedName name="SCDPT4_96BEGIN_26" localSheetId="1">'GMIC_2021-Q3_SCDPT4'!$AD$211</definedName>
    <definedName name="SCDPT4_96BEGIN_27" localSheetId="1">'GMIC_2021-Q3_SCDPT4'!$AE$211</definedName>
    <definedName name="SCDPT4_96BEGIN_28" localSheetId="1">'GMIC_2021-Q3_SCDPT4'!$AF$211</definedName>
    <definedName name="SCDPT4_96BEGIN_3" localSheetId="1">'GMIC_2021-Q3_SCDPT4'!$E$211</definedName>
    <definedName name="SCDPT4_96BEGIN_4" localSheetId="1">'GMIC_2021-Q3_SCDPT4'!$F$211</definedName>
    <definedName name="SCDPT4_96BEGIN_5" localSheetId="1">'GMIC_2021-Q3_SCDPT4'!$G$211</definedName>
    <definedName name="SCDPT4_96BEGIN_6" localSheetId="1">'GMIC_2021-Q3_SCDPT4'!$H$211</definedName>
    <definedName name="SCDPT4_96BEGIN_7" localSheetId="1">'GMIC_2021-Q3_SCDPT4'!$I$211</definedName>
    <definedName name="SCDPT4_96BEGIN_8" localSheetId="1">'GMIC_2021-Q3_SCDPT4'!$J$211</definedName>
    <definedName name="SCDPT4_96BEGIN_9" localSheetId="1">'GMIC_2021-Q3_SCDPT4'!$K$211</definedName>
    <definedName name="SCDPT4_96ENDIN_10" localSheetId="1">'GMIC_2021-Q3_SCDPT4'!$L$213</definedName>
    <definedName name="SCDPT4_96ENDIN_11" localSheetId="1">'GMIC_2021-Q3_SCDPT4'!$M$213</definedName>
    <definedName name="SCDPT4_96ENDIN_12" localSheetId="1">'GMIC_2021-Q3_SCDPT4'!$N$213</definedName>
    <definedName name="SCDPT4_96ENDIN_13" localSheetId="1">'GMIC_2021-Q3_SCDPT4'!$O$213</definedName>
    <definedName name="SCDPT4_96ENDIN_14" localSheetId="1">'GMIC_2021-Q3_SCDPT4'!$P$213</definedName>
    <definedName name="SCDPT4_96ENDIN_15" localSheetId="1">'GMIC_2021-Q3_SCDPT4'!$Q$213</definedName>
    <definedName name="SCDPT4_96ENDIN_16" localSheetId="1">'GMIC_2021-Q3_SCDPT4'!$R$213</definedName>
    <definedName name="SCDPT4_96ENDIN_17" localSheetId="1">'GMIC_2021-Q3_SCDPT4'!$S$213</definedName>
    <definedName name="SCDPT4_96ENDIN_18" localSheetId="1">'GMIC_2021-Q3_SCDPT4'!$T$213</definedName>
    <definedName name="SCDPT4_96ENDIN_19" localSheetId="1">'GMIC_2021-Q3_SCDPT4'!$U$213</definedName>
    <definedName name="SCDPT4_96ENDIN_2" localSheetId="1">'GMIC_2021-Q3_SCDPT4'!$D$213</definedName>
    <definedName name="SCDPT4_96ENDIN_20" localSheetId="1">'GMIC_2021-Q3_SCDPT4'!$V$213</definedName>
    <definedName name="SCDPT4_96ENDIN_21" localSheetId="1">'GMIC_2021-Q3_SCDPT4'!$W$213</definedName>
    <definedName name="SCDPT4_96ENDIN_22.01" localSheetId="1">'GMIC_2021-Q3_SCDPT4'!$X$213</definedName>
    <definedName name="SCDPT4_96ENDIN_22.02" localSheetId="1">'GMIC_2021-Q3_SCDPT4'!$Y$213</definedName>
    <definedName name="SCDPT4_96ENDIN_22.03" localSheetId="1">'GMIC_2021-Q3_SCDPT4'!$Z$213</definedName>
    <definedName name="SCDPT4_96ENDIN_23" localSheetId="1">'GMIC_2021-Q3_SCDPT4'!$AA$213</definedName>
    <definedName name="SCDPT4_96ENDIN_24" localSheetId="1">'GMIC_2021-Q3_SCDPT4'!$AB$213</definedName>
    <definedName name="SCDPT4_96ENDIN_25" localSheetId="1">'GMIC_2021-Q3_SCDPT4'!$AC$213</definedName>
    <definedName name="SCDPT4_96ENDIN_26" localSheetId="1">'GMIC_2021-Q3_SCDPT4'!$AD$213</definedName>
    <definedName name="SCDPT4_96ENDIN_27" localSheetId="1">'GMIC_2021-Q3_SCDPT4'!$AE$213</definedName>
    <definedName name="SCDPT4_96ENDIN_28" localSheetId="1">'GMIC_2021-Q3_SCDPT4'!$AF$213</definedName>
    <definedName name="SCDPT4_96ENDIN_3" localSheetId="1">'GMIC_2021-Q3_SCDPT4'!$E$213</definedName>
    <definedName name="SCDPT4_96ENDIN_4" localSheetId="1">'GMIC_2021-Q3_SCDPT4'!$F$213</definedName>
    <definedName name="SCDPT4_96ENDIN_5" localSheetId="1">'GMIC_2021-Q3_SCDPT4'!$G$213</definedName>
    <definedName name="SCDPT4_96ENDIN_6" localSheetId="1">'GMIC_2021-Q3_SCDPT4'!$H$213</definedName>
    <definedName name="SCDPT4_96ENDIN_7" localSheetId="1">'GMIC_2021-Q3_SCDPT4'!$I$213</definedName>
    <definedName name="SCDPT4_96ENDIN_8" localSheetId="1">'GMIC_2021-Q3_SCDPT4'!$J$213</definedName>
    <definedName name="SCDPT4_96ENDIN_9" localSheetId="1">'GMIC_2021-Q3_SCDPT4'!$K$213</definedName>
    <definedName name="SCDPT4_9799997_10" localSheetId="1">'GMIC_2021-Q3_SCDPT4'!$L$215</definedName>
    <definedName name="SCDPT4_9799997_11" localSheetId="1">'GMIC_2021-Q3_SCDPT4'!$M$215</definedName>
    <definedName name="SCDPT4_9799997_12" localSheetId="1">'GMIC_2021-Q3_SCDPT4'!$N$215</definedName>
    <definedName name="SCDPT4_9799997_13" localSheetId="1">'GMIC_2021-Q3_SCDPT4'!$O$215</definedName>
    <definedName name="SCDPT4_9799997_14" localSheetId="1">'GMIC_2021-Q3_SCDPT4'!$P$215</definedName>
    <definedName name="SCDPT4_9799997_15" localSheetId="1">'GMIC_2021-Q3_SCDPT4'!$Q$215</definedName>
    <definedName name="SCDPT4_9799997_16" localSheetId="1">'GMIC_2021-Q3_SCDPT4'!$R$215</definedName>
    <definedName name="SCDPT4_9799997_17" localSheetId="1">'GMIC_2021-Q3_SCDPT4'!$S$215</definedName>
    <definedName name="SCDPT4_9799997_18" localSheetId="1">'GMIC_2021-Q3_SCDPT4'!$T$215</definedName>
    <definedName name="SCDPT4_9799997_19" localSheetId="1">'GMIC_2021-Q3_SCDPT4'!$U$215</definedName>
    <definedName name="SCDPT4_9799997_20" localSheetId="1">'GMIC_2021-Q3_SCDPT4'!$V$215</definedName>
    <definedName name="SCDPT4_9799997_7" localSheetId="1">'GMIC_2021-Q3_SCDPT4'!$I$215</definedName>
    <definedName name="SCDPT4_9799997_9" localSheetId="1">'GMIC_2021-Q3_SCDPT4'!$K$215</definedName>
    <definedName name="SCDPT4_9799999_10" localSheetId="1">'GMIC_2021-Q3_SCDPT4'!$L$217</definedName>
    <definedName name="SCDPT4_9799999_11" localSheetId="1">'GMIC_2021-Q3_SCDPT4'!$M$217</definedName>
    <definedName name="SCDPT4_9799999_12" localSheetId="1">'GMIC_2021-Q3_SCDPT4'!$N$217</definedName>
    <definedName name="SCDPT4_9799999_13" localSheetId="1">'GMIC_2021-Q3_SCDPT4'!$O$217</definedName>
    <definedName name="SCDPT4_9799999_14" localSheetId="1">'GMIC_2021-Q3_SCDPT4'!$P$217</definedName>
    <definedName name="SCDPT4_9799999_15" localSheetId="1">'GMIC_2021-Q3_SCDPT4'!$Q$217</definedName>
    <definedName name="SCDPT4_9799999_16" localSheetId="1">'GMIC_2021-Q3_SCDPT4'!$R$217</definedName>
    <definedName name="SCDPT4_9799999_17" localSheetId="1">'GMIC_2021-Q3_SCDPT4'!$S$217</definedName>
    <definedName name="SCDPT4_9799999_18" localSheetId="1">'GMIC_2021-Q3_SCDPT4'!$T$217</definedName>
    <definedName name="SCDPT4_9799999_19" localSheetId="1">'GMIC_2021-Q3_SCDPT4'!$U$217</definedName>
    <definedName name="SCDPT4_9799999_20" localSheetId="1">'GMIC_2021-Q3_SCDPT4'!$V$217</definedName>
    <definedName name="SCDPT4_9799999_7" localSheetId="1">'GMIC_2021-Q3_SCDPT4'!$I$217</definedName>
    <definedName name="SCDPT4_9799999_9" localSheetId="1">'GMIC_2021-Q3_SCDPT4'!$K$217</definedName>
    <definedName name="SCDPT4_9899999_10" localSheetId="1">'GMIC_2021-Q3_SCDPT4'!$L$218</definedName>
    <definedName name="SCDPT4_9899999_11" localSheetId="1">'GMIC_2021-Q3_SCDPT4'!$M$218</definedName>
    <definedName name="SCDPT4_9899999_12" localSheetId="1">'GMIC_2021-Q3_SCDPT4'!$N$218</definedName>
    <definedName name="SCDPT4_9899999_13" localSheetId="1">'GMIC_2021-Q3_SCDPT4'!$O$218</definedName>
    <definedName name="SCDPT4_9899999_14" localSheetId="1">'GMIC_2021-Q3_SCDPT4'!$P$218</definedName>
    <definedName name="SCDPT4_9899999_15" localSheetId="1">'GMIC_2021-Q3_SCDPT4'!$Q$218</definedName>
    <definedName name="SCDPT4_9899999_16" localSheetId="1">'GMIC_2021-Q3_SCDPT4'!$R$218</definedName>
    <definedName name="SCDPT4_9899999_17" localSheetId="1">'GMIC_2021-Q3_SCDPT4'!$S$218</definedName>
    <definedName name="SCDPT4_9899999_18" localSheetId="1">'GMIC_2021-Q3_SCDPT4'!$T$218</definedName>
    <definedName name="SCDPT4_9899999_19" localSheetId="1">'GMIC_2021-Q3_SCDPT4'!$U$218</definedName>
    <definedName name="SCDPT4_9899999_20" localSheetId="1">'GMIC_2021-Q3_SCDPT4'!$V$218</definedName>
    <definedName name="SCDPT4_9899999_7" localSheetId="1">'GMIC_2021-Q3_SCDPT4'!$I$218</definedName>
    <definedName name="SCDPT4_9899999_9" localSheetId="1">'GMIC_2021-Q3_SCDPT4'!$K$218</definedName>
    <definedName name="SCDPT4_9999999_10" localSheetId="1">'GMIC_2021-Q3_SCDPT4'!$L$219</definedName>
    <definedName name="SCDPT4_9999999_11" localSheetId="1">'GMIC_2021-Q3_SCDPT4'!$M$219</definedName>
    <definedName name="SCDPT4_9999999_12" localSheetId="1">'GMIC_2021-Q3_SCDPT4'!$N$219</definedName>
    <definedName name="SCDPT4_9999999_13" localSheetId="1">'GMIC_2021-Q3_SCDPT4'!$O$219</definedName>
    <definedName name="SCDPT4_9999999_14" localSheetId="1">'GMIC_2021-Q3_SCDPT4'!$P$219</definedName>
    <definedName name="SCDPT4_9999999_15" localSheetId="1">'GMIC_2021-Q3_SCDPT4'!$Q$219</definedName>
    <definedName name="SCDPT4_9999999_16" localSheetId="1">'GMIC_2021-Q3_SCDPT4'!$R$219</definedName>
    <definedName name="SCDPT4_9999999_17" localSheetId="1">'GMIC_2021-Q3_SCDPT4'!$S$219</definedName>
    <definedName name="SCDPT4_9999999_18" localSheetId="1">'GMIC_2021-Q3_SCDPT4'!$T$219</definedName>
    <definedName name="SCDPT4_9999999_19" localSheetId="1">'GMIC_2021-Q3_SCDPT4'!$U$219</definedName>
    <definedName name="SCDPT4_9999999_20" localSheetId="1">'GMIC_2021-Q3_SCDPT4'!$V$219</definedName>
    <definedName name="SCDPT4_9999999_7" localSheetId="1">'GMIC_2021-Q3_SCDPT4'!$I$219</definedName>
    <definedName name="SCDPT4_9999999_9" localSheetId="1">'GMIC_2021-Q3_SCDPT4'!$K$219</definedName>
    <definedName name="Wings_Company_ID" localSheetId="0">'GMIC_2021-Q3_SCDPT3'!$C$2</definedName>
    <definedName name="Wings_Company_ID" localSheetId="1">'GMIC_2021-Q3_SCDPT4'!$C$2</definedName>
    <definedName name="WINGS_Identifier_ID" localSheetId="0">'GMIC_2021-Q3_SCDPT3'!$E$2</definedName>
    <definedName name="WINGS_Identifier_ID" localSheetId="1">'GMIC_2021-Q3_SCDPT4'!$E$2</definedName>
    <definedName name="Wings_IdentTable_ID" localSheetId="0">'GMIC_2021-Q3_SCDPT3'!$F$2</definedName>
    <definedName name="Wings_IdentTable_ID" localSheetId="1">'GMIC_2021-Q3_SCDPT4'!$F$2</definedName>
    <definedName name="Wings_Statement_ID" localSheetId="0">'GMIC_2021-Q3_SCDPT3'!$D$2</definedName>
    <definedName name="Wings_Statement_ID" localSheetId="1">'GMIC_2021-Q3_SCDPT4'!$D$2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4" i="2" l="1"/>
  <c r="U214" i="2"/>
  <c r="T214" i="2"/>
  <c r="S214" i="2"/>
  <c r="R214" i="2"/>
  <c r="Q214" i="2"/>
  <c r="P214" i="2"/>
  <c r="O214" i="2"/>
  <c r="N214" i="2"/>
  <c r="M214" i="2"/>
  <c r="L214" i="2"/>
  <c r="K214" i="2"/>
  <c r="I214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I210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I206" i="2"/>
  <c r="V202" i="2"/>
  <c r="U202" i="2"/>
  <c r="U215" i="2" s="1"/>
  <c r="U217" i="2" s="1"/>
  <c r="T202" i="2"/>
  <c r="S202" i="2"/>
  <c r="R202" i="2"/>
  <c r="Q202" i="2"/>
  <c r="Q215" i="2" s="1"/>
  <c r="Q217" i="2" s="1"/>
  <c r="P202" i="2"/>
  <c r="O202" i="2"/>
  <c r="N202" i="2"/>
  <c r="M202" i="2"/>
  <c r="M215" i="2" s="1"/>
  <c r="M217" i="2" s="1"/>
  <c r="L202" i="2"/>
  <c r="K202" i="2"/>
  <c r="I202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I198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I194" i="2"/>
  <c r="V190" i="2"/>
  <c r="V215" i="2" s="1"/>
  <c r="V217" i="2" s="1"/>
  <c r="U190" i="2"/>
  <c r="T190" i="2"/>
  <c r="T215" i="2" s="1"/>
  <c r="T217" i="2" s="1"/>
  <c r="S190" i="2"/>
  <c r="S215" i="2" s="1"/>
  <c r="S217" i="2" s="1"/>
  <c r="R190" i="2"/>
  <c r="R215" i="2" s="1"/>
  <c r="R217" i="2" s="1"/>
  <c r="Q190" i="2"/>
  <c r="P190" i="2"/>
  <c r="P215" i="2" s="1"/>
  <c r="P217" i="2" s="1"/>
  <c r="O190" i="2"/>
  <c r="O215" i="2" s="1"/>
  <c r="O217" i="2" s="1"/>
  <c r="N190" i="2"/>
  <c r="N215" i="2" s="1"/>
  <c r="N217" i="2" s="1"/>
  <c r="M190" i="2"/>
  <c r="L190" i="2"/>
  <c r="L215" i="2" s="1"/>
  <c r="L217" i="2" s="1"/>
  <c r="K190" i="2"/>
  <c r="K215" i="2" s="1"/>
  <c r="K217" i="2" s="1"/>
  <c r="I190" i="2"/>
  <c r="I215" i="2" s="1"/>
  <c r="I217" i="2" s="1"/>
  <c r="V183" i="2"/>
  <c r="U183" i="2"/>
  <c r="T183" i="2"/>
  <c r="S183" i="2"/>
  <c r="R183" i="2"/>
  <c r="Q183" i="2"/>
  <c r="P183" i="2"/>
  <c r="O183" i="2"/>
  <c r="N183" i="2"/>
  <c r="M183" i="2"/>
  <c r="L183" i="2"/>
  <c r="K183" i="2"/>
  <c r="I183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I179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I175" i="2"/>
  <c r="V171" i="2"/>
  <c r="V184" i="2" s="1"/>
  <c r="V186" i="2" s="1"/>
  <c r="V218" i="2" s="1"/>
  <c r="U171" i="2"/>
  <c r="U184" i="2" s="1"/>
  <c r="U186" i="2" s="1"/>
  <c r="T171" i="2"/>
  <c r="T184" i="2" s="1"/>
  <c r="T186" i="2" s="1"/>
  <c r="T218" i="2" s="1"/>
  <c r="S171" i="2"/>
  <c r="S184" i="2" s="1"/>
  <c r="S186" i="2" s="1"/>
  <c r="S218" i="2" s="1"/>
  <c r="R171" i="2"/>
  <c r="R184" i="2" s="1"/>
  <c r="R186" i="2" s="1"/>
  <c r="R218" i="2" s="1"/>
  <c r="Q171" i="2"/>
  <c r="Q184" i="2" s="1"/>
  <c r="Q186" i="2" s="1"/>
  <c r="P171" i="2"/>
  <c r="P184" i="2" s="1"/>
  <c r="P186" i="2" s="1"/>
  <c r="P218" i="2" s="1"/>
  <c r="O171" i="2"/>
  <c r="O184" i="2" s="1"/>
  <c r="O186" i="2" s="1"/>
  <c r="O218" i="2" s="1"/>
  <c r="N171" i="2"/>
  <c r="N184" i="2" s="1"/>
  <c r="N186" i="2" s="1"/>
  <c r="N218" i="2" s="1"/>
  <c r="M171" i="2"/>
  <c r="M184" i="2" s="1"/>
  <c r="M186" i="2" s="1"/>
  <c r="L171" i="2"/>
  <c r="L184" i="2" s="1"/>
  <c r="L186" i="2" s="1"/>
  <c r="L218" i="2" s="1"/>
  <c r="K171" i="2"/>
  <c r="K184" i="2" s="1"/>
  <c r="K186" i="2" s="1"/>
  <c r="K218" i="2" s="1"/>
  <c r="I171" i="2"/>
  <c r="I184" i="2" s="1"/>
  <c r="I186" i="2" s="1"/>
  <c r="I218" i="2" s="1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V148" i="2"/>
  <c r="T148" i="2"/>
  <c r="S148" i="2"/>
  <c r="R148" i="2"/>
  <c r="Q148" i="2"/>
  <c r="O148" i="2"/>
  <c r="N148" i="2"/>
  <c r="M148" i="2"/>
  <c r="L148" i="2"/>
  <c r="K148" i="2"/>
  <c r="J148" i="2"/>
  <c r="I148" i="2"/>
  <c r="U30" i="2"/>
  <c r="U148" i="2" s="1"/>
  <c r="P30" i="2"/>
  <c r="P148" i="2" s="1"/>
  <c r="V28" i="2"/>
  <c r="U28" i="2"/>
  <c r="T28" i="2"/>
  <c r="S28" i="2"/>
  <c r="R28" i="2"/>
  <c r="Q28" i="2"/>
  <c r="O28" i="2"/>
  <c r="N28" i="2"/>
  <c r="M28" i="2"/>
  <c r="L28" i="2"/>
  <c r="K28" i="2"/>
  <c r="J28" i="2"/>
  <c r="I28" i="2"/>
  <c r="U24" i="2"/>
  <c r="P24" i="2"/>
  <c r="P28" i="2" s="1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V10" i="2"/>
  <c r="V165" i="2" s="1"/>
  <c r="V167" i="2" s="1"/>
  <c r="V219" i="2" s="1"/>
  <c r="U10" i="2"/>
  <c r="U165" i="2" s="1"/>
  <c r="U167" i="2" s="1"/>
  <c r="T10" i="2"/>
  <c r="T165" i="2" s="1"/>
  <c r="T167" i="2" s="1"/>
  <c r="T219" i="2" s="1"/>
  <c r="S10" i="2"/>
  <c r="S165" i="2" s="1"/>
  <c r="S167" i="2" s="1"/>
  <c r="S219" i="2" s="1"/>
  <c r="R10" i="2"/>
  <c r="R165" i="2" s="1"/>
  <c r="R167" i="2" s="1"/>
  <c r="R219" i="2" s="1"/>
  <c r="Q10" i="2"/>
  <c r="Q165" i="2" s="1"/>
  <c r="Q167" i="2" s="1"/>
  <c r="P10" i="2"/>
  <c r="O10" i="2"/>
  <c r="O165" i="2" s="1"/>
  <c r="O167" i="2" s="1"/>
  <c r="O219" i="2" s="1"/>
  <c r="N10" i="2"/>
  <c r="N165" i="2" s="1"/>
  <c r="N167" i="2" s="1"/>
  <c r="N219" i="2" s="1"/>
  <c r="M10" i="2"/>
  <c r="M165" i="2" s="1"/>
  <c r="M167" i="2" s="1"/>
  <c r="L10" i="2"/>
  <c r="L165" i="2" s="1"/>
  <c r="L167" i="2" s="1"/>
  <c r="L219" i="2" s="1"/>
  <c r="K10" i="2"/>
  <c r="K165" i="2" s="1"/>
  <c r="K167" i="2" s="1"/>
  <c r="K219" i="2" s="1"/>
  <c r="J10" i="2"/>
  <c r="J165" i="2" s="1"/>
  <c r="J167" i="2" s="1"/>
  <c r="I10" i="2"/>
  <c r="I165" i="2" s="1"/>
  <c r="I167" i="2" s="1"/>
  <c r="I219" i="2" s="1"/>
  <c r="D2" i="2"/>
  <c r="C2" i="2"/>
  <c r="K153" i="1"/>
  <c r="I153" i="1"/>
  <c r="K149" i="1"/>
  <c r="I149" i="1"/>
  <c r="K145" i="1"/>
  <c r="I145" i="1"/>
  <c r="K141" i="1"/>
  <c r="I141" i="1"/>
  <c r="K137" i="1"/>
  <c r="I137" i="1"/>
  <c r="K133" i="1"/>
  <c r="K154" i="1" s="1"/>
  <c r="K156" i="1" s="1"/>
  <c r="I133" i="1"/>
  <c r="K129" i="1"/>
  <c r="I129" i="1"/>
  <c r="I154" i="1" s="1"/>
  <c r="I156" i="1" s="1"/>
  <c r="K122" i="1"/>
  <c r="I122" i="1"/>
  <c r="K118" i="1"/>
  <c r="I118" i="1"/>
  <c r="K114" i="1"/>
  <c r="I114" i="1"/>
  <c r="K110" i="1"/>
  <c r="K123" i="1" s="1"/>
  <c r="K125" i="1" s="1"/>
  <c r="I110" i="1"/>
  <c r="I123" i="1" s="1"/>
  <c r="I125" i="1" s="1"/>
  <c r="I157" i="1" s="1"/>
  <c r="K103" i="1"/>
  <c r="J103" i="1"/>
  <c r="I103" i="1"/>
  <c r="K99" i="1"/>
  <c r="J99" i="1"/>
  <c r="I99" i="1"/>
  <c r="K95" i="1"/>
  <c r="J95" i="1"/>
  <c r="I95" i="1"/>
  <c r="K91" i="1"/>
  <c r="J91" i="1"/>
  <c r="I91" i="1"/>
  <c r="K87" i="1"/>
  <c r="J87" i="1"/>
  <c r="I87" i="1"/>
  <c r="K32" i="1"/>
  <c r="J32" i="1"/>
  <c r="I32" i="1"/>
  <c r="K25" i="1"/>
  <c r="J25" i="1"/>
  <c r="I25" i="1"/>
  <c r="K21" i="1"/>
  <c r="K104" i="1" s="1"/>
  <c r="K106" i="1" s="1"/>
  <c r="J21" i="1"/>
  <c r="I21" i="1"/>
  <c r="K14" i="1"/>
  <c r="J14" i="1"/>
  <c r="J104" i="1" s="1"/>
  <c r="J106" i="1" s="1"/>
  <c r="I14" i="1"/>
  <c r="K10" i="1"/>
  <c r="J10" i="1"/>
  <c r="I10" i="1"/>
  <c r="I104" i="1" s="1"/>
  <c r="I106" i="1" s="1"/>
  <c r="I158" i="1" s="1"/>
  <c r="P165" i="2" l="1"/>
  <c r="P167" i="2" s="1"/>
  <c r="P219" i="2" s="1"/>
  <c r="M219" i="2"/>
  <c r="Q219" i="2"/>
  <c r="U219" i="2"/>
  <c r="M218" i="2"/>
  <c r="Q218" i="2"/>
  <c r="U218" i="2"/>
  <c r="K157" i="1"/>
  <c r="K158" i="1"/>
</calcChain>
</file>

<file path=xl/sharedStrings.xml><?xml version="1.0" encoding="utf-8"?>
<sst xmlns="http://schemas.openxmlformats.org/spreadsheetml/2006/main" count="5097" uniqueCount="853">
  <si>
    <t/>
  </si>
  <si>
    <t>0599999</t>
  </si>
  <si>
    <t>1700004</t>
  </si>
  <si>
    <t>CALIFORNIA ST UNIV REV</t>
  </si>
  <si>
    <t>3100003</t>
  </si>
  <si>
    <t>040555-DD-3</t>
  </si>
  <si>
    <t>BANC OF AMERICA SECURITIES LLC</t>
  </si>
  <si>
    <t>15135B-AZ-4</t>
  </si>
  <si>
    <t>549300Z7JJ4TQSQGT333</t>
  </si>
  <si>
    <t>B</t>
  </si>
  <si>
    <t>3800011</t>
  </si>
  <si>
    <t>736508-S#-0</t>
  </si>
  <si>
    <t>PORTLAND GENERAL ELECTRIC COMP   2.100%</t>
  </si>
  <si>
    <t>6OQWTZ1SPC04IFT4T704</t>
  </si>
  <si>
    <t>928563-AK-1</t>
  </si>
  <si>
    <t>APIDOS CLO APID_20-33A</t>
  </si>
  <si>
    <t>VENTR_19-37A Series 144A   1.876% 07/15/</t>
  </si>
  <si>
    <t>8399998</t>
  </si>
  <si>
    <t>9000000</t>
  </si>
  <si>
    <t>9299999</t>
  </si>
  <si>
    <t>9600000</t>
  </si>
  <si>
    <t>Total - Common Stocks - Part 5</t>
  </si>
  <si>
    <t>9899999</t>
  </si>
  <si>
    <t>ALABAMA ECON SETTLEMENT AUTH B</t>
  </si>
  <si>
    <t>KY</t>
  </si>
  <si>
    <t>05608T-AA-9</t>
  </si>
  <si>
    <t>CRG ISSUER CRG_17-1</t>
  </si>
  <si>
    <t>21036P-AR-9</t>
  </si>
  <si>
    <t>DB MASTER FINANCE LLC DNKN_19- Series 14</t>
  </si>
  <si>
    <t>DB MASTER FINANCE LLC DNKN_19-</t>
  </si>
  <si>
    <t>DRUG ROYALTY III LP 1 DRUGC_17</t>
  </si>
  <si>
    <t>9C1X8XOOTYY2FNYTVH06</t>
  </si>
  <si>
    <t>MARATHON OIL CORP   3.850% 06/01/25</t>
  </si>
  <si>
    <t>571183-AE-2</t>
  </si>
  <si>
    <t>SIRIUS XM RADIO INC Series 144A   4.625%</t>
  </si>
  <si>
    <t>LACLEDE GRP INC.</t>
  </si>
  <si>
    <t>TIF FUNDING II LLC TIF_20-1A</t>
  </si>
  <si>
    <t>87407R-AA-4</t>
  </si>
  <si>
    <t>TARGA RESOURCES PARTNERS LP Series 144A</t>
  </si>
  <si>
    <t>3800102</t>
  </si>
  <si>
    <t>G3469#-AB-3</t>
  </si>
  <si>
    <t>Total - Bonds - Part 4</t>
  </si>
  <si>
    <t>Table</t>
  </si>
  <si>
    <t>FE</t>
  </si>
  <si>
    <t>2400000</t>
  </si>
  <si>
    <t>F</t>
  </si>
  <si>
    <t>3800004</t>
  </si>
  <si>
    <t>3800008</t>
  </si>
  <si>
    <t>153527-AP-1</t>
  </si>
  <si>
    <t>3800015</t>
  </si>
  <si>
    <t>3.C FE</t>
  </si>
  <si>
    <t>3800019</t>
  </si>
  <si>
    <t>SCOTIA CAPITAL</t>
  </si>
  <si>
    <t>3800022</t>
  </si>
  <si>
    <t>736508-S@-2</t>
  </si>
  <si>
    <t>7591EP-AT-7</t>
  </si>
  <si>
    <t>REGIONS FINANCIAL CORPORATION   1.800% 0</t>
  </si>
  <si>
    <t>3800026</t>
  </si>
  <si>
    <t>SMITHFIELD FOODS, INC. Series 144A   2.6</t>
  </si>
  <si>
    <t>3800033</t>
  </si>
  <si>
    <t>902691-C@-1</t>
  </si>
  <si>
    <t>3800037</t>
  </si>
  <si>
    <t>3800040</t>
  </si>
  <si>
    <t>3800044</t>
  </si>
  <si>
    <t>3800051</t>
  </si>
  <si>
    <t>5493007MOZNA03BVNE96</t>
  </si>
  <si>
    <t>ESSENTRA PLC</t>
  </si>
  <si>
    <t>Subtotal - Bonds - Industrial and Miscellaneous (Unaffiliated)</t>
  </si>
  <si>
    <t>Subtotal - Bonds - Hybrid Securities</t>
  </si>
  <si>
    <t>5599999</t>
  </si>
  <si>
    <t>8200000</t>
  </si>
  <si>
    <t>8499999</t>
  </si>
  <si>
    <t>Subtotal - Common Stocks - Industrial and Miscellaneous (Unaffiliated) Publicly Traded</t>
  </si>
  <si>
    <t>Totals</t>
  </si>
  <si>
    <t xml:space="preserve">Current Year's Other Than Temporary Impairment Recognized </t>
  </si>
  <si>
    <t xml:space="preserve">Total Foreign Exchange Change in Book /Adjusted Carrying Value </t>
  </si>
  <si>
    <t>Call      100.0000</t>
  </si>
  <si>
    <t>AL</t>
  </si>
  <si>
    <t>LOUISVILLE KY REGL ARPT AUTH A LOUISVILL</t>
  </si>
  <si>
    <t>03523T-BX-5</t>
  </si>
  <si>
    <t>ASHLAND INC ASHLAND INC   4.750% 08/15/2</t>
  </si>
  <si>
    <t>Call      101.5504</t>
  </si>
  <si>
    <t>DRUG ROYALTY III LP 1 DRUGC_18 Series 14</t>
  </si>
  <si>
    <t>278865-AU-4</t>
  </si>
  <si>
    <t>36254M-AG-3</t>
  </si>
  <si>
    <t>GM FINANCIAL SECURITIZED TERM</t>
  </si>
  <si>
    <t>GEORGIA-PACIFIC LLC</t>
  </si>
  <si>
    <t>HIN TIMESHARE TRUST HINTT_20-A</t>
  </si>
  <si>
    <t>MVW OWNER TRUST MVWOT_17-1A Series 144A</t>
  </si>
  <si>
    <t>MVW OWNER TRUST MVWOT_19-1A</t>
  </si>
  <si>
    <t>Call      110.9211</t>
  </si>
  <si>
    <t>3800062</t>
  </si>
  <si>
    <t>3800080</t>
  </si>
  <si>
    <t>TD AMERITRADE HOLDING CORPORAT</t>
  </si>
  <si>
    <t>TACO BELL FUNDING LLC BELL_18-</t>
  </si>
  <si>
    <t>87901J-AF-2</t>
  </si>
  <si>
    <t>VSE VOI MORTGAGE LLC VSTNA_18- Series 14</t>
  </si>
  <si>
    <t>WASTE CONNECTIONS INC.</t>
  </si>
  <si>
    <t>G8967#-AR-4</t>
  </si>
  <si>
    <t>AIR CANADA</t>
  </si>
  <si>
    <t>3800106</t>
  </si>
  <si>
    <t>478375-AF-5</t>
  </si>
  <si>
    <t>JOHNSON CONTROLS INTL PL SERIES *   3.75</t>
  </si>
  <si>
    <t>88315L-AN-8</t>
  </si>
  <si>
    <t>3800113</t>
  </si>
  <si>
    <t>VENTR_19-37A Series 144A   2.026% 07/15/</t>
  </si>
  <si>
    <t>A3158#-AG-4</t>
  </si>
  <si>
    <t>HOFER FINANCIAL SERVICES GMBH   3.620% 0</t>
  </si>
  <si>
    <t>3800117</t>
  </si>
  <si>
    <t>GMIC</t>
  </si>
  <si>
    <t xml:space="preserve">SVO Administrative Symbol </t>
  </si>
  <si>
    <t xml:space="preserve">State Code </t>
  </si>
  <si>
    <t xml:space="preserve">Issue </t>
  </si>
  <si>
    <t>68583R-DH-2</t>
  </si>
  <si>
    <t>CALIFORNIA STATE UNIVERSITY</t>
  </si>
  <si>
    <t>Subtotal - Bonds - U.S. Special Revenues</t>
  </si>
  <si>
    <t>CARVANA AUTO RECEIVABLES TRUST</t>
  </si>
  <si>
    <t>3.B FE</t>
  </si>
  <si>
    <t>EVERSOURCE GAS COMPANY OF MASS</t>
  </si>
  <si>
    <t>34107@-AA-7</t>
  </si>
  <si>
    <t>INGLES MKTS INC Series 144A   4.000% 06/</t>
  </si>
  <si>
    <t>1.G FE</t>
  </si>
  <si>
    <t>549300LMMRSZZCZ8CL11</t>
  </si>
  <si>
    <t>606822-BY-9</t>
  </si>
  <si>
    <t>ROYALTY PHARMA PLC</t>
  </si>
  <si>
    <t>3800048</t>
  </si>
  <si>
    <t>92918N-AQ-0</t>
  </si>
  <si>
    <t>9799999</t>
  </si>
  <si>
    <t>SCDPT4</t>
  </si>
  <si>
    <t xml:space="preserve">Realized Gain (Loss) on Disposal </t>
  </si>
  <si>
    <t xml:space="preserve">Total Gain (Loss) on Disposal </t>
  </si>
  <si>
    <t>Maturity</t>
  </si>
  <si>
    <t>LOUISVILLE KY REGL ARPT AUTH A</t>
  </si>
  <si>
    <t>038779-AB-0</t>
  </si>
  <si>
    <t>ASCENTIUM EQUIPMENT RECEIVABLE Series 14</t>
  </si>
  <si>
    <t>CLI FUNDING LLC CLIF_20-1A</t>
  </si>
  <si>
    <t>CRG PARTNERS TRUST CRG_17-1</t>
  </si>
  <si>
    <t>24704D-AG-5</t>
  </si>
  <si>
    <t>DOMINOS PIZZA MASTER ISSUER LL Series 14</t>
  </si>
  <si>
    <t>26224H-AE-7</t>
  </si>
  <si>
    <t>369550-AR-9</t>
  </si>
  <si>
    <t>43284B-AA-0</t>
  </si>
  <si>
    <t>MVW OWNER TRUST MVWOT_21-1WA</t>
  </si>
  <si>
    <t>3800055</t>
  </si>
  <si>
    <t>3800059</t>
  </si>
  <si>
    <t>3800066</t>
  </si>
  <si>
    <t>3800073</t>
  </si>
  <si>
    <t>3800077</t>
  </si>
  <si>
    <t>872480-AA-6</t>
  </si>
  <si>
    <t>3800084</t>
  </si>
  <si>
    <t>3800088</t>
  </si>
  <si>
    <t>3800091</t>
  </si>
  <si>
    <t>94988J-6A-0</t>
  </si>
  <si>
    <t>3800095</t>
  </si>
  <si>
    <t>00908P-AA-5</t>
  </si>
  <si>
    <t>YAMANA GOLD YAMANA GOLD INC   4.910% 03/</t>
  </si>
  <si>
    <t>549300WHE4O6UJ2KU013</t>
  </si>
  <si>
    <t>CAL FUNDING IV LTD CAI_20-1A</t>
  </si>
  <si>
    <t>3.C</t>
  </si>
  <si>
    <t xml:space="preserve">Name of Vendor </t>
  </si>
  <si>
    <t xml:space="preserve">Paid for Accrued Interest and Dividends </t>
  </si>
  <si>
    <t>1000000</t>
  </si>
  <si>
    <t>68583R-DG-4</t>
  </si>
  <si>
    <t>MASSACHUSETTS ST COLLEGE BLDG   2.031% 0</t>
  </si>
  <si>
    <t>Suntrust Banks Inc</t>
  </si>
  <si>
    <t>1.F FE</t>
  </si>
  <si>
    <t>2.C FE</t>
  </si>
  <si>
    <t>Various</t>
  </si>
  <si>
    <t>Series 144A</t>
  </si>
  <si>
    <t>BLACKSTONE PRIVATE CREDIT FUND   3.270%</t>
  </si>
  <si>
    <t>14317D-AF-7</t>
  </si>
  <si>
    <t>3</t>
  </si>
  <si>
    <t>3.A FE</t>
  </si>
  <si>
    <t>CENTRAL GARDEN &amp; PET CO</t>
  </si>
  <si>
    <t>Z</t>
  </si>
  <si>
    <t>HYUNDAI AUTO RECEIVABLES TRUST HYUNDAI A</t>
  </si>
  <si>
    <t>HYUNDAI AUTO RECEIVABLES TRUST</t>
  </si>
  <si>
    <t>MORGAN STANLEY</t>
  </si>
  <si>
    <t>832248-BD-9</t>
  </si>
  <si>
    <t>SONIC CAPITAL LLC SONIC_21-1A</t>
  </si>
  <si>
    <t>2.C Z</t>
  </si>
  <si>
    <t>549300BUDHS3LRWBE814</t>
  </si>
  <si>
    <t>05964H-AN-5</t>
  </si>
  <si>
    <t>09659W-2R-4</t>
  </si>
  <si>
    <t>BNP PARIBAS SA</t>
  </si>
  <si>
    <t>0YQH6LCEF474UTUV4B96</t>
  </si>
  <si>
    <t>ESSENTRA PLC   3.620% 07/27/28</t>
  </si>
  <si>
    <t>Subtotal - Bonds - Parent, Subsidiaries and Affiliates</t>
  </si>
  <si>
    <t>Subtotal - Bonds - Unaffiliated Bank Loans</t>
  </si>
  <si>
    <t>8700000</t>
  </si>
  <si>
    <t>Subtotal - Preferred Stocks - Parent, Subsidiaries and Affiliates Redeemable Preferred</t>
  </si>
  <si>
    <t>8999999</t>
  </si>
  <si>
    <t>9199999</t>
  </si>
  <si>
    <t>9500000</t>
  </si>
  <si>
    <t>Total - Preferred and Common Stocks</t>
  </si>
  <si>
    <t xml:space="preserve">Unrealized Valuation Increase/(Decrease) </t>
  </si>
  <si>
    <t xml:space="preserve">Stated Contractual Maturity Date </t>
  </si>
  <si>
    <t>01026C-AC-5</t>
  </si>
  <si>
    <t>546850-BV-9</t>
  </si>
  <si>
    <t>ANHEUSER-BUSCH INBEV WORLDWIDE</t>
  </si>
  <si>
    <t>CHESAPEAKE FUNDING II LLC CFII Series 14</t>
  </si>
  <si>
    <t>25755T-AN-0</t>
  </si>
  <si>
    <t>37331N-AG-6</t>
  </si>
  <si>
    <t>40439H-AA-7</t>
  </si>
  <si>
    <t>40439H-AB-5</t>
  </si>
  <si>
    <t>ZI85ER3E6RXD4HPHW309</t>
  </si>
  <si>
    <t>TIF FUNDING II LLC TIF_21-1A Series 144A</t>
  </si>
  <si>
    <t>87342R-AD-6</t>
  </si>
  <si>
    <t>549300OVC7PK14LQ8D87</t>
  </si>
  <si>
    <t>549300O4LZFLCX53XZ54</t>
  </si>
  <si>
    <t>3800099</t>
  </si>
  <si>
    <t>AIR CANADA 2015-1 CLASS A PASS</t>
  </si>
  <si>
    <t>03768M-AB-3</t>
  </si>
  <si>
    <t>7846EL-AC-1</t>
  </si>
  <si>
    <t>86562M-CD-0</t>
  </si>
  <si>
    <t>OMEGA LEASING NO 9 LTD</t>
  </si>
  <si>
    <t>Statement</t>
  </si>
  <si>
    <t>1700001</t>
  </si>
  <si>
    <t>C</t>
  </si>
  <si>
    <t>OR</t>
  </si>
  <si>
    <t>3100004</t>
  </si>
  <si>
    <t>3800001</t>
  </si>
  <si>
    <t>BLACKSTONE HOLDINGS FINANCE CO</t>
  </si>
  <si>
    <t>1.E FE</t>
  </si>
  <si>
    <t>CENTENE CORPORATION</t>
  </si>
  <si>
    <t>23345M-AA-5</t>
  </si>
  <si>
    <t>EVERSOURCE GAS COMPANY OF MASS EVERSOURC</t>
  </si>
  <si>
    <t>2.B FE</t>
  </si>
  <si>
    <t>GM FINANCIAL REVOLVING RECEIVA</t>
  </si>
  <si>
    <t>CITIGROUP GLOBAL MARKETS</t>
  </si>
  <si>
    <t>39154T-BT-4</t>
  </si>
  <si>
    <t>LOWES COMPANIES INC</t>
  </si>
  <si>
    <t>665228-K@-0</t>
  </si>
  <si>
    <t>THERMO FISHER SCIENTIFIC INC THERMO FISH</t>
  </si>
  <si>
    <t>98478*-AY-3</t>
  </si>
  <si>
    <t>APIDOS CLO APID_20-33A Series 144A   1.7</t>
  </si>
  <si>
    <t>984851-AG-0</t>
  </si>
  <si>
    <t>Total - Bonds - Part 5</t>
  </si>
  <si>
    <t>8399999</t>
  </si>
  <si>
    <t>BCC FUNDING CORP BCCFC_20-1 Series 144A</t>
  </si>
  <si>
    <t>05606X-AA-2</t>
  </si>
  <si>
    <t>DELL EQUIPMENT FINANCE TRUST D</t>
  </si>
  <si>
    <t>26209X-AC-5</t>
  </si>
  <si>
    <t>DRUG ROYALTY III LP 1 DRUGC_18</t>
  </si>
  <si>
    <t>ECOLAB INC   3.250% 01/14/23</t>
  </si>
  <si>
    <t>GM FINANCIAL SECURITIZED TERM Series 144</t>
  </si>
  <si>
    <t>GEORGIA-PACIFIC LLC   3.163% 11/15/21</t>
  </si>
  <si>
    <t>HGVT_19-AA Series 144A   2.840% 07/25/33</t>
  </si>
  <si>
    <t>43285H-AA-6</t>
  </si>
  <si>
    <t>MVW OWNER TRUST MVWOT_17-1A</t>
  </si>
  <si>
    <t>68504U-AB-7</t>
  </si>
  <si>
    <t>SIERRA RECEIVABLES FUNDING COM SIERRA RE</t>
  </si>
  <si>
    <t>82653D-AB-5</t>
  </si>
  <si>
    <t>LACLEDE GRP INC.   2.520% 09/01/21</t>
  </si>
  <si>
    <t>87236Y-AH-1</t>
  </si>
  <si>
    <t>978097-AD-5</t>
  </si>
  <si>
    <t>3800103</t>
  </si>
  <si>
    <t>CAL FUNDING IV LTD CAI_20-1A Series 144A</t>
  </si>
  <si>
    <t>3800110</t>
  </si>
  <si>
    <t>88315L-AG-3</t>
  </si>
  <si>
    <t>HOFER FINANCIAL SERVICES GMBH</t>
  </si>
  <si>
    <t>ICON INVESTMENTS FIVE UNLIMITE</t>
  </si>
  <si>
    <t xml:space="preserve">Actual Cost </t>
  </si>
  <si>
    <t>OREGON EDU DISTS FULL FAITH OREGON ED DI</t>
  </si>
  <si>
    <t>1799999</t>
  </si>
  <si>
    <t>13077D-QL-9</t>
  </si>
  <si>
    <t>1.D FE</t>
  </si>
  <si>
    <t>13077D-QM-7</t>
  </si>
  <si>
    <t>3800005</t>
  </si>
  <si>
    <t>3800009</t>
  </si>
  <si>
    <t>G</t>
  </si>
  <si>
    <t>1.G Z</t>
  </si>
  <si>
    <t>3800012</t>
  </si>
  <si>
    <t>GAP INC Series 144A   3.625% 10/01/29</t>
  </si>
  <si>
    <t>3800016</t>
  </si>
  <si>
    <t>39154T-BS-6</t>
  </si>
  <si>
    <t>457030-AK-0</t>
  </si>
  <si>
    <t>NORTHERN ILLINOIS GAS COMPANY   2.190% 0</t>
  </si>
  <si>
    <t>3800023</t>
  </si>
  <si>
    <t>3800027</t>
  </si>
  <si>
    <t>SONIC CAPITAL LLC SONIC_21-1A Series 144</t>
  </si>
  <si>
    <t>3800030</t>
  </si>
  <si>
    <t>TARGA RESOURCES PARTNERS LP   4.875% 02/</t>
  </si>
  <si>
    <t>3800034</t>
  </si>
  <si>
    <t>GOLDMAN SACHS &amp; CO</t>
  </si>
  <si>
    <t>3800041</t>
  </si>
  <si>
    <t>3800045</t>
  </si>
  <si>
    <t>SUMITOMO MITSUI FIN GRP INC SUMITOMO MIT</t>
  </si>
  <si>
    <t>VOYA CLO LTD VOYA_20-3A</t>
  </si>
  <si>
    <t>YARA INTERNATIONAL ASA Series 144A   3.1</t>
  </si>
  <si>
    <t>3800052</t>
  </si>
  <si>
    <t>GIP CAPRICORN FINCO PTY LTD   3.110% 12/</t>
  </si>
  <si>
    <t>GIP CAPRICORN FINCO PTY LTD</t>
  </si>
  <si>
    <t>3899999</t>
  </si>
  <si>
    <t>9400000</t>
  </si>
  <si>
    <t>9699999</t>
  </si>
  <si>
    <t>12509K-AC-0</t>
  </si>
  <si>
    <t>CCG RECEIVABLES TRUST CCG_18-2 Series 14</t>
  </si>
  <si>
    <t>CLI FUNDING VI LLC CLIF_20-3A</t>
  </si>
  <si>
    <t>233046-AE-1</t>
  </si>
  <si>
    <t>26209X-AA-9</t>
  </si>
  <si>
    <t>DRIVEN BRANDS FUNDING LLC HONK Series 14</t>
  </si>
  <si>
    <t>ECOLAB INC</t>
  </si>
  <si>
    <t>GENERAL DYNAMICS CORP   3.875% 07/15/21</t>
  </si>
  <si>
    <t>LTRAN_15-1A   2.980% 01/15/45</t>
  </si>
  <si>
    <t>MVW OWNER TRUST MVWOT_16-1A   2.640% 12/</t>
  </si>
  <si>
    <t>MVW OWNER TRUST MVWOT_16-1A</t>
  </si>
  <si>
    <t>MVW OWNER TRUST MVWOT_19-2A Series 144A</t>
  </si>
  <si>
    <t>3800063</t>
  </si>
  <si>
    <t>OXFORD FINANCE FUNDING TRUST O Series 14</t>
  </si>
  <si>
    <t>OXFORD FINANCE FUNDING TRUST O</t>
  </si>
  <si>
    <t>73019#-AC-6</t>
  </si>
  <si>
    <t>3800070</t>
  </si>
  <si>
    <t>82653D-AA-7</t>
  </si>
  <si>
    <t>2.B</t>
  </si>
  <si>
    <t>TD AMERITRADE HLDG CORP TD AMERITRADE HO</t>
  </si>
  <si>
    <t>TAL ADVANTAGE LLC TAL_20-1A Series 144A</t>
  </si>
  <si>
    <t>WELLS FARGO BANK NA</t>
  </si>
  <si>
    <t>WENDYS FUNDING LLC WEN_21-1A Series 144A</t>
  </si>
  <si>
    <t>TRITON CONTAINER INTERNATIONAL</t>
  </si>
  <si>
    <t>009090-AA-9</t>
  </si>
  <si>
    <t>VIDEOTRON LTEE</t>
  </si>
  <si>
    <t>3800107</t>
  </si>
  <si>
    <t>TEXTAINER MARINE CONTAINERS VI</t>
  </si>
  <si>
    <t>3800114</t>
  </si>
  <si>
    <t>Call      103.5371</t>
  </si>
  <si>
    <t>Company</t>
  </si>
  <si>
    <t>Identifier</t>
  </si>
  <si>
    <t xml:space="preserve">Number of Shares of Stock </t>
  </si>
  <si>
    <t xml:space="preserve">Par Value </t>
  </si>
  <si>
    <t>1.C FE</t>
  </si>
  <si>
    <t>OREGON ED DISTS FULL FAITH &amp; C</t>
  </si>
  <si>
    <t>MA</t>
  </si>
  <si>
    <t>ARIZONA PUBLIC SERVICE CO   2.200% 12/15</t>
  </si>
  <si>
    <t>AUTONATION INC   1.950% 08/01/28</t>
  </si>
  <si>
    <t>Z8X7HLNS173XGDTUJI40</t>
  </si>
  <si>
    <t>CARVANA AUTO RECEIVABLES TRUST CARVANA A</t>
  </si>
  <si>
    <t>GAP INC</t>
  </si>
  <si>
    <t>2.A FE</t>
  </si>
  <si>
    <t>HCHV7422L5HDJZCRFL38</t>
  </si>
  <si>
    <t>PNC CAPITAL MARKETS</t>
  </si>
  <si>
    <t>3800038</t>
  </si>
  <si>
    <t>COMMONWEALTH BANK AUSTRALIA Series 144A</t>
  </si>
  <si>
    <t>29278G-AN-8</t>
  </si>
  <si>
    <t>3800049</t>
  </si>
  <si>
    <t>8299999</t>
  </si>
  <si>
    <t>8600000</t>
  </si>
  <si>
    <t>9099999</t>
  </si>
  <si>
    <t>Subtotal - Closed-End Funds</t>
  </si>
  <si>
    <t xml:space="preserve">Total Change in Book/ Adjusted Carrying Value (11 + 12 - 13) </t>
  </si>
  <si>
    <t>BXG RECEIVABLES NOTE TRUST BXG</t>
  </si>
  <si>
    <t>CHESAPEAKE FUNDING II LLC CFII</t>
  </si>
  <si>
    <t>FORD CREDIT AUTO OWNER TRUST F FORD CRED</t>
  </si>
  <si>
    <t>GENERAL DYNAMICS CORP</t>
  </si>
  <si>
    <t>3800056</t>
  </si>
  <si>
    <t>MAPLELEAF MIDSTREAM INVESTMENT</t>
  </si>
  <si>
    <t>1.D</t>
  </si>
  <si>
    <t>82652M-AB-6</t>
  </si>
  <si>
    <t>3800067</t>
  </si>
  <si>
    <t>82652M-AC-4</t>
  </si>
  <si>
    <t>3800074</t>
  </si>
  <si>
    <t>3800078</t>
  </si>
  <si>
    <t>3800081</t>
  </si>
  <si>
    <t>3800085</t>
  </si>
  <si>
    <t>3800089</t>
  </si>
  <si>
    <t>3800092</t>
  </si>
  <si>
    <t>WASTE CONNECTIONS INC. WASTE CONNECTIONS</t>
  </si>
  <si>
    <t>3800096</t>
  </si>
  <si>
    <t>WOLVERINE WORLD WIDE INC</t>
  </si>
  <si>
    <t>92658T-AQ-1</t>
  </si>
  <si>
    <t>SERIES *</t>
  </si>
  <si>
    <t>FIRSTGROUP PLC</t>
  </si>
  <si>
    <t>STATEMENT AS OF SEPTEMBER 30, 2021 OF THE GENWORTH MORTGAGE INSURANCE CORPORATION</t>
  </si>
  <si>
    <t xml:space="preserve">Description </t>
  </si>
  <si>
    <t>Subtotal - Bonds - All Other Governments</t>
  </si>
  <si>
    <t>PIPER JAFFRAY &amp; HOPWOOD</t>
  </si>
  <si>
    <t>Subtotal - Bonds - U.S. States, Territories and Possessions</t>
  </si>
  <si>
    <t>2499999</t>
  </si>
  <si>
    <t>MASSACHUSETTS ST COLLEGE BLDG</t>
  </si>
  <si>
    <t>BNP PARISBAS</t>
  </si>
  <si>
    <t>CENTENE CORP CENTENE CORPORATION   2.625</t>
  </si>
  <si>
    <t>GREAT AMERICA LEASING RECEIVAB</t>
  </si>
  <si>
    <t>WAFCR4OKGSC504WU3E95</t>
  </si>
  <si>
    <t>NORTHERN ILLINOIS GAS COMPANY</t>
  </si>
  <si>
    <t>Taxable Exchange</t>
  </si>
  <si>
    <t>82967N-BM-9</t>
  </si>
  <si>
    <t>SMITHFIELD FOODS, INC.</t>
  </si>
  <si>
    <t>843830-B#-6</t>
  </si>
  <si>
    <t>87342R-AJ-3</t>
  </si>
  <si>
    <t>THERMO FISHER SCIENTIFIC INC</t>
  </si>
  <si>
    <t>UGI UTILITIES INC.</t>
  </si>
  <si>
    <t>UNION PACIFIC CORPORATION</t>
  </si>
  <si>
    <t>VMWARE INC</t>
  </si>
  <si>
    <t>MITSUBISHI UFJ FINANCIAL GROUP</t>
  </si>
  <si>
    <t>549300FGFN7VOK8BZR03</t>
  </si>
  <si>
    <t>SPCM SA Series 144A   3.125% 03/15/27</t>
  </si>
  <si>
    <t>86562M-CG-3</t>
  </si>
  <si>
    <t>92333B-AU-4</t>
  </si>
  <si>
    <t>1.B FE</t>
  </si>
  <si>
    <t>8000000</t>
  </si>
  <si>
    <t>Total - Preferred Stocks - Part 3</t>
  </si>
  <si>
    <t xml:space="preserve">Disposal Date </t>
  </si>
  <si>
    <t xml:space="preserve">Consideration </t>
  </si>
  <si>
    <t>ARBYS FUNDING LLC ARBYS_20-1A Series 144</t>
  </si>
  <si>
    <t>SERIES 144A</t>
  </si>
  <si>
    <t>B3MEDVFOVCVDXCQQFS03</t>
  </si>
  <si>
    <t>DB MASTER FINANCE LLC DNKN_17- Series 14</t>
  </si>
  <si>
    <t>DB MASTER FINANCE LLC DNKN_17-</t>
  </si>
  <si>
    <t>LTRAN_15-1A</t>
  </si>
  <si>
    <t>MAPLELEAF MIDSTREAM INVESTMENT MAPLELEAF</t>
  </si>
  <si>
    <t>Redemption      100.0000</t>
  </si>
  <si>
    <t>NP SPE II LLC NPRL_17-1A</t>
  </si>
  <si>
    <t>69145A-AB-4</t>
  </si>
  <si>
    <t>PNC EQUIPMENT FINANCE LLC</t>
  </si>
  <si>
    <t>549300YC5EDBGX85AO10</t>
  </si>
  <si>
    <t>WENDYS FUNDING LLC WEN_19-1A</t>
  </si>
  <si>
    <t>549300BBCGA0CYX8IL74</t>
  </si>
  <si>
    <t>Call      110.2694</t>
  </si>
  <si>
    <t>37959P-AA-5</t>
  </si>
  <si>
    <t>Call      101.8280</t>
  </si>
  <si>
    <t>529900V4TY1WZE63LI22</t>
  </si>
  <si>
    <t xml:space="preserve">NAIC Designation Modifier </t>
  </si>
  <si>
    <t>1099999</t>
  </si>
  <si>
    <t>1700002</t>
  </si>
  <si>
    <t>3100001</t>
  </si>
  <si>
    <t>D</t>
  </si>
  <si>
    <t>YG6VT0TPHRH4TFVAQV64</t>
  </si>
  <si>
    <t>3800002</t>
  </si>
  <si>
    <t>05329W-AR-3</t>
  </si>
  <si>
    <t>549300D2L6J4NC1QVZ22</t>
  </si>
  <si>
    <t>CARMAX AUTO OWNER TRUST CARMX_</t>
  </si>
  <si>
    <t>340711-AY-6</t>
  </si>
  <si>
    <t>PL</t>
  </si>
  <si>
    <t>364760-AP-3</t>
  </si>
  <si>
    <t>INGLES MKTS INC</t>
  </si>
  <si>
    <t>3800020</t>
  </si>
  <si>
    <t>CW05CS5KW59QTC0DG824</t>
  </si>
  <si>
    <t>808513-BU-8</t>
  </si>
  <si>
    <t>SIRIUS XM RADIO INC Series 144A   3.875%</t>
  </si>
  <si>
    <t>TACO BELL FUNDING BELL_21-1 Series 144A</t>
  </si>
  <si>
    <t>BANCO SANTANDER SA   1.722% 09/14/27</t>
  </si>
  <si>
    <t>1.A FE</t>
  </si>
  <si>
    <t>Total - Bonds</t>
  </si>
  <si>
    <t>9300000</t>
  </si>
  <si>
    <t>9599999</t>
  </si>
  <si>
    <t>Total - Common Stocks - Part 3</t>
  </si>
  <si>
    <t>ANHEUSER-BUSCH INBEV WORLDWIDE   4.150%</t>
  </si>
  <si>
    <t>ARBYS FUNDING LLC ARBYS_20-1A</t>
  </si>
  <si>
    <t>1.G PL</t>
  </si>
  <si>
    <t>DELL EQUIPMENT FINANCE TRUST D Series 14</t>
  </si>
  <si>
    <t>25755T-AJ-9</t>
  </si>
  <si>
    <t>HGVT_19-AA Series 144A   2.340% 07/25/33</t>
  </si>
  <si>
    <t>55400D-AB-7</t>
  </si>
  <si>
    <t>NP SPE II LLC NPRL_17-1A Series 144A   3</t>
  </si>
  <si>
    <t>82653G-AB-8</t>
  </si>
  <si>
    <t>82653G-AC-6</t>
  </si>
  <si>
    <t>84857L-A*-2</t>
  </si>
  <si>
    <t>TAL ADVANTAGE LLC TAL_20-1A</t>
  </si>
  <si>
    <t>89680H-AB-8</t>
  </si>
  <si>
    <t>WOLVERINE WORLD WIDE INC Series 144A   5</t>
  </si>
  <si>
    <t>AIR CANADA 2015-1 CLASS A PASS SERIES 14</t>
  </si>
  <si>
    <t>3800100</t>
  </si>
  <si>
    <t>VIDEOTRON LTEE VIDEOTRON LTEE   5.000% 0</t>
  </si>
  <si>
    <t>YAMANA GOLD INC</t>
  </si>
  <si>
    <t>SPCM SA Series 144A   4.875% 09/15/25</t>
  </si>
  <si>
    <t>3800111</t>
  </si>
  <si>
    <t>88315L-AL-2</t>
  </si>
  <si>
    <t>549300DEJZCPWA4HKM93</t>
  </si>
  <si>
    <t>P_2021_Q_NAIC_SCDPT3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</si>
  <si>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</si>
  <si>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</si>
  <si>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</si>
  <si>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</si>
  <si>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68587F-BC-7</t>
  </si>
  <si>
    <t>68587F-BD-5</t>
  </si>
  <si>
    <t>3199999</t>
  </si>
  <si>
    <t>BLACKSTONE PRIVATE CREDIT FUND</t>
  </si>
  <si>
    <t>3800006</t>
  </si>
  <si>
    <t>3800013</t>
  </si>
  <si>
    <t>GM FINANCIAL REVOLVING RECEIVA Series 14</t>
  </si>
  <si>
    <t>3800017</t>
  </si>
  <si>
    <t>3800024</t>
  </si>
  <si>
    <t>3800028</t>
  </si>
  <si>
    <t>3800031</t>
  </si>
  <si>
    <t>549300HFEKVR3US71V91</t>
  </si>
  <si>
    <t>3800035</t>
  </si>
  <si>
    <t>UGI UTIL, INC.</t>
  </si>
  <si>
    <t>TORONTO DOMINION</t>
  </si>
  <si>
    <t>3800042</t>
  </si>
  <si>
    <t>COMMONWEALTH BANK AUSTRALIA</t>
  </si>
  <si>
    <t>3800046</t>
  </si>
  <si>
    <t>8500000</t>
  </si>
  <si>
    <t>8799999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</si>
  <si>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</si>
  <si>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</si>
  <si>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</si>
  <si>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Call        0.0000</t>
  </si>
  <si>
    <t>Paydown</t>
  </si>
  <si>
    <t>ASHLAND INC</t>
  </si>
  <si>
    <t>CCG RECEIVABLES TRUST CCG_18-1</t>
  </si>
  <si>
    <t>233046-AJ-0</t>
  </si>
  <si>
    <t>DRIVEN BRANDS FUNDING LLC HONK</t>
  </si>
  <si>
    <t>55400D-AA-9</t>
  </si>
  <si>
    <t>3800053</t>
  </si>
  <si>
    <t>3.A PL</t>
  </si>
  <si>
    <t>565849-AL-0</t>
  </si>
  <si>
    <t>1FRVQX2CRLGC1XLP5727</t>
  </si>
  <si>
    <t>MARATHON OIL CORP</t>
  </si>
  <si>
    <t>62946A-AC-8</t>
  </si>
  <si>
    <t>3800060</t>
  </si>
  <si>
    <t>SIERRA TIMESHARE RECEIVABLES F</t>
  </si>
  <si>
    <t>3800071</t>
  </si>
  <si>
    <t>82653E-AB-3</t>
  </si>
  <si>
    <t>82653E-AC-1</t>
  </si>
  <si>
    <t>GANNETT CO INC Series 144A   4.750% 03/1</t>
  </si>
  <si>
    <t>88315L-AE-8</t>
  </si>
  <si>
    <t>TEXTAINER MARINE CONTAINERS LT</t>
  </si>
  <si>
    <t>TRITON CONTAINER FINANCE LLC T</t>
  </si>
  <si>
    <t>WASTE CONNECTIONS INC</t>
  </si>
  <si>
    <t>98462Y-C*-9</t>
  </si>
  <si>
    <t>BLACKBIRD CAPITAL AIRCRAFT BBI Series 14</t>
  </si>
  <si>
    <t>3800104</t>
  </si>
  <si>
    <t>3800108</t>
  </si>
  <si>
    <t>3800115</t>
  </si>
  <si>
    <t>Call      111.1539</t>
  </si>
  <si>
    <t>ICON INVESTMENTS FIVE UNLIMITE ICON INVE</t>
  </si>
  <si>
    <t>-</t>
  </si>
  <si>
    <t>Subtotal - Bonds - U.S. Governments</t>
  </si>
  <si>
    <t>1</t>
  </si>
  <si>
    <t>OREGON CMNTY COLLEGE DISTS</t>
  </si>
  <si>
    <t>J.P. MORGAN SECURITIES INC</t>
  </si>
  <si>
    <t>CENTENE CORP</t>
  </si>
  <si>
    <t>DT MIDSTREAM INC Series 144A   4.125% 06</t>
  </si>
  <si>
    <t>FL GAS TSMN CO</t>
  </si>
  <si>
    <t>FLORIDA PIPELINE HOLDINGS LLC   2.920% 0</t>
  </si>
  <si>
    <t>LOWES COMPANIES INC   1.700% 09/15/28</t>
  </si>
  <si>
    <t>CHARLES SCHWAB CORP   3.750% 04/01/24</t>
  </si>
  <si>
    <t>83546D-AQ-1</t>
  </si>
  <si>
    <t>TAMPA ELECTRIC CO   2.400% 03/15/31</t>
  </si>
  <si>
    <t>87612B-BS-0</t>
  </si>
  <si>
    <t>YANKEE GAS SERVICES CO   1.380% 08/15/26</t>
  </si>
  <si>
    <t>549300YGRJZJKXSMLV21</t>
  </si>
  <si>
    <t>3800039</t>
  </si>
  <si>
    <t>BNP PARIBAS SA Series 144A   2.159% 09/1</t>
  </si>
  <si>
    <t>JEFFRIES &amp; COMPANY INC</t>
  </si>
  <si>
    <t>4800000</t>
  </si>
  <si>
    <t>Subtotal - Preferred Stocks - Parent, Subsidiaries and Affiliates Perpetual Preferred</t>
  </si>
  <si>
    <t>Subtotal - Common Stocks - Industrial and Miscellaneous (Unaffiliated) Other</t>
  </si>
  <si>
    <t>Subtotal - Common Stocks - Parent, Subsidiaries and Affiliates Publicly Traded</t>
  </si>
  <si>
    <t>Subtotal - Common Stocks - Mutual Funds</t>
  </si>
  <si>
    <t>9799997</t>
  </si>
  <si>
    <t xml:space="preserve">Foreign Exchange Gain (Loss) on Disposal </t>
  </si>
  <si>
    <t>549300R4HW4HQYM9LE23</t>
  </si>
  <si>
    <t>12508V-AC-7</t>
  </si>
  <si>
    <t>12508V-AD-5</t>
  </si>
  <si>
    <t>165183-BL-7</t>
  </si>
  <si>
    <t>DOMINOS PIZZA MASTER ISSUER LL</t>
  </si>
  <si>
    <t>GM FINANCIAL AUTOMOBILE LEASIN</t>
  </si>
  <si>
    <t>L2EVHWFHVAQK72TMH265</t>
  </si>
  <si>
    <t>HGVT_19-AA Series 144A   2.540% 07/25/33</t>
  </si>
  <si>
    <t>LEVI STRAUSS &amp; CO   5.000% 05/01/25</t>
  </si>
  <si>
    <t>LEVI STRAUSS &amp; CO</t>
  </si>
  <si>
    <t>55389T-AB-7</t>
  </si>
  <si>
    <t>55389T-AC-5</t>
  </si>
  <si>
    <t>MVW OWNER TRUST MVWOT_20-1A</t>
  </si>
  <si>
    <t>3800057</t>
  </si>
  <si>
    <t>ORANGE LAKE TIMESHARE TRUST ON Series 14</t>
  </si>
  <si>
    <t>3800064</t>
  </si>
  <si>
    <t>3800068</t>
  </si>
  <si>
    <t>3800075</t>
  </si>
  <si>
    <t>3800079</t>
  </si>
  <si>
    <t>3800082</t>
  </si>
  <si>
    <t>872480-AE-8</t>
  </si>
  <si>
    <t>87612B-BR-2</t>
  </si>
  <si>
    <t>3800086</t>
  </si>
  <si>
    <t>3800093</t>
  </si>
  <si>
    <t>95058X-AG-3</t>
  </si>
  <si>
    <t>3800097</t>
  </si>
  <si>
    <t>TRITON CONTAINER INTERNATIONAL   3.230%</t>
  </si>
  <si>
    <t>YAMANA GOLD</t>
  </si>
  <si>
    <t>2.C</t>
  </si>
  <si>
    <t xml:space="preserve">Issuer </t>
  </si>
  <si>
    <t>0500000</t>
  </si>
  <si>
    <t>OREGON EDU DISTS FULL FAITH</t>
  </si>
  <si>
    <t>Subtotal - Bonds - U.S. Political Subdivisions of States, Territories and Possessions</t>
  </si>
  <si>
    <t>575831-GQ-9</t>
  </si>
  <si>
    <t>AUTONATION INC</t>
  </si>
  <si>
    <t>DT MIDSTREAM INC</t>
  </si>
  <si>
    <t>KEYBANC CAPITAL MARKET</t>
  </si>
  <si>
    <t>549300Q0UQF87NXNOC32</t>
  </si>
  <si>
    <t>MIZUHO SECURITIES</t>
  </si>
  <si>
    <t>2.B PL</t>
  </si>
  <si>
    <t>44934K-AF-1</t>
  </si>
  <si>
    <t>PORTLAND GENERAL ELECTRIC COMP   1.820%</t>
  </si>
  <si>
    <t>TEMPUR SEALY INTERNATIONAL INC</t>
  </si>
  <si>
    <t>03768M-AL-1</t>
  </si>
  <si>
    <t>ENEL FINANCE INTERNATIONAL NV</t>
  </si>
  <si>
    <t>SPCM SA</t>
  </si>
  <si>
    <t>SMBC NIKKO SECURITIES AI</t>
  </si>
  <si>
    <t>VOYA CLO LTD VOYA_20-3A Series 144A   1.</t>
  </si>
  <si>
    <t>8399997</t>
  </si>
  <si>
    <t>8699999</t>
  </si>
  <si>
    <t>8999997</t>
  </si>
  <si>
    <t>9200000</t>
  </si>
  <si>
    <t>9499999</t>
  </si>
  <si>
    <t xml:space="preserve">Bond Interest/ Stock Dividends Received During Year </t>
  </si>
  <si>
    <t>JCXKQXACK5PX85JQN464</t>
  </si>
  <si>
    <t>12563L-AN-7</t>
  </si>
  <si>
    <t>CONSTELLATION BRANDS INC</t>
  </si>
  <si>
    <t>24704D-AJ-9</t>
  </si>
  <si>
    <t>FORD CREDIT AUTO OWNER TRUST F</t>
  </si>
  <si>
    <t>36257A-AG-6</t>
  </si>
  <si>
    <t>43284B-AB-8</t>
  </si>
  <si>
    <t>43284B-AC-6</t>
  </si>
  <si>
    <t>MVW OWNER TRUST MVWOT_21-1WA Series 144A</t>
  </si>
  <si>
    <t>ORANGE LAKE TIMESHARE TRUST ON</t>
  </si>
  <si>
    <t>549300NXSY15DRY2R511</t>
  </si>
  <si>
    <t>TACO BELL FUNDING LLC BELL_18- Series 14</t>
  </si>
  <si>
    <t>WELLS FARGO BANK NA   2.082% 09/09/22</t>
  </si>
  <si>
    <t>92333B-AG-5</t>
  </si>
  <si>
    <t>G4706#-AB-4</t>
  </si>
  <si>
    <t>G6764#-AA-0</t>
  </si>
  <si>
    <t>Total - Preferred Stocks - Part 4</t>
  </si>
  <si>
    <t>Schedule D - Part 3 - Long-Term Bonds and Stocks Acquired</t>
  </si>
  <si>
    <t xml:space="preserve">Foreign </t>
  </si>
  <si>
    <t xml:space="preserve">LEI </t>
  </si>
  <si>
    <t>1700003</t>
  </si>
  <si>
    <t>CALIFORNIA STATE UNIVERSITY CALIFORNIA S</t>
  </si>
  <si>
    <t>3100002</t>
  </si>
  <si>
    <t>3800003</t>
  </si>
  <si>
    <t>BLACKSTONE HOLDINGS FINANCE CO Series 14</t>
  </si>
  <si>
    <t>CARMAX AUTO OWNER TRUST CARMX_   1.250%</t>
  </si>
  <si>
    <t>14687J-AG-4</t>
  </si>
  <si>
    <t>A</t>
  </si>
  <si>
    <t>3800010</t>
  </si>
  <si>
    <t>FL GAS TSMN CO Series 144A   2.550% 07/0</t>
  </si>
  <si>
    <t>GREAT AMERICA LEASING RECEIVAB Series 14</t>
  </si>
  <si>
    <t>GJOUP9M7C39GLSK9R870</t>
  </si>
  <si>
    <t>CHARLES SCHWAB CORP</t>
  </si>
  <si>
    <t>YANKEE GAS SERVICES CO</t>
  </si>
  <si>
    <t>MSFSBD3QN1GSN7Q6C537</t>
  </si>
  <si>
    <t>7846EL-AD-9</t>
  </si>
  <si>
    <t>SUMITOMO MITSUI FIN GRP INC</t>
  </si>
  <si>
    <t>Q3974*-AA-6</t>
  </si>
  <si>
    <t>5500000</t>
  </si>
  <si>
    <t>8099999</t>
  </si>
  <si>
    <t>Total - Bonds - Part 3</t>
  </si>
  <si>
    <t>8400000</t>
  </si>
  <si>
    <t>Subtotal - Common Stocks - Parent, Subsidiaries and Affiliates Other</t>
  </si>
  <si>
    <t>Subtotal - Unit Investment Trusts</t>
  </si>
  <si>
    <t>Schedule D - Part 4 - Long-Term Bonds and Stocks Sold, Redeemed or Otherwise Disposed Of</t>
  </si>
  <si>
    <t>ASCENTIUM EQUIPMENT RECEIVABLE</t>
  </si>
  <si>
    <t>6O4MRU8C1MS0K34UQF79</t>
  </si>
  <si>
    <t>05493C-AB-2</t>
  </si>
  <si>
    <t>BCC FUNDING CORP BCCFC_20-1</t>
  </si>
  <si>
    <t>12701#-AA-1</t>
  </si>
  <si>
    <t>CONSTELLATION BRANDS INC   2.700% 05/09/</t>
  </si>
  <si>
    <t>DRUG ROYALTY III LP 1 DRUGC_17 DRUG ROYA</t>
  </si>
  <si>
    <t>52736R-BG-6</t>
  </si>
  <si>
    <t>826525-AB-3</t>
  </si>
  <si>
    <t>SIERRA TIMESHARE RECEIVABLES F Series 14</t>
  </si>
  <si>
    <t>82652Y-AA-2</t>
  </si>
  <si>
    <t>GANNETT CO INC</t>
  </si>
  <si>
    <t>TRITON CONTAINER FINANCE LLC T Series 14</t>
  </si>
  <si>
    <t>3800101</t>
  </si>
  <si>
    <t>APIDOS CLO APID_20-33A Series 144A   2.3</t>
  </si>
  <si>
    <t>78081B-AC-7</t>
  </si>
  <si>
    <t>OMEGA LEASING (NO. 9) LIMITED</t>
  </si>
  <si>
    <t>Total - Common Stocks - Part 4</t>
  </si>
  <si>
    <t>OREGON CMNTY COLLEGE DISTS   2.073% 06/3</t>
  </si>
  <si>
    <t>CA</t>
  </si>
  <si>
    <t>E</t>
  </si>
  <si>
    <t>3800007</t>
  </si>
  <si>
    <t>30042*-AA-5</t>
  </si>
  <si>
    <t>FLORIDA PIPELINE HOLDINGS LLC</t>
  </si>
  <si>
    <t>3800014</t>
  </si>
  <si>
    <t>36263H-AC-2</t>
  </si>
  <si>
    <t>3800018</t>
  </si>
  <si>
    <t>548661-ED-5</t>
  </si>
  <si>
    <t>3800021</t>
  </si>
  <si>
    <t>1.D Z</t>
  </si>
  <si>
    <t>REGIONS FINANCIAL CORPORATION</t>
  </si>
  <si>
    <t>3800025</t>
  </si>
  <si>
    <t>WP5O65E6BMU84LNO4227</t>
  </si>
  <si>
    <t>3800029</t>
  </si>
  <si>
    <t>SOUTHERN STAR CENTRAL CORP</t>
  </si>
  <si>
    <t>3800032</t>
  </si>
  <si>
    <t>TARGA RESOURCES PARTNERS LP</t>
  </si>
  <si>
    <t>UGI UTIL, INC. UGI UTILITIES INC.   1.64</t>
  </si>
  <si>
    <t>1.F Z</t>
  </si>
  <si>
    <t>3800036</t>
  </si>
  <si>
    <t>907818-FU-7</t>
  </si>
  <si>
    <t>VMWARE INC   1.800% 08/15/28</t>
  </si>
  <si>
    <t>3800043</t>
  </si>
  <si>
    <t>ENEL FINANCE INTERNATIONAL NV Series 144</t>
  </si>
  <si>
    <t>SUMITOMO MITSUI FINANCIAL GROU</t>
  </si>
  <si>
    <t>3800050</t>
  </si>
  <si>
    <t>Subtotal - Bonds - SVO Identified Funds</t>
  </si>
  <si>
    <t>Total - Preferred Stocks</t>
  </si>
  <si>
    <t>9399999</t>
  </si>
  <si>
    <t>9999999</t>
  </si>
  <si>
    <t>P_2021_Q_NAIC_SCDPT4</t>
  </si>
  <si>
    <t>044209-AF-1</t>
  </si>
  <si>
    <t>CCG RECEIVABLES TRUST CCG_18-2</t>
  </si>
  <si>
    <t>CLI FUNDING VI LLC CLIF_20-3A   2.070% 1</t>
  </si>
  <si>
    <t>CRG ISSUER CRG_17-1 CRG PARTNERS TRUST C</t>
  </si>
  <si>
    <t>26224H-AH-0</t>
  </si>
  <si>
    <t>HILTON GRAND VACATIONS TRUST H Series 14</t>
  </si>
  <si>
    <t>Call      101.6670</t>
  </si>
  <si>
    <t>553896-AA-9</t>
  </si>
  <si>
    <t>553896-AB-7</t>
  </si>
  <si>
    <t>55389P-AB-5</t>
  </si>
  <si>
    <t>MVW OWNER TRUST MVWOT_19-1A Series 144A</t>
  </si>
  <si>
    <t>55389P-AC-3</t>
  </si>
  <si>
    <t>3800054</t>
  </si>
  <si>
    <t>MVW OWNER TRUST MVWOT_20-1A Series 144A</t>
  </si>
  <si>
    <t>55400E-AB-5</t>
  </si>
  <si>
    <t>MARLIN LEASING RECEIVABLES LLC Series 14</t>
  </si>
  <si>
    <t>68504L-AA-9</t>
  </si>
  <si>
    <t>3800061</t>
  </si>
  <si>
    <t>68504L-AB-7</t>
  </si>
  <si>
    <t>SIERRA RECEIVABLES FUNDING COM Series 14</t>
  </si>
  <si>
    <t>TIF FUNDING II LLC TIF_20-1A Series 144A</t>
  </si>
  <si>
    <t>918286-AA-3</t>
  </si>
  <si>
    <t>Call      102.3103</t>
  </si>
  <si>
    <t>3800105</t>
  </si>
  <si>
    <t>JOHNSON CONTROLS INTL PL</t>
  </si>
  <si>
    <t>ROYALTY PHARMA PLC Series 144A   1.750%</t>
  </si>
  <si>
    <t>3800109</t>
  </si>
  <si>
    <t>TEXTAINER MARINE CONTAINERS VI Series 14</t>
  </si>
  <si>
    <t>3800112</t>
  </si>
  <si>
    <t>3800116</t>
  </si>
  <si>
    <t>OMEGA LEASING NO 9 LTD OMEGA LEASING (NO</t>
  </si>
  <si>
    <t>SCDPT3</t>
  </si>
  <si>
    <t xml:space="preserve">CUSIP Identification </t>
  </si>
  <si>
    <t>{BLANK}</t>
  </si>
  <si>
    <t>OREGON CMNTY COLLEGE DISTS   2.223% 06/3</t>
  </si>
  <si>
    <t>575831-GY-2</t>
  </si>
  <si>
    <t>ARIZONA PUBLIC SERVICE CO</t>
  </si>
  <si>
    <t>2</t>
  </si>
  <si>
    <t>09261H-A@-6</t>
  </si>
  <si>
    <t>CENTRAL GARDEN &amp; PET CO Series 144A   4.</t>
  </si>
  <si>
    <t>5493004DVZLD37DJ0H83</t>
  </si>
  <si>
    <t>36263H-AB-4</t>
  </si>
  <si>
    <t>T2ZG1WRWZ4BUCMQL9224</t>
  </si>
  <si>
    <t>SIRIUS XM RADIO INC</t>
  </si>
  <si>
    <t>SOUTHERN STAR CENTRAL CORP   3.050% 08/0</t>
  </si>
  <si>
    <t>88023U-AJ-0</t>
  </si>
  <si>
    <t>TEMPUR SEALY INTERNATIONAL INC Series 14</t>
  </si>
  <si>
    <t>R0MUWSFPU8MPRO8K5P83</t>
  </si>
  <si>
    <t>2027A0-KF-5</t>
  </si>
  <si>
    <t>MITSUBISHI UFJ FINANCIAL GROUP MITSUBISH</t>
  </si>
  <si>
    <t>3800047</t>
  </si>
  <si>
    <t>549300HQJI377ZHW7C47</t>
  </si>
  <si>
    <t>Subtotal - Preferred Stocks - Industrial and Miscellaneous (Unaffiliated) Perpetual Preferred</t>
  </si>
  <si>
    <t>8599999</t>
  </si>
  <si>
    <t>Subtotal - Preferred Stocks - Industrial and Miscellaneous (Unaffiliated) Redeemable Preferred</t>
  </si>
  <si>
    <t>9100000</t>
  </si>
  <si>
    <t>9799998</t>
  </si>
  <si>
    <t>Total - Common Stocks</t>
  </si>
  <si>
    <t xml:space="preserve">Name of Purchaser </t>
  </si>
  <si>
    <t>BXG RECEIVABLES NOTE TRUST BXG SERIES 14</t>
  </si>
  <si>
    <t>34532A-AG-8</t>
  </si>
  <si>
    <t>HIN TIMESHARE TRUST HINTT_20-A Series 14</t>
  </si>
  <si>
    <t>HILTON GRAND VACATIONS TRUST H</t>
  </si>
  <si>
    <t>43284H-AA-7</t>
  </si>
  <si>
    <t>HGVT_19-AA</t>
  </si>
  <si>
    <t>43284H-AB-5</t>
  </si>
  <si>
    <t>43284H-AC-3</t>
  </si>
  <si>
    <t>MB0UERO0RDFKU8258G77</t>
  </si>
  <si>
    <t>553894-AB-2</t>
  </si>
  <si>
    <t>MVW OWNER TRUST MVWOT_19-2A</t>
  </si>
  <si>
    <t>55400E-AA-7</t>
  </si>
  <si>
    <t>3800058</t>
  </si>
  <si>
    <t>MARLIN LEASING RECEIVABLES LLC</t>
  </si>
  <si>
    <t>PNC EQUIPMENT FINANCE LLC PNC EQUIPMENT</t>
  </si>
  <si>
    <t>PNC EQUIPMENT FINANCE LLC SERI</t>
  </si>
  <si>
    <t>3800065</t>
  </si>
  <si>
    <t>SIERRA RECEIVABLES FUNDING COM</t>
  </si>
  <si>
    <t>3800069</t>
  </si>
  <si>
    <t>3800072</t>
  </si>
  <si>
    <t>3800076</t>
  </si>
  <si>
    <t>TD AMERITRADE HLDG CORP</t>
  </si>
  <si>
    <t>3800083</t>
  </si>
  <si>
    <t>3800087</t>
  </si>
  <si>
    <t>TEXTAINER MARINE CONTAINERS LT Series 14</t>
  </si>
  <si>
    <t>3800090</t>
  </si>
  <si>
    <t>VERIZON OWNER TRUST VZOT_18-1 Series 144</t>
  </si>
  <si>
    <t>KB1H1DSPRFMYMCUFXT09</t>
  </si>
  <si>
    <t>3800094</t>
  </si>
  <si>
    <t>95058X-AL-2</t>
  </si>
  <si>
    <t>Call      101.5590</t>
  </si>
  <si>
    <t>AIR CANADA Series 144A   3.300% 01/15/30</t>
  </si>
  <si>
    <t>Call      104.0020</t>
  </si>
  <si>
    <t>BLACKBIRD CAPITAL AIRCRAFT BBI</t>
  </si>
  <si>
    <t>GLOBAL SC FINANCE SRL SEACO_20 Series 14</t>
  </si>
  <si>
    <t>2021-Q3</t>
  </si>
  <si>
    <t>Tax Free Exchange</t>
  </si>
  <si>
    <t>09261B-AC-4</t>
  </si>
  <si>
    <t>ROYAL BANK OF CANADA</t>
  </si>
  <si>
    <t>WELLS FARGO BANK</t>
  </si>
  <si>
    <t>BARCLAYS CAPITAL INC</t>
  </si>
  <si>
    <t>549300H5GUKWH3CAB355</t>
  </si>
  <si>
    <t>PORTLAND GENERAL ELECTRIC COMP</t>
  </si>
  <si>
    <t>TACO BELL FUNDING BELL_21-1</t>
  </si>
  <si>
    <t>875127-BH-4</t>
  </si>
  <si>
    <t>WS423EPRKJIIJUITXD73</t>
  </si>
  <si>
    <t>TAMPA ELECTRIC CO</t>
  </si>
  <si>
    <t>883556-CK-6</t>
  </si>
  <si>
    <t>UNION PACIFIC CORPORATION   2.375% 05/20</t>
  </si>
  <si>
    <t>BANCO SANTANDER SA</t>
  </si>
  <si>
    <t>MITSUBISHI SECURITIES</t>
  </si>
  <si>
    <t>78081B-AJ-2</t>
  </si>
  <si>
    <t>ROYALTY PHARMA PLC   1.750% 09/02/27</t>
  </si>
  <si>
    <t>VENTR_19-37A</t>
  </si>
  <si>
    <t>YARA INTERNATIONAL ASA</t>
  </si>
  <si>
    <t>G3198@-AF-4</t>
  </si>
  <si>
    <t>4899999</t>
  </si>
  <si>
    <t>8999998</t>
  </si>
  <si>
    <t>Total - Preferred Stocks - Part 5</t>
  </si>
  <si>
    <t>1700000</t>
  </si>
  <si>
    <t>ALABAMA ECON SETTLEMENT AUTH B ALABAMA E</t>
  </si>
  <si>
    <t>ALABAMA ECONOMIC SETTLEMENT AU</t>
  </si>
  <si>
    <t>575831-FT-4</t>
  </si>
  <si>
    <t>MASSACHUSETTS ST COLLEGE BLDG MASSACHUSE</t>
  </si>
  <si>
    <t>04364Y-AD-9</t>
  </si>
  <si>
    <t>BXG RECEIVABLES NOTE TRUST BXG Series 14</t>
  </si>
  <si>
    <t>05608T-AB-7</t>
  </si>
  <si>
    <t>CCG RECEIVABLES TRUST CCG_18-1 Series 14</t>
  </si>
  <si>
    <t>CLI FUNDING LLC CLIF_20-1A Series 144A</t>
  </si>
  <si>
    <t>12563L-AS-6</t>
  </si>
  <si>
    <t>82DYEISM090VG8LTLS26</t>
  </si>
  <si>
    <t>GM FINANCIAL AUTOMOBILE LEASIN GM FINANC</t>
  </si>
  <si>
    <t>543190-AA-0</t>
  </si>
  <si>
    <t>56540#-AA-3</t>
  </si>
  <si>
    <t>82652Q-AB-7</t>
  </si>
  <si>
    <t>82652Q-AC-5</t>
  </si>
  <si>
    <t>82653G-AA-0</t>
  </si>
  <si>
    <t>82967N-BE-7</t>
  </si>
  <si>
    <t>TIF FUNDING II LLC TIF_21-1A</t>
  </si>
  <si>
    <t>89680H-AA-0</t>
  </si>
  <si>
    <t>VSE VOI MORTGAGE LLC VSTNA_18-</t>
  </si>
  <si>
    <t>92349F-AD-5</t>
  </si>
  <si>
    <t>VERIZON OWNER TRUST VZOT_18-1</t>
  </si>
  <si>
    <t>94106*-AF-3</t>
  </si>
  <si>
    <t>WENDYS FUNDING LLC WEN_19-1A Series 144A</t>
  </si>
  <si>
    <t>WENDYS FUNDING LLC WEN_21-1A</t>
  </si>
  <si>
    <t>Call      102.5613</t>
  </si>
  <si>
    <t>3800098</t>
  </si>
  <si>
    <t>09228Y-AA-0</t>
  </si>
  <si>
    <t>12807C-AA-1</t>
  </si>
  <si>
    <t>GLOBAL SC FINANCE SRL SEACO_20</t>
  </si>
  <si>
    <t>FIRSTGROUP PLC   4.170% 03/27/25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</si>
</sst>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"/>
    <numFmt numFmtId="166" formatCode="#,##0.000_);[Red]\(#,##0.000\)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0"/>
      <color theme="1"/>
      <name val="Arial"/>
    </font>
    <font>
      <b/>
      <sz val="16"/>
      <color theme="1"/>
      <name val="Arial"/>
    </font>
    <font>
      <b/>
      <sz val="8"/>
      <color theme="1"/>
      <name val="Arial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13" applyNumberFormat="1" applyFill="1" applyBorder="1" applyProtection="1"/>
    <xf numFmtId="37" fontId="7" fillId="0" borderId="1" xfId="13" applyNumberFormat="1" applyFill="1" applyBorder="1"/>
    <xf numFmtId="0" fontId="7" fillId="0" borderId="1" xfId="10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Continuous" wrapText="1"/>
    </xf>
    <xf numFmtId="37" fontId="7" fillId="5" borderId="1" xfId="13" applyNumberFormat="1" applyFill="1" applyBorder="1" applyProtection="1"/>
    <xf numFmtId="0" fontId="7" fillId="0" borderId="1" xfId="4" quotePrefix="1" applyNumberFormat="1" applyFill="1" applyBorder="1"/>
    <xf numFmtId="37" fontId="7" fillId="4" borderId="1" xfId="13" applyNumberFormat="1" applyFill="1" applyBorder="1"/>
    <xf numFmtId="49" fontId="0" fillId="6" borderId="3" xfId="10" quotePrefix="1" applyNumberFormat="1" applyFont="1" applyFill="1" applyBorder="1" applyAlignment="1">
      <alignment horizontal="right" vertical="top"/>
    </xf>
    <xf numFmtId="0" fontId="7" fillId="0" borderId="1" xfId="12" quotePrefix="1" applyNumberFormat="1" applyFill="1" applyBorder="1"/>
    <xf numFmtId="0" fontId="7" fillId="0" borderId="2" xfId="10" quotePrefix="1" applyNumberFormat="1" applyFill="1" applyBorder="1"/>
    <xf numFmtId="0" fontId="0" fillId="7" borderId="1" xfId="10" quotePrefix="1" applyNumberFormat="1" applyFont="1" applyFill="1" applyBorder="1" applyAlignment="1">
      <alignment horizontal="left" wrapText="1"/>
    </xf>
    <xf numFmtId="0" fontId="7" fillId="3" borderId="2" xfId="1" applyNumberFormat="1" applyFill="1" applyBorder="1"/>
    <xf numFmtId="49" fontId="0" fillId="7" borderId="3" xfId="10" quotePrefix="1" applyNumberFormat="1" applyFont="1" applyFill="1" applyBorder="1" applyAlignment="1">
      <alignment horizontal="right" vertical="top"/>
    </xf>
    <xf numFmtId="0" fontId="0" fillId="0" borderId="1" xfId="11" applyNumberFormat="1" applyFont="1" applyFill="1" applyBorder="1" applyAlignment="1">
      <alignment horizontal="left" wrapText="1"/>
    </xf>
    <xf numFmtId="0" fontId="7" fillId="0" borderId="1" xfId="2" applyNumberFormat="1" applyFill="1" applyBorder="1"/>
    <xf numFmtId="0" fontId="7" fillId="0" borderId="1" xfId="5" quotePrefix="1" applyNumberFormat="1" applyFill="1" applyBorder="1"/>
    <xf numFmtId="0" fontId="7" fillId="0" borderId="1" xfId="6" quotePrefix="1" applyNumberFormat="1" applyFill="1" applyBorder="1"/>
    <xf numFmtId="0" fontId="7" fillId="4" borderId="1" xfId="10" quotePrefix="1" applyNumberFormat="1" applyFill="1" applyBorder="1"/>
    <xf numFmtId="0" fontId="7" fillId="3" borderId="6" xfId="1" applyNumberFormat="1" applyFill="1" applyBorder="1"/>
    <xf numFmtId="0" fontId="0" fillId="2" borderId="1" xfId="0" applyFill="1" applyBorder="1" applyAlignment="1">
      <alignment horizontal="center"/>
    </xf>
    <xf numFmtId="166" fontId="7" fillId="0" borderId="1" xfId="15" applyNumberFormat="1" applyFill="1" applyBorder="1"/>
    <xf numFmtId="0" fontId="7" fillId="0" borderId="1" xfId="7" quotePrefix="1" applyNumberFormat="1" applyFill="1" applyBorder="1"/>
    <xf numFmtId="37" fontId="7" fillId="4" borderId="6" xfId="13" applyNumberFormat="1" applyFill="1" applyBorder="1" applyProtection="1"/>
    <xf numFmtId="0" fontId="7" fillId="3" borderId="1" xfId="1" applyNumberFormat="1" applyFill="1" applyBorder="1" applyAlignment="1">
      <alignment horizontal="center"/>
    </xf>
    <xf numFmtId="40" fontId="7" fillId="0" borderId="1" xfId="14" applyNumberFormat="1" applyFill="1" applyBorder="1"/>
    <xf numFmtId="0" fontId="7" fillId="0" borderId="1" xfId="9" quotePrefix="1" applyNumberFormat="1" applyFill="1" applyBorder="1"/>
    <xf numFmtId="165" fontId="7" fillId="0" borderId="1" xfId="2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2" applyNumberForma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7" fillId="0" borderId="1" xfId="8" quotePrefix="1" applyNumberFormat="1" applyFill="1" applyBorder="1"/>
    <xf numFmtId="0" fontId="7" fillId="0" borderId="1" xfId="3" quotePrefix="1" applyNumberFormat="1" applyFill="1" applyBorder="1"/>
    <xf numFmtId="49" fontId="7" fillId="0" borderId="1" xfId="4" quotePrefix="1" applyNumberFormat="1" applyFill="1" applyBorder="1"/>
    <xf numFmtId="0" fontId="0" fillId="0" borderId="1" xfId="11" quotePrefix="1" applyNumberFormat="1" applyFont="1" applyFill="1" applyBorder="1" applyAlignment="1">
      <alignment horizontal="left" wrapText="1"/>
    </xf>
    <xf numFmtId="49" fontId="7" fillId="0" borderId="1" xfId="7" quotePrefix="1" applyNumberFormat="1" applyFill="1" applyBorder="1"/>
    <xf numFmtId="49" fontId="7" fillId="0" borderId="1" xfId="5" quotePrefix="1" applyNumberFormat="1" applyFill="1" applyBorder="1"/>
    <xf numFmtId="49" fontId="7" fillId="0" borderId="1" xfId="6" quotePrefix="1" applyNumberFormat="1" applyFill="1" applyBorder="1"/>
    <xf numFmtId="165" fontId="7" fillId="0" borderId="1" xfId="2" applyNumberFormat="1" applyFill="1" applyBorder="1"/>
    <xf numFmtId="49" fontId="7" fillId="0" borderId="1" xfId="3" quotePrefix="1" applyNumberFormat="1" applyFill="1" applyBorder="1"/>
    <xf numFmtId="0" fontId="4" fillId="0" borderId="0" xfId="0" applyFont="1" applyAlignment="1">
      <alignment horizontal="centerContinuous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Continuous" wrapText="1"/>
    </xf>
    <xf numFmtId="0" fontId="0" fillId="8" borderId="6" xfId="10" quotePrefix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 vertical="center" wrapText="1"/>
    </xf>
    <xf numFmtId="49" fontId="0" fillId="8" borderId="7" xfId="10" quotePrefix="1" applyNumberFormat="1" applyFont="1" applyFill="1" applyBorder="1" applyAlignment="1">
      <alignment horizontal="right" vertical="top"/>
    </xf>
    <xf numFmtId="0" fontId="7" fillId="3" borderId="4" xfId="1" applyNumberFormat="1" applyFill="1" applyBorder="1"/>
    <xf numFmtId="0" fontId="1" fillId="0" borderId="8" xfId="0" applyFont="1" applyBorder="1" applyAlignment="1">
      <alignment horizontal="center"/>
    </xf>
  </cellXfs>
  <cellStyles count="16">
    <cellStyle name="0" xfId="1" xr:uid="{00000000-0005-0000-0000-000000000000}"/>
    <cellStyle name="12884901888" xfId="2" xr:uid="{00000000-0005-0000-0000-000001000000}"/>
    <cellStyle name="17191534592" xfId="3" xr:uid="{00000000-0005-0000-0000-000002000000}"/>
    <cellStyle name="17194549248" xfId="4" xr:uid="{00000000-0005-0000-0000-000003000000}"/>
    <cellStyle name="17198088192" xfId="5" xr:uid="{00000000-0005-0000-0000-000004000000}"/>
    <cellStyle name="17198153728" xfId="6" xr:uid="{00000000-0005-0000-0000-000005000000}"/>
    <cellStyle name="17198284800" xfId="7" xr:uid="{00000000-0005-0000-0000-000006000000}"/>
    <cellStyle name="17198350336" xfId="8" xr:uid="{00000000-0005-0000-0000-000007000000}"/>
    <cellStyle name="17198415872" xfId="9" xr:uid="{00000000-0005-0000-0000-000008000000}"/>
    <cellStyle name="4295032832" xfId="10" xr:uid="{00000000-0005-0000-0000-000009000000}"/>
    <cellStyle name="4295098368" xfId="11" xr:uid="{00000000-0005-0000-0000-00000A000000}"/>
    <cellStyle name="4296409088" xfId="12" xr:uid="{00000000-0005-0000-0000-00000B000000}"/>
    <cellStyle name="8590000128" xfId="13" xr:uid="{00000000-0005-0000-0000-00000C000000}"/>
    <cellStyle name="8590262272" xfId="14" xr:uid="{00000000-0005-0000-0000-00000D000000}"/>
    <cellStyle name="8590524416" xfId="15" xr:uid="{00000000-0005-0000-0000-00000E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58"/>
  <sheetViews>
    <sheetView tabSelected="1"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59.69921875" customWidth="1"/>
    <col min="6" max="6" width="10.69921875" customWidth="1"/>
    <col min="7" max="7" width="25.69921875" customWidth="1"/>
    <col min="8" max="8" width="12.69921875" customWidth="1"/>
    <col min="9" max="11" width="14.69921875" customWidth="1"/>
    <col min="12" max="14" width="10.69921875" customWidth="1"/>
    <col min="15" max="15" width="13.69921875" customWidth="1"/>
    <col min="16" max="16" width="20.69921875" customWidth="1"/>
    <col min="17" max="18" width="25.69921875" customWidth="1"/>
    <col min="19" max="20" width="10.69921875" customWidth="1"/>
  </cols>
  <sheetData>
    <row r="1" spans="2:20" x14ac:dyDescent="0.25">
      <c r="C1" s="34" t="s">
        <v>326</v>
      </c>
      <c r="D1" s="34" t="s">
        <v>216</v>
      </c>
      <c r="E1" s="34" t="s">
        <v>327</v>
      </c>
      <c r="F1" s="34" t="s">
        <v>42</v>
      </c>
    </row>
    <row r="2" spans="2:20" x14ac:dyDescent="0.25">
      <c r="B2" s="51"/>
      <c r="C2" s="36" t="s">
        <v>109</v>
      </c>
      <c r="D2" s="36" t="s">
        <v>796</v>
      </c>
      <c r="E2" s="36" t="s">
        <v>468</v>
      </c>
      <c r="F2" s="36" t="s">
        <v>733</v>
      </c>
    </row>
    <row r="3" spans="2:20" ht="40.049999999999997" customHeight="1" x14ac:dyDescent="0.25">
      <c r="B3" s="46" t="s">
        <v>372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0" ht="40.049999999999997" customHeight="1" x14ac:dyDescent="0.4">
      <c r="B4" s="49" t="s">
        <v>623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2:20" x14ac:dyDescent="0.25"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10.01</v>
      </c>
      <c r="M5" s="9">
        <v>10.02</v>
      </c>
      <c r="N5" s="9">
        <v>10.029999999999999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</row>
    <row r="6" spans="2:20" ht="91.8" x14ac:dyDescent="0.25">
      <c r="B6" s="48"/>
      <c r="C6" s="8" t="s">
        <v>734</v>
      </c>
      <c r="D6" s="8" t="s">
        <v>373</v>
      </c>
      <c r="E6" s="8" t="s">
        <v>624</v>
      </c>
      <c r="F6" s="8" t="s">
        <v>469</v>
      </c>
      <c r="G6" s="8" t="s">
        <v>159</v>
      </c>
      <c r="H6" s="8" t="s">
        <v>328</v>
      </c>
      <c r="I6" s="8" t="s">
        <v>262</v>
      </c>
      <c r="J6" s="8" t="s">
        <v>329</v>
      </c>
      <c r="K6" s="8" t="s">
        <v>160</v>
      </c>
      <c r="L6" s="8" t="s">
        <v>470</v>
      </c>
      <c r="M6" s="8" t="s">
        <v>421</v>
      </c>
      <c r="N6" s="8" t="s">
        <v>110</v>
      </c>
      <c r="O6" s="8" t="s">
        <v>111</v>
      </c>
      <c r="P6" s="8" t="s">
        <v>625</v>
      </c>
      <c r="Q6" s="8" t="s">
        <v>581</v>
      </c>
      <c r="R6" s="8" t="s">
        <v>112</v>
      </c>
      <c r="S6" s="8" t="s">
        <v>471</v>
      </c>
      <c r="T6" s="8" t="s">
        <v>472</v>
      </c>
    </row>
    <row r="7" spans="2:20" x14ac:dyDescent="0.25">
      <c r="B7" s="7" t="s">
        <v>526</v>
      </c>
      <c r="C7" s="1" t="s">
        <v>526</v>
      </c>
      <c r="D7" s="6" t="s">
        <v>526</v>
      </c>
      <c r="E7" s="1" t="s">
        <v>526</v>
      </c>
      <c r="F7" s="26" t="s">
        <v>526</v>
      </c>
      <c r="G7" s="1" t="s">
        <v>526</v>
      </c>
      <c r="H7" s="1" t="s">
        <v>526</v>
      </c>
      <c r="I7" s="1" t="s">
        <v>526</v>
      </c>
      <c r="J7" s="1" t="s">
        <v>526</v>
      </c>
      <c r="K7" s="1" t="s">
        <v>526</v>
      </c>
      <c r="L7" s="1" t="s">
        <v>526</v>
      </c>
      <c r="M7" s="1" t="s">
        <v>526</v>
      </c>
      <c r="N7" s="1" t="s">
        <v>526</v>
      </c>
      <c r="O7" s="1" t="s">
        <v>526</v>
      </c>
      <c r="P7" s="1" t="s">
        <v>526</v>
      </c>
      <c r="Q7" s="1" t="s">
        <v>526</v>
      </c>
      <c r="R7" s="1" t="s">
        <v>526</v>
      </c>
      <c r="S7" s="1" t="s">
        <v>526</v>
      </c>
      <c r="T7" s="1" t="s">
        <v>526</v>
      </c>
    </row>
    <row r="8" spans="2:20" x14ac:dyDescent="0.25">
      <c r="B8" s="14" t="s">
        <v>582</v>
      </c>
      <c r="C8" s="20" t="s">
        <v>735</v>
      </c>
      <c r="D8" s="16" t="s">
        <v>0</v>
      </c>
      <c r="E8" s="12" t="s">
        <v>0</v>
      </c>
      <c r="F8" s="35"/>
      <c r="G8" s="5" t="s">
        <v>0</v>
      </c>
      <c r="H8" s="2"/>
      <c r="I8" s="4"/>
      <c r="J8" s="4"/>
      <c r="K8" s="4"/>
      <c r="L8" s="22" t="s">
        <v>0</v>
      </c>
      <c r="M8" s="23" t="s">
        <v>0</v>
      </c>
      <c r="N8" s="28" t="s">
        <v>0</v>
      </c>
      <c r="O8" s="2"/>
      <c r="P8" s="5" t="s">
        <v>0</v>
      </c>
      <c r="Q8" s="5" t="s">
        <v>0</v>
      </c>
      <c r="R8" s="5" t="s">
        <v>0</v>
      </c>
      <c r="S8" s="15" t="s">
        <v>0</v>
      </c>
      <c r="T8" s="24" t="s">
        <v>0</v>
      </c>
    </row>
    <row r="9" spans="2:20" x14ac:dyDescent="0.25">
      <c r="B9" s="7" t="s">
        <v>526</v>
      </c>
      <c r="C9" s="1" t="s">
        <v>526</v>
      </c>
      <c r="D9" s="6" t="s">
        <v>526</v>
      </c>
      <c r="E9" s="1" t="s">
        <v>526</v>
      </c>
      <c r="F9" s="26" t="s">
        <v>526</v>
      </c>
      <c r="G9" s="1" t="s">
        <v>526</v>
      </c>
      <c r="H9" s="1" t="s">
        <v>526</v>
      </c>
      <c r="I9" s="1" t="s">
        <v>526</v>
      </c>
      <c r="J9" s="1" t="s">
        <v>526</v>
      </c>
      <c r="K9" s="1" t="s">
        <v>526</v>
      </c>
      <c r="L9" s="1" t="s">
        <v>526</v>
      </c>
      <c r="M9" s="1" t="s">
        <v>526</v>
      </c>
      <c r="N9" s="1" t="s">
        <v>526</v>
      </c>
      <c r="O9" s="1" t="s">
        <v>526</v>
      </c>
      <c r="P9" s="1" t="s">
        <v>526</v>
      </c>
      <c r="Q9" s="1" t="s">
        <v>526</v>
      </c>
      <c r="R9" s="1" t="s">
        <v>526</v>
      </c>
      <c r="S9" s="1" t="s">
        <v>526</v>
      </c>
      <c r="T9" s="1" t="s">
        <v>526</v>
      </c>
    </row>
    <row r="10" spans="2:20" ht="27.6" x14ac:dyDescent="0.25">
      <c r="B10" s="19" t="s">
        <v>1</v>
      </c>
      <c r="C10" s="17" t="s">
        <v>527</v>
      </c>
      <c r="D10" s="18"/>
      <c r="E10" s="2"/>
      <c r="F10" s="2"/>
      <c r="G10" s="2"/>
      <c r="H10" s="2"/>
      <c r="I10" s="3">
        <f>SUM('GMIC_2021-Q3_SCDPT3'!SCDPT3_05BEGIN_7:'GMIC_2021-Q3_SCDPT3'!SCDPT3_05ENDIN_7)</f>
        <v>0</v>
      </c>
      <c r="J10" s="3">
        <f>SUM('GMIC_2021-Q3_SCDPT3'!SCDPT3_05BEGIN_8:'GMIC_2021-Q3_SCDPT3'!SCDPT3_05ENDIN_8)</f>
        <v>0</v>
      </c>
      <c r="K10" s="3">
        <f>SUM('GMIC_2021-Q3_SCDPT3'!SCDPT3_05BEGIN_9:'GMIC_2021-Q3_SCDPT3'!SCDPT3_05ENDIN_9)</f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x14ac:dyDescent="0.25">
      <c r="B11" s="7" t="s">
        <v>526</v>
      </c>
      <c r="C11" s="1" t="s">
        <v>526</v>
      </c>
      <c r="D11" s="6" t="s">
        <v>526</v>
      </c>
      <c r="E11" s="1" t="s">
        <v>526</v>
      </c>
      <c r="F11" s="1" t="s">
        <v>526</v>
      </c>
      <c r="G11" s="1" t="s">
        <v>526</v>
      </c>
      <c r="H11" s="1" t="s">
        <v>526</v>
      </c>
      <c r="I11" s="1" t="s">
        <v>526</v>
      </c>
      <c r="J11" s="1" t="s">
        <v>526</v>
      </c>
      <c r="K11" s="1" t="s">
        <v>526</v>
      </c>
      <c r="L11" s="1" t="s">
        <v>526</v>
      </c>
      <c r="M11" s="1" t="s">
        <v>526</v>
      </c>
      <c r="N11" s="1" t="s">
        <v>526</v>
      </c>
      <c r="O11" s="1" t="s">
        <v>526</v>
      </c>
      <c r="P11" s="1" t="s">
        <v>526</v>
      </c>
      <c r="Q11" s="1" t="s">
        <v>526</v>
      </c>
      <c r="R11" s="1" t="s">
        <v>526</v>
      </c>
      <c r="S11" s="1" t="s">
        <v>526</v>
      </c>
      <c r="T11" s="1" t="s">
        <v>526</v>
      </c>
    </row>
    <row r="12" spans="2:20" x14ac:dyDescent="0.25">
      <c r="B12" s="14" t="s">
        <v>161</v>
      </c>
      <c r="C12" s="20" t="s">
        <v>735</v>
      </c>
      <c r="D12" s="16" t="s">
        <v>0</v>
      </c>
      <c r="E12" s="12" t="s">
        <v>0</v>
      </c>
      <c r="F12" s="21"/>
      <c r="G12" s="5" t="s">
        <v>0</v>
      </c>
      <c r="H12" s="2"/>
      <c r="I12" s="4"/>
      <c r="J12" s="4"/>
      <c r="K12" s="4"/>
      <c r="L12" s="22" t="s">
        <v>0</v>
      </c>
      <c r="M12" s="23" t="s">
        <v>0</v>
      </c>
      <c r="N12" s="28" t="s">
        <v>0</v>
      </c>
      <c r="O12" s="2"/>
      <c r="P12" s="5" t="s">
        <v>0</v>
      </c>
      <c r="Q12" s="5" t="s">
        <v>0</v>
      </c>
      <c r="R12" s="5" t="s">
        <v>0</v>
      </c>
      <c r="S12" s="15" t="s">
        <v>0</v>
      </c>
      <c r="T12" s="24" t="s">
        <v>0</v>
      </c>
    </row>
    <row r="13" spans="2:20" x14ac:dyDescent="0.25">
      <c r="B13" s="7" t="s">
        <v>526</v>
      </c>
      <c r="C13" s="1" t="s">
        <v>526</v>
      </c>
      <c r="D13" s="6" t="s">
        <v>526</v>
      </c>
      <c r="E13" s="1" t="s">
        <v>526</v>
      </c>
      <c r="F13" s="26" t="s">
        <v>526</v>
      </c>
      <c r="G13" s="1" t="s">
        <v>526</v>
      </c>
      <c r="H13" s="1" t="s">
        <v>526</v>
      </c>
      <c r="I13" s="1" t="s">
        <v>526</v>
      </c>
      <c r="J13" s="1" t="s">
        <v>526</v>
      </c>
      <c r="K13" s="1" t="s">
        <v>526</v>
      </c>
      <c r="L13" s="1" t="s">
        <v>526</v>
      </c>
      <c r="M13" s="1" t="s">
        <v>526</v>
      </c>
      <c r="N13" s="1" t="s">
        <v>526</v>
      </c>
      <c r="O13" s="1" t="s">
        <v>526</v>
      </c>
      <c r="P13" s="1" t="s">
        <v>526</v>
      </c>
      <c r="Q13" s="1" t="s">
        <v>526</v>
      </c>
      <c r="R13" s="1" t="s">
        <v>526</v>
      </c>
      <c r="S13" s="1" t="s">
        <v>526</v>
      </c>
      <c r="T13" s="1" t="s">
        <v>526</v>
      </c>
    </row>
    <row r="14" spans="2:20" ht="27.6" x14ac:dyDescent="0.25">
      <c r="B14" s="19" t="s">
        <v>422</v>
      </c>
      <c r="C14" s="17" t="s">
        <v>374</v>
      </c>
      <c r="D14" s="18"/>
      <c r="E14" s="2"/>
      <c r="F14" s="30"/>
      <c r="G14" s="2"/>
      <c r="H14" s="2"/>
      <c r="I14" s="3">
        <f>SUM('GMIC_2021-Q3_SCDPT3'!SCDPT3_10BEGIN_7:'GMIC_2021-Q3_SCDPT3'!SCDPT3_10ENDIN_7)</f>
        <v>0</v>
      </c>
      <c r="J14" s="3">
        <f>SUM('GMIC_2021-Q3_SCDPT3'!SCDPT3_10BEGIN_8:'GMIC_2021-Q3_SCDPT3'!SCDPT3_10ENDIN_8)</f>
        <v>0</v>
      </c>
      <c r="K14" s="3">
        <f>SUM('GMIC_2021-Q3_SCDPT3'!SCDPT3_10BEGIN_9:'GMIC_2021-Q3_SCDPT3'!SCDPT3_10ENDIN_9)</f>
        <v>0</v>
      </c>
      <c r="L14" s="2"/>
      <c r="M14" s="2"/>
      <c r="N14" s="2"/>
      <c r="O14" s="2"/>
      <c r="P14" s="2"/>
      <c r="Q14" s="2"/>
      <c r="R14" s="2"/>
      <c r="S14" s="2"/>
      <c r="T14" s="2"/>
    </row>
    <row r="15" spans="2:20" x14ac:dyDescent="0.25">
      <c r="B15" s="7" t="s">
        <v>526</v>
      </c>
      <c r="C15" s="1" t="s">
        <v>526</v>
      </c>
      <c r="D15" s="6" t="s">
        <v>526</v>
      </c>
      <c r="E15" s="1" t="s">
        <v>526</v>
      </c>
      <c r="F15" s="26" t="s">
        <v>526</v>
      </c>
      <c r="G15" s="1" t="s">
        <v>526</v>
      </c>
      <c r="H15" s="1" t="s">
        <v>526</v>
      </c>
      <c r="I15" s="1" t="s">
        <v>526</v>
      </c>
      <c r="J15" s="1" t="s">
        <v>526</v>
      </c>
      <c r="K15" s="1" t="s">
        <v>526</v>
      </c>
      <c r="L15" s="1" t="s">
        <v>526</v>
      </c>
      <c r="M15" s="1" t="s">
        <v>526</v>
      </c>
      <c r="N15" s="1" t="s">
        <v>526</v>
      </c>
      <c r="O15" s="1" t="s">
        <v>526</v>
      </c>
      <c r="P15" s="1" t="s">
        <v>526</v>
      </c>
      <c r="Q15" s="1" t="s">
        <v>526</v>
      </c>
      <c r="R15" s="1" t="s">
        <v>526</v>
      </c>
      <c r="S15" s="1" t="s">
        <v>526</v>
      </c>
      <c r="T15" s="1" t="s">
        <v>526</v>
      </c>
    </row>
    <row r="16" spans="2:20" x14ac:dyDescent="0.25">
      <c r="B16" s="14" t="s">
        <v>217</v>
      </c>
      <c r="C16" s="40" t="s">
        <v>162</v>
      </c>
      <c r="D16" s="16" t="s">
        <v>669</v>
      </c>
      <c r="E16" s="12" t="s">
        <v>0</v>
      </c>
      <c r="F16" s="33">
        <v>44420</v>
      </c>
      <c r="G16" s="5" t="s">
        <v>375</v>
      </c>
      <c r="H16" s="2"/>
      <c r="I16" s="4">
        <v>8345000</v>
      </c>
      <c r="J16" s="4">
        <v>8345000</v>
      </c>
      <c r="K16" s="4">
        <v>0</v>
      </c>
      <c r="L16" s="22" t="s">
        <v>528</v>
      </c>
      <c r="M16" s="23" t="s">
        <v>218</v>
      </c>
      <c r="N16" s="28" t="s">
        <v>43</v>
      </c>
      <c r="O16" s="38" t="s">
        <v>219</v>
      </c>
      <c r="P16" s="5" t="s">
        <v>0</v>
      </c>
      <c r="Q16" s="5" t="s">
        <v>529</v>
      </c>
      <c r="R16" s="5" t="s">
        <v>0</v>
      </c>
      <c r="S16" s="15" t="s">
        <v>0</v>
      </c>
      <c r="T16" s="24" t="s">
        <v>330</v>
      </c>
    </row>
    <row r="17" spans="2:20" x14ac:dyDescent="0.25">
      <c r="B17" s="14" t="s">
        <v>423</v>
      </c>
      <c r="C17" s="40" t="s">
        <v>113</v>
      </c>
      <c r="D17" s="16" t="s">
        <v>736</v>
      </c>
      <c r="E17" s="39" t="s">
        <v>0</v>
      </c>
      <c r="F17" s="44">
        <v>44420</v>
      </c>
      <c r="G17" s="5" t="s">
        <v>375</v>
      </c>
      <c r="H17" s="2"/>
      <c r="I17" s="4">
        <v>3000000</v>
      </c>
      <c r="J17" s="4">
        <v>3000000</v>
      </c>
      <c r="K17" s="4">
        <v>0</v>
      </c>
      <c r="L17" s="42" t="s">
        <v>528</v>
      </c>
      <c r="M17" s="43" t="s">
        <v>218</v>
      </c>
      <c r="N17" s="41" t="s">
        <v>43</v>
      </c>
      <c r="O17" s="45" t="s">
        <v>219</v>
      </c>
      <c r="P17" s="5" t="s">
        <v>0</v>
      </c>
      <c r="Q17" s="5" t="s">
        <v>529</v>
      </c>
      <c r="R17" s="5" t="s">
        <v>0</v>
      </c>
      <c r="S17" s="15" t="s">
        <v>0</v>
      </c>
      <c r="T17" s="24" t="s">
        <v>330</v>
      </c>
    </row>
    <row r="18" spans="2:20" x14ac:dyDescent="0.25">
      <c r="B18" s="14" t="s">
        <v>626</v>
      </c>
      <c r="C18" s="40" t="s">
        <v>473</v>
      </c>
      <c r="D18" s="16" t="s">
        <v>263</v>
      </c>
      <c r="E18" s="39" t="s">
        <v>0</v>
      </c>
      <c r="F18" s="33">
        <v>44400</v>
      </c>
      <c r="G18" s="5" t="s">
        <v>375</v>
      </c>
      <c r="H18" s="2"/>
      <c r="I18" s="4">
        <v>12000000</v>
      </c>
      <c r="J18" s="4">
        <v>12000000</v>
      </c>
      <c r="K18" s="4">
        <v>0</v>
      </c>
      <c r="L18" s="42" t="s">
        <v>528</v>
      </c>
      <c r="M18" s="43" t="s">
        <v>218</v>
      </c>
      <c r="N18" s="41" t="s">
        <v>43</v>
      </c>
      <c r="O18" s="45" t="s">
        <v>219</v>
      </c>
      <c r="P18" s="5" t="s">
        <v>0</v>
      </c>
      <c r="Q18" s="5" t="s">
        <v>583</v>
      </c>
      <c r="R18" s="5" t="s">
        <v>331</v>
      </c>
      <c r="S18" s="15" t="s">
        <v>0</v>
      </c>
      <c r="T18" s="24" t="s">
        <v>330</v>
      </c>
    </row>
    <row r="19" spans="2:20" x14ac:dyDescent="0.25">
      <c r="B19" s="14" t="s">
        <v>2</v>
      </c>
      <c r="C19" s="40" t="s">
        <v>474</v>
      </c>
      <c r="D19" s="16" t="s">
        <v>263</v>
      </c>
      <c r="E19" s="39" t="s">
        <v>0</v>
      </c>
      <c r="F19" s="33">
        <v>44400</v>
      </c>
      <c r="G19" s="5" t="s">
        <v>375</v>
      </c>
      <c r="H19" s="2"/>
      <c r="I19" s="4">
        <v>8500000</v>
      </c>
      <c r="J19" s="4">
        <v>8500000</v>
      </c>
      <c r="K19" s="4">
        <v>0</v>
      </c>
      <c r="L19" s="42" t="s">
        <v>528</v>
      </c>
      <c r="M19" s="43" t="s">
        <v>218</v>
      </c>
      <c r="N19" s="41" t="s">
        <v>43</v>
      </c>
      <c r="O19" s="45" t="s">
        <v>219</v>
      </c>
      <c r="P19" s="5" t="s">
        <v>0</v>
      </c>
      <c r="Q19" s="5" t="s">
        <v>583</v>
      </c>
      <c r="R19" s="5" t="s">
        <v>331</v>
      </c>
      <c r="S19" s="15" t="s">
        <v>0</v>
      </c>
      <c r="T19" s="24" t="s">
        <v>330</v>
      </c>
    </row>
    <row r="20" spans="2:20" x14ac:dyDescent="0.25">
      <c r="B20" s="7" t="s">
        <v>526</v>
      </c>
      <c r="C20" s="1" t="s">
        <v>526</v>
      </c>
      <c r="D20" s="6" t="s">
        <v>526</v>
      </c>
      <c r="E20" s="1" t="s">
        <v>526</v>
      </c>
      <c r="F20" s="26" t="s">
        <v>526</v>
      </c>
      <c r="G20" s="1" t="s">
        <v>526</v>
      </c>
      <c r="H20" s="1" t="s">
        <v>526</v>
      </c>
      <c r="I20" s="1" t="s">
        <v>526</v>
      </c>
      <c r="J20" s="1" t="s">
        <v>526</v>
      </c>
      <c r="K20" s="1" t="s">
        <v>526</v>
      </c>
      <c r="L20" s="1" t="s">
        <v>526</v>
      </c>
      <c r="M20" s="1" t="s">
        <v>526</v>
      </c>
      <c r="N20" s="1" t="s">
        <v>526</v>
      </c>
      <c r="O20" s="1" t="s">
        <v>526</v>
      </c>
      <c r="P20" s="1" t="s">
        <v>526</v>
      </c>
      <c r="Q20" s="1" t="s">
        <v>526</v>
      </c>
      <c r="R20" s="1" t="s">
        <v>526</v>
      </c>
      <c r="S20" s="1" t="s">
        <v>526</v>
      </c>
      <c r="T20" s="1" t="s">
        <v>526</v>
      </c>
    </row>
    <row r="21" spans="2:20" ht="41.4" x14ac:dyDescent="0.25">
      <c r="B21" s="19" t="s">
        <v>264</v>
      </c>
      <c r="C21" s="17" t="s">
        <v>376</v>
      </c>
      <c r="D21" s="18"/>
      <c r="E21" s="2"/>
      <c r="F21" s="30"/>
      <c r="G21" s="2"/>
      <c r="H21" s="2"/>
      <c r="I21" s="3">
        <f>SUM('GMIC_2021-Q3_SCDPT3'!SCDPT3_17BEGIN_7:'GMIC_2021-Q3_SCDPT3'!SCDPT3_17ENDIN_7)</f>
        <v>31845000</v>
      </c>
      <c r="J21" s="3">
        <f>SUM('GMIC_2021-Q3_SCDPT3'!SCDPT3_17BEGIN_8:'GMIC_2021-Q3_SCDPT3'!SCDPT3_17ENDIN_8)</f>
        <v>31845000</v>
      </c>
      <c r="K21" s="3">
        <f>SUM('GMIC_2021-Q3_SCDPT3'!SCDPT3_17BEGIN_9:'GMIC_2021-Q3_SCDPT3'!SCDPT3_17ENDIN_9)</f>
        <v>0</v>
      </c>
      <c r="L21" s="2"/>
      <c r="M21" s="2"/>
      <c r="N21" s="2"/>
      <c r="O21" s="2"/>
      <c r="P21" s="2"/>
      <c r="Q21" s="2"/>
      <c r="R21" s="2"/>
      <c r="S21" s="2"/>
      <c r="T21" s="2"/>
    </row>
    <row r="22" spans="2:20" x14ac:dyDescent="0.25">
      <c r="B22" s="7" t="s">
        <v>526</v>
      </c>
      <c r="C22" s="1" t="s">
        <v>526</v>
      </c>
      <c r="D22" s="6" t="s">
        <v>526</v>
      </c>
      <c r="E22" s="1" t="s">
        <v>526</v>
      </c>
      <c r="F22" s="26" t="s">
        <v>526</v>
      </c>
      <c r="G22" s="1" t="s">
        <v>526</v>
      </c>
      <c r="H22" s="1" t="s">
        <v>526</v>
      </c>
      <c r="I22" s="1" t="s">
        <v>526</v>
      </c>
      <c r="J22" s="1" t="s">
        <v>526</v>
      </c>
      <c r="K22" s="1" t="s">
        <v>526</v>
      </c>
      <c r="L22" s="1" t="s">
        <v>526</v>
      </c>
      <c r="M22" s="1" t="s">
        <v>526</v>
      </c>
      <c r="N22" s="1" t="s">
        <v>526</v>
      </c>
      <c r="O22" s="1" t="s">
        <v>526</v>
      </c>
      <c r="P22" s="1" t="s">
        <v>526</v>
      </c>
      <c r="Q22" s="1" t="s">
        <v>526</v>
      </c>
      <c r="R22" s="1" t="s">
        <v>526</v>
      </c>
      <c r="S22" s="1" t="s">
        <v>526</v>
      </c>
      <c r="T22" s="1" t="s">
        <v>526</v>
      </c>
    </row>
    <row r="23" spans="2:20" x14ac:dyDescent="0.25">
      <c r="B23" s="14" t="s">
        <v>44</v>
      </c>
      <c r="C23" s="20" t="s">
        <v>735</v>
      </c>
      <c r="D23" s="16" t="s">
        <v>0</v>
      </c>
      <c r="E23" s="12" t="s">
        <v>0</v>
      </c>
      <c r="F23" s="35"/>
      <c r="G23" s="5" t="s">
        <v>0</v>
      </c>
      <c r="H23" s="2"/>
      <c r="I23" s="4"/>
      <c r="J23" s="4"/>
      <c r="K23" s="4"/>
      <c r="L23" s="22" t="s">
        <v>0</v>
      </c>
      <c r="M23" s="23" t="s">
        <v>0</v>
      </c>
      <c r="N23" s="28" t="s">
        <v>0</v>
      </c>
      <c r="O23" s="38" t="s">
        <v>0</v>
      </c>
      <c r="P23" s="5" t="s">
        <v>0</v>
      </c>
      <c r="Q23" s="5" t="s">
        <v>0</v>
      </c>
      <c r="R23" s="5" t="s">
        <v>0</v>
      </c>
      <c r="S23" s="15" t="s">
        <v>0</v>
      </c>
      <c r="T23" s="24" t="s">
        <v>0</v>
      </c>
    </row>
    <row r="24" spans="2:20" x14ac:dyDescent="0.25">
      <c r="B24" s="7" t="s">
        <v>526</v>
      </c>
      <c r="C24" s="1" t="s">
        <v>526</v>
      </c>
      <c r="D24" s="6" t="s">
        <v>526</v>
      </c>
      <c r="E24" s="1" t="s">
        <v>526</v>
      </c>
      <c r="F24" s="26" t="s">
        <v>526</v>
      </c>
      <c r="G24" s="1" t="s">
        <v>526</v>
      </c>
      <c r="H24" s="1" t="s">
        <v>526</v>
      </c>
      <c r="I24" s="1" t="s">
        <v>526</v>
      </c>
      <c r="J24" s="1" t="s">
        <v>526</v>
      </c>
      <c r="K24" s="1" t="s">
        <v>526</v>
      </c>
      <c r="L24" s="1" t="s">
        <v>526</v>
      </c>
      <c r="M24" s="1" t="s">
        <v>526</v>
      </c>
      <c r="N24" s="1" t="s">
        <v>526</v>
      </c>
      <c r="O24" s="1" t="s">
        <v>526</v>
      </c>
      <c r="P24" s="1" t="s">
        <v>526</v>
      </c>
      <c r="Q24" s="1" t="s">
        <v>526</v>
      </c>
      <c r="R24" s="1" t="s">
        <v>526</v>
      </c>
      <c r="S24" s="1" t="s">
        <v>526</v>
      </c>
      <c r="T24" s="1" t="s">
        <v>526</v>
      </c>
    </row>
    <row r="25" spans="2:20" ht="55.2" x14ac:dyDescent="0.25">
      <c r="B25" s="19" t="s">
        <v>377</v>
      </c>
      <c r="C25" s="17" t="s">
        <v>584</v>
      </c>
      <c r="D25" s="18"/>
      <c r="E25" s="2"/>
      <c r="F25" s="30"/>
      <c r="G25" s="2"/>
      <c r="H25" s="2"/>
      <c r="I25" s="3">
        <f>SUM('GMIC_2021-Q3_SCDPT3'!SCDPT3_24BEGIN_7:'GMIC_2021-Q3_SCDPT3'!SCDPT3_24ENDIN_7)</f>
        <v>0</v>
      </c>
      <c r="J25" s="3">
        <f>SUM('GMIC_2021-Q3_SCDPT3'!SCDPT3_24BEGIN_8:'GMIC_2021-Q3_SCDPT3'!SCDPT3_24ENDIN_8)</f>
        <v>0</v>
      </c>
      <c r="K25" s="3">
        <f>SUM('GMIC_2021-Q3_SCDPT3'!SCDPT3_24BEGIN_9:'GMIC_2021-Q3_SCDPT3'!SCDPT3_24ENDIN_9)</f>
        <v>0</v>
      </c>
      <c r="L25" s="2"/>
      <c r="M25" s="2"/>
      <c r="N25" s="2"/>
      <c r="O25" s="2"/>
      <c r="P25" s="2"/>
      <c r="Q25" s="2"/>
      <c r="R25" s="2"/>
      <c r="S25" s="2"/>
      <c r="T25" s="2"/>
    </row>
    <row r="26" spans="2:20" x14ac:dyDescent="0.25">
      <c r="B26" s="7" t="s">
        <v>526</v>
      </c>
      <c r="C26" s="1" t="s">
        <v>526</v>
      </c>
      <c r="D26" s="6" t="s">
        <v>526</v>
      </c>
      <c r="E26" s="1" t="s">
        <v>526</v>
      </c>
      <c r="F26" s="26" t="s">
        <v>526</v>
      </c>
      <c r="G26" s="1" t="s">
        <v>526</v>
      </c>
      <c r="H26" s="1" t="s">
        <v>526</v>
      </c>
      <c r="I26" s="1" t="s">
        <v>526</v>
      </c>
      <c r="J26" s="1" t="s">
        <v>526</v>
      </c>
      <c r="K26" s="1" t="s">
        <v>526</v>
      </c>
      <c r="L26" s="1" t="s">
        <v>526</v>
      </c>
      <c r="M26" s="1" t="s">
        <v>526</v>
      </c>
      <c r="N26" s="1" t="s">
        <v>526</v>
      </c>
      <c r="O26" s="1" t="s">
        <v>526</v>
      </c>
      <c r="P26" s="1" t="s">
        <v>526</v>
      </c>
      <c r="Q26" s="1" t="s">
        <v>526</v>
      </c>
      <c r="R26" s="1" t="s">
        <v>526</v>
      </c>
      <c r="S26" s="1" t="s">
        <v>526</v>
      </c>
      <c r="T26" s="1" t="s">
        <v>526</v>
      </c>
    </row>
    <row r="27" spans="2:20" x14ac:dyDescent="0.25">
      <c r="B27" s="14" t="s">
        <v>424</v>
      </c>
      <c r="C27" s="40" t="s">
        <v>265</v>
      </c>
      <c r="D27" s="16" t="s">
        <v>627</v>
      </c>
      <c r="E27" s="12" t="s">
        <v>0</v>
      </c>
      <c r="F27" s="33">
        <v>44390</v>
      </c>
      <c r="G27" s="5" t="s">
        <v>530</v>
      </c>
      <c r="H27" s="2"/>
      <c r="I27" s="4">
        <v>25063601</v>
      </c>
      <c r="J27" s="4">
        <v>25105000</v>
      </c>
      <c r="K27" s="4">
        <v>0</v>
      </c>
      <c r="L27" s="22" t="s">
        <v>528</v>
      </c>
      <c r="M27" s="23" t="s">
        <v>425</v>
      </c>
      <c r="N27" s="28" t="s">
        <v>43</v>
      </c>
      <c r="O27" s="38" t="s">
        <v>670</v>
      </c>
      <c r="P27" s="5" t="s">
        <v>0</v>
      </c>
      <c r="Q27" s="5" t="s">
        <v>114</v>
      </c>
      <c r="R27" s="5" t="s">
        <v>3</v>
      </c>
      <c r="S27" s="15" t="s">
        <v>0</v>
      </c>
      <c r="T27" s="24" t="s">
        <v>266</v>
      </c>
    </row>
    <row r="28" spans="2:20" x14ac:dyDescent="0.25">
      <c r="B28" s="14" t="s">
        <v>628</v>
      </c>
      <c r="C28" s="40" t="s">
        <v>267</v>
      </c>
      <c r="D28" s="16" t="s">
        <v>627</v>
      </c>
      <c r="E28" s="39" t="s">
        <v>0</v>
      </c>
      <c r="F28" s="33">
        <v>44386</v>
      </c>
      <c r="G28" s="5" t="s">
        <v>530</v>
      </c>
      <c r="H28" s="2"/>
      <c r="I28" s="4">
        <v>5000000</v>
      </c>
      <c r="J28" s="4">
        <v>5000000</v>
      </c>
      <c r="K28" s="4">
        <v>0</v>
      </c>
      <c r="L28" s="42" t="s">
        <v>528</v>
      </c>
      <c r="M28" s="43" t="s">
        <v>425</v>
      </c>
      <c r="N28" s="41" t="s">
        <v>43</v>
      </c>
      <c r="O28" s="45" t="s">
        <v>670</v>
      </c>
      <c r="P28" s="5" t="s">
        <v>0</v>
      </c>
      <c r="Q28" s="5" t="s">
        <v>114</v>
      </c>
      <c r="R28" s="5" t="s">
        <v>3</v>
      </c>
      <c r="S28" s="15" t="s">
        <v>0</v>
      </c>
      <c r="T28" s="24" t="s">
        <v>266</v>
      </c>
    </row>
    <row r="29" spans="2:20" x14ac:dyDescent="0.25">
      <c r="B29" s="14" t="s">
        <v>4</v>
      </c>
      <c r="C29" s="40" t="s">
        <v>585</v>
      </c>
      <c r="D29" s="16" t="s">
        <v>163</v>
      </c>
      <c r="E29" s="39" t="s">
        <v>0</v>
      </c>
      <c r="F29" s="33">
        <v>44462</v>
      </c>
      <c r="G29" s="5" t="s">
        <v>797</v>
      </c>
      <c r="H29" s="2"/>
      <c r="I29" s="4">
        <v>9871</v>
      </c>
      <c r="J29" s="4">
        <v>10000</v>
      </c>
      <c r="K29" s="4">
        <v>80</v>
      </c>
      <c r="L29" s="42" t="s">
        <v>528</v>
      </c>
      <c r="M29" s="43" t="s">
        <v>218</v>
      </c>
      <c r="N29" s="41" t="s">
        <v>43</v>
      </c>
      <c r="O29" s="45" t="s">
        <v>332</v>
      </c>
      <c r="P29" s="5" t="s">
        <v>0</v>
      </c>
      <c r="Q29" s="5" t="s">
        <v>378</v>
      </c>
      <c r="R29" s="5" t="s">
        <v>0</v>
      </c>
      <c r="S29" s="15" t="s">
        <v>0</v>
      </c>
      <c r="T29" s="24" t="s">
        <v>330</v>
      </c>
    </row>
    <row r="30" spans="2:20" x14ac:dyDescent="0.25">
      <c r="B30" s="14" t="s">
        <v>220</v>
      </c>
      <c r="C30" s="40" t="s">
        <v>737</v>
      </c>
      <c r="D30" s="16" t="s">
        <v>163</v>
      </c>
      <c r="E30" s="39" t="s">
        <v>0</v>
      </c>
      <c r="F30" s="33">
        <v>44462</v>
      </c>
      <c r="G30" s="5" t="s">
        <v>797</v>
      </c>
      <c r="H30" s="2"/>
      <c r="I30" s="4">
        <v>4925503</v>
      </c>
      <c r="J30" s="4">
        <v>4990000</v>
      </c>
      <c r="K30" s="4">
        <v>39976</v>
      </c>
      <c r="L30" s="42" t="s">
        <v>528</v>
      </c>
      <c r="M30" s="43" t="s">
        <v>425</v>
      </c>
      <c r="N30" s="41" t="s">
        <v>43</v>
      </c>
      <c r="O30" s="45" t="s">
        <v>332</v>
      </c>
      <c r="P30" s="5" t="s">
        <v>0</v>
      </c>
      <c r="Q30" s="5" t="s">
        <v>378</v>
      </c>
      <c r="R30" s="5" t="s">
        <v>0</v>
      </c>
      <c r="S30" s="15" t="s">
        <v>0</v>
      </c>
      <c r="T30" s="24" t="s">
        <v>266</v>
      </c>
    </row>
    <row r="31" spans="2:20" x14ac:dyDescent="0.25">
      <c r="B31" s="7" t="s">
        <v>526</v>
      </c>
      <c r="C31" s="1" t="s">
        <v>526</v>
      </c>
      <c r="D31" s="6" t="s">
        <v>526</v>
      </c>
      <c r="E31" s="1" t="s">
        <v>526</v>
      </c>
      <c r="F31" s="26" t="s">
        <v>526</v>
      </c>
      <c r="G31" s="1" t="s">
        <v>526</v>
      </c>
      <c r="H31" s="1" t="s">
        <v>526</v>
      </c>
      <c r="I31" s="1" t="s">
        <v>526</v>
      </c>
      <c r="J31" s="1" t="s">
        <v>526</v>
      </c>
      <c r="K31" s="1" t="s">
        <v>526</v>
      </c>
      <c r="L31" s="1" t="s">
        <v>526</v>
      </c>
      <c r="M31" s="1" t="s">
        <v>526</v>
      </c>
      <c r="N31" s="1" t="s">
        <v>526</v>
      </c>
      <c r="O31" s="1" t="s">
        <v>526</v>
      </c>
      <c r="P31" s="1" t="s">
        <v>526</v>
      </c>
      <c r="Q31" s="1" t="s">
        <v>526</v>
      </c>
      <c r="R31" s="1" t="s">
        <v>526</v>
      </c>
      <c r="S31" s="1" t="s">
        <v>526</v>
      </c>
      <c r="T31" s="1" t="s">
        <v>526</v>
      </c>
    </row>
    <row r="32" spans="2:20" ht="27.6" x14ac:dyDescent="0.25">
      <c r="B32" s="19" t="s">
        <v>475</v>
      </c>
      <c r="C32" s="17" t="s">
        <v>115</v>
      </c>
      <c r="D32" s="18"/>
      <c r="E32" s="2"/>
      <c r="F32" s="30"/>
      <c r="G32" s="2"/>
      <c r="H32" s="2"/>
      <c r="I32" s="3">
        <f>SUM('GMIC_2021-Q3_SCDPT3'!SCDPT3_31BEGIN_7:'GMIC_2021-Q3_SCDPT3'!SCDPT3_31ENDIN_7)</f>
        <v>34998975</v>
      </c>
      <c r="J32" s="3">
        <f>SUM('GMIC_2021-Q3_SCDPT3'!SCDPT3_31BEGIN_8:'GMIC_2021-Q3_SCDPT3'!SCDPT3_31ENDIN_8)</f>
        <v>35105000</v>
      </c>
      <c r="K32" s="3">
        <f>SUM('GMIC_2021-Q3_SCDPT3'!SCDPT3_31BEGIN_9:'GMIC_2021-Q3_SCDPT3'!SCDPT3_31ENDIN_9)</f>
        <v>40056</v>
      </c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25">
      <c r="B33" s="7" t="s">
        <v>526</v>
      </c>
      <c r="C33" s="1" t="s">
        <v>526</v>
      </c>
      <c r="D33" s="6" t="s">
        <v>526</v>
      </c>
      <c r="E33" s="1" t="s">
        <v>526</v>
      </c>
      <c r="F33" s="26" t="s">
        <v>526</v>
      </c>
      <c r="G33" s="1" t="s">
        <v>526</v>
      </c>
      <c r="H33" s="1" t="s">
        <v>526</v>
      </c>
      <c r="I33" s="1" t="s">
        <v>526</v>
      </c>
      <c r="J33" s="1" t="s">
        <v>526</v>
      </c>
      <c r="K33" s="1" t="s">
        <v>526</v>
      </c>
      <c r="L33" s="1" t="s">
        <v>526</v>
      </c>
      <c r="M33" s="1" t="s">
        <v>526</v>
      </c>
      <c r="N33" s="1" t="s">
        <v>526</v>
      </c>
      <c r="O33" s="1" t="s">
        <v>526</v>
      </c>
      <c r="P33" s="1" t="s">
        <v>526</v>
      </c>
      <c r="Q33" s="1" t="s">
        <v>526</v>
      </c>
      <c r="R33" s="1" t="s">
        <v>526</v>
      </c>
      <c r="S33" s="1" t="s">
        <v>526</v>
      </c>
      <c r="T33" s="1" t="s">
        <v>526</v>
      </c>
    </row>
    <row r="34" spans="2:20" x14ac:dyDescent="0.25">
      <c r="B34" s="14" t="s">
        <v>221</v>
      </c>
      <c r="C34" s="40" t="s">
        <v>5</v>
      </c>
      <c r="D34" s="16" t="s">
        <v>333</v>
      </c>
      <c r="E34" s="12" t="s">
        <v>0</v>
      </c>
      <c r="F34" s="33">
        <v>44419</v>
      </c>
      <c r="G34" s="5" t="s">
        <v>164</v>
      </c>
      <c r="H34" s="2"/>
      <c r="I34" s="4">
        <v>6498895</v>
      </c>
      <c r="J34" s="4">
        <v>6500000</v>
      </c>
      <c r="K34" s="4">
        <v>0</v>
      </c>
      <c r="L34" s="22" t="s">
        <v>528</v>
      </c>
      <c r="M34" s="23" t="s">
        <v>45</v>
      </c>
      <c r="N34" s="28" t="s">
        <v>43</v>
      </c>
      <c r="O34" s="2"/>
      <c r="P34" s="5" t="s">
        <v>426</v>
      </c>
      <c r="Q34" s="5" t="s">
        <v>738</v>
      </c>
      <c r="R34" s="5" t="s">
        <v>0</v>
      </c>
      <c r="S34" s="15" t="s">
        <v>0</v>
      </c>
      <c r="T34" s="24" t="s">
        <v>165</v>
      </c>
    </row>
    <row r="35" spans="2:20" x14ac:dyDescent="0.25">
      <c r="B35" s="14" t="s">
        <v>427</v>
      </c>
      <c r="C35" s="40" t="s">
        <v>428</v>
      </c>
      <c r="D35" s="16" t="s">
        <v>334</v>
      </c>
      <c r="E35" s="39" t="s">
        <v>0</v>
      </c>
      <c r="F35" s="33">
        <v>44403</v>
      </c>
      <c r="G35" s="5" t="s">
        <v>6</v>
      </c>
      <c r="H35" s="2"/>
      <c r="I35" s="4">
        <v>4990250</v>
      </c>
      <c r="J35" s="4">
        <v>5000000</v>
      </c>
      <c r="K35" s="4">
        <v>0</v>
      </c>
      <c r="L35" s="42" t="s">
        <v>739</v>
      </c>
      <c r="M35" s="43" t="s">
        <v>218</v>
      </c>
      <c r="N35" s="41" t="s">
        <v>43</v>
      </c>
      <c r="O35" s="2"/>
      <c r="P35" s="5" t="s">
        <v>335</v>
      </c>
      <c r="Q35" s="5" t="s">
        <v>586</v>
      </c>
      <c r="R35" s="5" t="s">
        <v>0</v>
      </c>
      <c r="S35" s="15" t="s">
        <v>0</v>
      </c>
      <c r="T35" s="24" t="s">
        <v>166</v>
      </c>
    </row>
    <row r="36" spans="2:20" x14ac:dyDescent="0.25">
      <c r="B36" s="14" t="s">
        <v>629</v>
      </c>
      <c r="C36" s="40" t="s">
        <v>798</v>
      </c>
      <c r="D36" s="16" t="s">
        <v>630</v>
      </c>
      <c r="E36" s="39" t="s">
        <v>0</v>
      </c>
      <c r="F36" s="33">
        <v>44413</v>
      </c>
      <c r="G36" s="5" t="s">
        <v>167</v>
      </c>
      <c r="H36" s="2"/>
      <c r="I36" s="4">
        <v>9469895</v>
      </c>
      <c r="J36" s="4">
        <v>9500000</v>
      </c>
      <c r="K36" s="4">
        <v>1264</v>
      </c>
      <c r="L36" s="42" t="s">
        <v>528</v>
      </c>
      <c r="M36" s="43" t="s">
        <v>671</v>
      </c>
      <c r="N36" s="41" t="s">
        <v>43</v>
      </c>
      <c r="O36" s="2"/>
      <c r="P36" s="5" t="s">
        <v>429</v>
      </c>
      <c r="Q36" s="5" t="s">
        <v>222</v>
      </c>
      <c r="R36" s="5" t="s">
        <v>168</v>
      </c>
      <c r="S36" s="15" t="s">
        <v>0</v>
      </c>
      <c r="T36" s="24" t="s">
        <v>223</v>
      </c>
    </row>
    <row r="37" spans="2:20" x14ac:dyDescent="0.25">
      <c r="B37" s="14" t="s">
        <v>46</v>
      </c>
      <c r="C37" s="40" t="s">
        <v>740</v>
      </c>
      <c r="D37" s="16" t="s">
        <v>169</v>
      </c>
      <c r="E37" s="39" t="s">
        <v>0</v>
      </c>
      <c r="F37" s="33">
        <v>44425</v>
      </c>
      <c r="G37" s="5" t="s">
        <v>6</v>
      </c>
      <c r="H37" s="2"/>
      <c r="I37" s="4">
        <v>5000000</v>
      </c>
      <c r="J37" s="4">
        <v>5000000</v>
      </c>
      <c r="K37" s="4">
        <v>0</v>
      </c>
      <c r="L37" s="42" t="s">
        <v>739</v>
      </c>
      <c r="M37" s="43" t="s">
        <v>218</v>
      </c>
      <c r="N37" s="41" t="s">
        <v>43</v>
      </c>
      <c r="O37" s="2"/>
      <c r="P37" s="5" t="s">
        <v>0</v>
      </c>
      <c r="Q37" s="5" t="s">
        <v>476</v>
      </c>
      <c r="R37" s="5" t="s">
        <v>0</v>
      </c>
      <c r="S37" s="15" t="s">
        <v>0</v>
      </c>
      <c r="T37" s="24" t="s">
        <v>166</v>
      </c>
    </row>
    <row r="38" spans="2:20" x14ac:dyDescent="0.25">
      <c r="B38" s="14" t="s">
        <v>268</v>
      </c>
      <c r="C38" s="40" t="s">
        <v>170</v>
      </c>
      <c r="D38" s="16" t="s">
        <v>631</v>
      </c>
      <c r="E38" s="39" t="s">
        <v>0</v>
      </c>
      <c r="F38" s="33">
        <v>44398</v>
      </c>
      <c r="G38" s="5" t="s">
        <v>799</v>
      </c>
      <c r="H38" s="2"/>
      <c r="I38" s="4">
        <v>5999369</v>
      </c>
      <c r="J38" s="4">
        <v>6000000</v>
      </c>
      <c r="K38" s="4">
        <v>0</v>
      </c>
      <c r="L38" s="42" t="s">
        <v>528</v>
      </c>
      <c r="M38" s="43" t="s">
        <v>671</v>
      </c>
      <c r="N38" s="41" t="s">
        <v>43</v>
      </c>
      <c r="O38" s="2"/>
      <c r="P38" s="5" t="s">
        <v>0</v>
      </c>
      <c r="Q38" s="5" t="s">
        <v>430</v>
      </c>
      <c r="R38" s="5" t="s">
        <v>0</v>
      </c>
      <c r="S38" s="15" t="s">
        <v>0</v>
      </c>
      <c r="T38" s="24" t="s">
        <v>223</v>
      </c>
    </row>
    <row r="39" spans="2:20" x14ac:dyDescent="0.25">
      <c r="B39" s="14" t="s">
        <v>477</v>
      </c>
      <c r="C39" s="40" t="s">
        <v>632</v>
      </c>
      <c r="D39" s="16" t="s">
        <v>336</v>
      </c>
      <c r="E39" s="39" t="s">
        <v>0</v>
      </c>
      <c r="F39" s="33">
        <v>44460</v>
      </c>
      <c r="G39" s="5" t="s">
        <v>379</v>
      </c>
      <c r="H39" s="2"/>
      <c r="I39" s="4">
        <v>4999154</v>
      </c>
      <c r="J39" s="4">
        <v>5000000</v>
      </c>
      <c r="K39" s="4">
        <v>0</v>
      </c>
      <c r="L39" s="42" t="s">
        <v>528</v>
      </c>
      <c r="M39" s="43" t="s">
        <v>218</v>
      </c>
      <c r="N39" s="41" t="s">
        <v>43</v>
      </c>
      <c r="O39" s="2"/>
      <c r="P39" s="5" t="s">
        <v>0</v>
      </c>
      <c r="Q39" s="5" t="s">
        <v>116</v>
      </c>
      <c r="R39" s="5" t="s">
        <v>116</v>
      </c>
      <c r="S39" s="15" t="s">
        <v>0</v>
      </c>
      <c r="T39" s="24" t="s">
        <v>330</v>
      </c>
    </row>
    <row r="40" spans="2:20" x14ac:dyDescent="0.25">
      <c r="B40" s="14" t="s">
        <v>672</v>
      </c>
      <c r="C40" s="40" t="s">
        <v>7</v>
      </c>
      <c r="D40" s="16" t="s">
        <v>380</v>
      </c>
      <c r="E40" s="39" t="s">
        <v>0</v>
      </c>
      <c r="F40" s="33">
        <v>44406</v>
      </c>
      <c r="G40" s="5" t="s">
        <v>530</v>
      </c>
      <c r="H40" s="2"/>
      <c r="I40" s="4">
        <v>2500000</v>
      </c>
      <c r="J40" s="4">
        <v>2500000</v>
      </c>
      <c r="K40" s="4">
        <v>0</v>
      </c>
      <c r="L40" s="42" t="s">
        <v>171</v>
      </c>
      <c r="M40" s="43" t="s">
        <v>633</v>
      </c>
      <c r="N40" s="41" t="s">
        <v>43</v>
      </c>
      <c r="O40" s="2"/>
      <c r="P40" s="5" t="s">
        <v>8</v>
      </c>
      <c r="Q40" s="5" t="s">
        <v>531</v>
      </c>
      <c r="R40" s="5" t="s">
        <v>224</v>
      </c>
      <c r="S40" s="15" t="s">
        <v>0</v>
      </c>
      <c r="T40" s="24" t="s">
        <v>172</v>
      </c>
    </row>
    <row r="41" spans="2:20" x14ac:dyDescent="0.25">
      <c r="B41" s="14" t="s">
        <v>47</v>
      </c>
      <c r="C41" s="40" t="s">
        <v>48</v>
      </c>
      <c r="D41" s="16" t="s">
        <v>741</v>
      </c>
      <c r="E41" s="39" t="s">
        <v>0</v>
      </c>
      <c r="F41" s="33">
        <v>44417</v>
      </c>
      <c r="G41" s="5" t="s">
        <v>164</v>
      </c>
      <c r="H41" s="2"/>
      <c r="I41" s="4">
        <v>510625</v>
      </c>
      <c r="J41" s="4">
        <v>500000</v>
      </c>
      <c r="K41" s="4">
        <v>5786</v>
      </c>
      <c r="L41" s="42" t="s">
        <v>171</v>
      </c>
      <c r="M41" s="43" t="s">
        <v>9</v>
      </c>
      <c r="N41" s="41" t="s">
        <v>43</v>
      </c>
      <c r="O41" s="2"/>
      <c r="P41" s="5" t="s">
        <v>742</v>
      </c>
      <c r="Q41" s="5" t="s">
        <v>173</v>
      </c>
      <c r="R41" s="5" t="s">
        <v>168</v>
      </c>
      <c r="S41" s="15" t="s">
        <v>0</v>
      </c>
      <c r="T41" s="24" t="s">
        <v>117</v>
      </c>
    </row>
    <row r="42" spans="2:20" x14ac:dyDescent="0.25">
      <c r="B42" s="14" t="s">
        <v>269</v>
      </c>
      <c r="C42" s="40" t="s">
        <v>225</v>
      </c>
      <c r="D42" s="16" t="s">
        <v>532</v>
      </c>
      <c r="E42" s="39" t="s">
        <v>0</v>
      </c>
      <c r="F42" s="33">
        <v>44419</v>
      </c>
      <c r="G42" s="5" t="s">
        <v>6</v>
      </c>
      <c r="H42" s="2"/>
      <c r="I42" s="4">
        <v>2025000</v>
      </c>
      <c r="J42" s="4">
        <v>2000000</v>
      </c>
      <c r="K42" s="4">
        <v>14667</v>
      </c>
      <c r="L42" s="42" t="s">
        <v>171</v>
      </c>
      <c r="M42" s="43" t="s">
        <v>633</v>
      </c>
      <c r="N42" s="41" t="s">
        <v>43</v>
      </c>
      <c r="O42" s="2"/>
      <c r="P42" s="5" t="s">
        <v>0</v>
      </c>
      <c r="Q42" s="5" t="s">
        <v>587</v>
      </c>
      <c r="R42" s="5" t="s">
        <v>168</v>
      </c>
      <c r="S42" s="15" t="s">
        <v>0</v>
      </c>
      <c r="T42" s="24" t="s">
        <v>172</v>
      </c>
    </row>
    <row r="43" spans="2:20" x14ac:dyDescent="0.25">
      <c r="B43" s="14" t="s">
        <v>634</v>
      </c>
      <c r="C43" s="40" t="s">
        <v>673</v>
      </c>
      <c r="D43" s="16" t="s">
        <v>226</v>
      </c>
      <c r="E43" s="39" t="s">
        <v>0</v>
      </c>
      <c r="F43" s="33">
        <v>44468</v>
      </c>
      <c r="G43" s="5" t="s">
        <v>588</v>
      </c>
      <c r="H43" s="2"/>
      <c r="I43" s="4">
        <v>14000000</v>
      </c>
      <c r="J43" s="4">
        <v>14000000</v>
      </c>
      <c r="K43" s="4">
        <v>0</v>
      </c>
      <c r="L43" s="42" t="s">
        <v>528</v>
      </c>
      <c r="M43" s="43" t="s">
        <v>270</v>
      </c>
      <c r="N43" s="41" t="s">
        <v>174</v>
      </c>
      <c r="O43" s="2"/>
      <c r="P43" s="5" t="s">
        <v>0</v>
      </c>
      <c r="Q43" s="5" t="s">
        <v>118</v>
      </c>
      <c r="R43" s="5" t="s">
        <v>118</v>
      </c>
      <c r="S43" s="15" t="s">
        <v>0</v>
      </c>
      <c r="T43" s="24" t="s">
        <v>271</v>
      </c>
    </row>
    <row r="44" spans="2:20" x14ac:dyDescent="0.25">
      <c r="B44" s="14" t="s">
        <v>10</v>
      </c>
      <c r="C44" s="40" t="s">
        <v>431</v>
      </c>
      <c r="D44" s="16" t="s">
        <v>635</v>
      </c>
      <c r="E44" s="39" t="s">
        <v>0</v>
      </c>
      <c r="F44" s="33">
        <v>44454</v>
      </c>
      <c r="G44" s="5" t="s">
        <v>800</v>
      </c>
      <c r="H44" s="2"/>
      <c r="I44" s="4">
        <v>5146550</v>
      </c>
      <c r="J44" s="4">
        <v>5000000</v>
      </c>
      <c r="K44" s="4">
        <v>26917</v>
      </c>
      <c r="L44" s="42" t="s">
        <v>739</v>
      </c>
      <c r="M44" s="43" t="s">
        <v>9</v>
      </c>
      <c r="N44" s="41" t="s">
        <v>43</v>
      </c>
      <c r="O44" s="2"/>
      <c r="P44" s="5" t="s">
        <v>589</v>
      </c>
      <c r="Q44" s="5" t="s">
        <v>533</v>
      </c>
      <c r="R44" s="5" t="s">
        <v>168</v>
      </c>
      <c r="S44" s="15" t="s">
        <v>0</v>
      </c>
      <c r="T44" s="24" t="s">
        <v>227</v>
      </c>
    </row>
    <row r="45" spans="2:20" x14ac:dyDescent="0.25">
      <c r="B45" s="14" t="s">
        <v>272</v>
      </c>
      <c r="C45" s="40" t="s">
        <v>119</v>
      </c>
      <c r="D45" s="16" t="s">
        <v>534</v>
      </c>
      <c r="E45" s="39" t="s">
        <v>0</v>
      </c>
      <c r="F45" s="33">
        <v>44392</v>
      </c>
      <c r="G45" s="5" t="s">
        <v>590</v>
      </c>
      <c r="H45" s="2"/>
      <c r="I45" s="4">
        <v>5000000</v>
      </c>
      <c r="J45" s="4">
        <v>5000000</v>
      </c>
      <c r="K45" s="4">
        <v>0</v>
      </c>
      <c r="L45" s="42" t="s">
        <v>739</v>
      </c>
      <c r="M45" s="43" t="s">
        <v>9</v>
      </c>
      <c r="N45" s="41" t="s">
        <v>432</v>
      </c>
      <c r="O45" s="2"/>
      <c r="P45" s="5" t="s">
        <v>0</v>
      </c>
      <c r="Q45" s="5" t="s">
        <v>674</v>
      </c>
      <c r="R45" s="5" t="s">
        <v>0</v>
      </c>
      <c r="S45" s="15" t="s">
        <v>0</v>
      </c>
      <c r="T45" s="24" t="s">
        <v>591</v>
      </c>
    </row>
    <row r="46" spans="2:20" x14ac:dyDescent="0.25">
      <c r="B46" s="14" t="s">
        <v>478</v>
      </c>
      <c r="C46" s="40" t="s">
        <v>743</v>
      </c>
      <c r="D46" s="16" t="s">
        <v>479</v>
      </c>
      <c r="E46" s="39" t="s">
        <v>0</v>
      </c>
      <c r="F46" s="33">
        <v>44453</v>
      </c>
      <c r="G46" s="5" t="s">
        <v>801</v>
      </c>
      <c r="H46" s="2"/>
      <c r="I46" s="4">
        <v>2499719</v>
      </c>
      <c r="J46" s="4">
        <v>2500000</v>
      </c>
      <c r="K46" s="4">
        <v>0</v>
      </c>
      <c r="L46" s="42" t="s">
        <v>528</v>
      </c>
      <c r="M46" s="43" t="s">
        <v>218</v>
      </c>
      <c r="N46" s="41" t="s">
        <v>43</v>
      </c>
      <c r="O46" s="2"/>
      <c r="P46" s="5" t="s">
        <v>0</v>
      </c>
      <c r="Q46" s="5" t="s">
        <v>228</v>
      </c>
      <c r="R46" s="5" t="s">
        <v>168</v>
      </c>
      <c r="S46" s="15" t="s">
        <v>0</v>
      </c>
      <c r="T46" s="24" t="s">
        <v>330</v>
      </c>
    </row>
    <row r="47" spans="2:20" x14ac:dyDescent="0.25">
      <c r="B47" s="14" t="s">
        <v>675</v>
      </c>
      <c r="C47" s="40" t="s">
        <v>676</v>
      </c>
      <c r="D47" s="16" t="s">
        <v>479</v>
      </c>
      <c r="E47" s="39" t="s">
        <v>0</v>
      </c>
      <c r="F47" s="33">
        <v>44453</v>
      </c>
      <c r="G47" s="5" t="s">
        <v>801</v>
      </c>
      <c r="H47" s="2"/>
      <c r="I47" s="4">
        <v>3999778</v>
      </c>
      <c r="J47" s="4">
        <v>4000000</v>
      </c>
      <c r="K47" s="4">
        <v>0</v>
      </c>
      <c r="L47" s="42" t="s">
        <v>528</v>
      </c>
      <c r="M47" s="43" t="s">
        <v>45</v>
      </c>
      <c r="N47" s="41" t="s">
        <v>43</v>
      </c>
      <c r="O47" s="2"/>
      <c r="P47" s="5" t="s">
        <v>0</v>
      </c>
      <c r="Q47" s="5" t="s">
        <v>228</v>
      </c>
      <c r="R47" s="5" t="s">
        <v>168</v>
      </c>
      <c r="S47" s="15" t="s">
        <v>0</v>
      </c>
      <c r="T47" s="24" t="s">
        <v>165</v>
      </c>
    </row>
    <row r="48" spans="2:20" x14ac:dyDescent="0.25">
      <c r="B48" s="14" t="s">
        <v>49</v>
      </c>
      <c r="C48" s="40" t="s">
        <v>433</v>
      </c>
      <c r="D48" s="16" t="s">
        <v>273</v>
      </c>
      <c r="E48" s="39" t="s">
        <v>0</v>
      </c>
      <c r="F48" s="33">
        <v>44467</v>
      </c>
      <c r="G48" s="5" t="s">
        <v>229</v>
      </c>
      <c r="H48" s="2"/>
      <c r="I48" s="4">
        <v>4018750</v>
      </c>
      <c r="J48" s="4">
        <v>4000000</v>
      </c>
      <c r="K48" s="4">
        <v>906</v>
      </c>
      <c r="L48" s="42" t="s">
        <v>171</v>
      </c>
      <c r="M48" s="43" t="s">
        <v>218</v>
      </c>
      <c r="N48" s="41" t="s">
        <v>43</v>
      </c>
      <c r="O48" s="2"/>
      <c r="P48" s="5" t="s">
        <v>744</v>
      </c>
      <c r="Q48" s="5" t="s">
        <v>337</v>
      </c>
      <c r="R48" s="5" t="s">
        <v>168</v>
      </c>
      <c r="S48" s="15" t="s">
        <v>0</v>
      </c>
      <c r="T48" s="24" t="s">
        <v>50</v>
      </c>
    </row>
    <row r="49" spans="2:20" x14ac:dyDescent="0.25">
      <c r="B49" s="14" t="s">
        <v>274</v>
      </c>
      <c r="C49" s="40" t="s">
        <v>275</v>
      </c>
      <c r="D49" s="16" t="s">
        <v>636</v>
      </c>
      <c r="E49" s="39" t="s">
        <v>0</v>
      </c>
      <c r="F49" s="33">
        <v>44467</v>
      </c>
      <c r="G49" s="5" t="s">
        <v>800</v>
      </c>
      <c r="H49" s="2"/>
      <c r="I49" s="4">
        <v>3749062</v>
      </c>
      <c r="J49" s="4">
        <v>3750000</v>
      </c>
      <c r="K49" s="4">
        <v>0</v>
      </c>
      <c r="L49" s="42" t="s">
        <v>528</v>
      </c>
      <c r="M49" s="43" t="s">
        <v>218</v>
      </c>
      <c r="N49" s="41" t="s">
        <v>43</v>
      </c>
      <c r="O49" s="2"/>
      <c r="P49" s="5" t="s">
        <v>0</v>
      </c>
      <c r="Q49" s="5" t="s">
        <v>381</v>
      </c>
      <c r="R49" s="5" t="s">
        <v>168</v>
      </c>
      <c r="S49" s="15" t="s">
        <v>0</v>
      </c>
      <c r="T49" s="24" t="s">
        <v>330</v>
      </c>
    </row>
    <row r="50" spans="2:20" x14ac:dyDescent="0.25">
      <c r="B50" s="14" t="s">
        <v>480</v>
      </c>
      <c r="C50" s="40" t="s">
        <v>230</v>
      </c>
      <c r="D50" s="16" t="s">
        <v>636</v>
      </c>
      <c r="E50" s="39" t="s">
        <v>0</v>
      </c>
      <c r="F50" s="33">
        <v>44467</v>
      </c>
      <c r="G50" s="5" t="s">
        <v>800</v>
      </c>
      <c r="H50" s="2"/>
      <c r="I50" s="4">
        <v>5556939</v>
      </c>
      <c r="J50" s="4">
        <v>5558000</v>
      </c>
      <c r="K50" s="4">
        <v>0</v>
      </c>
      <c r="L50" s="42" t="s">
        <v>528</v>
      </c>
      <c r="M50" s="43" t="s">
        <v>45</v>
      </c>
      <c r="N50" s="41" t="s">
        <v>43</v>
      </c>
      <c r="O50" s="2"/>
      <c r="P50" s="5" t="s">
        <v>0</v>
      </c>
      <c r="Q50" s="5" t="s">
        <v>381</v>
      </c>
      <c r="R50" s="5" t="s">
        <v>168</v>
      </c>
      <c r="S50" s="15" t="s">
        <v>0</v>
      </c>
      <c r="T50" s="24" t="s">
        <v>165</v>
      </c>
    </row>
    <row r="51" spans="2:20" x14ac:dyDescent="0.25">
      <c r="B51" s="14" t="s">
        <v>677</v>
      </c>
      <c r="C51" s="40" t="s">
        <v>592</v>
      </c>
      <c r="D51" s="16" t="s">
        <v>175</v>
      </c>
      <c r="E51" s="39" t="s">
        <v>0</v>
      </c>
      <c r="F51" s="33">
        <v>44397</v>
      </c>
      <c r="G51" s="5" t="s">
        <v>229</v>
      </c>
      <c r="H51" s="2"/>
      <c r="I51" s="4">
        <v>5998687</v>
      </c>
      <c r="J51" s="4">
        <v>6000000</v>
      </c>
      <c r="K51" s="4">
        <v>0</v>
      </c>
      <c r="L51" s="42" t="s">
        <v>528</v>
      </c>
      <c r="M51" s="43" t="s">
        <v>671</v>
      </c>
      <c r="N51" s="41" t="s">
        <v>43</v>
      </c>
      <c r="O51" s="2"/>
      <c r="P51" s="5" t="s">
        <v>0</v>
      </c>
      <c r="Q51" s="5" t="s">
        <v>176</v>
      </c>
      <c r="R51" s="5" t="s">
        <v>176</v>
      </c>
      <c r="S51" s="15" t="s">
        <v>0</v>
      </c>
      <c r="T51" s="24" t="s">
        <v>223</v>
      </c>
    </row>
    <row r="52" spans="2:20" x14ac:dyDescent="0.25">
      <c r="B52" s="14" t="s">
        <v>51</v>
      </c>
      <c r="C52" s="40" t="s">
        <v>276</v>
      </c>
      <c r="D52" s="16" t="s">
        <v>120</v>
      </c>
      <c r="E52" s="39" t="s">
        <v>0</v>
      </c>
      <c r="F52" s="33">
        <v>44413</v>
      </c>
      <c r="G52" s="5" t="s">
        <v>177</v>
      </c>
      <c r="H52" s="2"/>
      <c r="I52" s="4">
        <v>1579640</v>
      </c>
      <c r="J52" s="4">
        <v>1564000</v>
      </c>
      <c r="K52" s="4">
        <v>9036</v>
      </c>
      <c r="L52" s="42" t="s">
        <v>171</v>
      </c>
      <c r="M52" s="43" t="s">
        <v>9</v>
      </c>
      <c r="N52" s="41" t="s">
        <v>43</v>
      </c>
      <c r="O52" s="2"/>
      <c r="P52" s="5" t="s">
        <v>0</v>
      </c>
      <c r="Q52" s="5" t="s">
        <v>434</v>
      </c>
      <c r="R52" s="5" t="s">
        <v>168</v>
      </c>
      <c r="S52" s="15" t="s">
        <v>0</v>
      </c>
      <c r="T52" s="24" t="s">
        <v>117</v>
      </c>
    </row>
    <row r="53" spans="2:20" x14ac:dyDescent="0.25">
      <c r="B53" s="14" t="s">
        <v>435</v>
      </c>
      <c r="C53" s="40" t="s">
        <v>678</v>
      </c>
      <c r="D53" s="16" t="s">
        <v>535</v>
      </c>
      <c r="E53" s="39" t="s">
        <v>0</v>
      </c>
      <c r="F53" s="33">
        <v>44452</v>
      </c>
      <c r="G53" s="5" t="s">
        <v>801</v>
      </c>
      <c r="H53" s="2"/>
      <c r="I53" s="4">
        <v>3991080</v>
      </c>
      <c r="J53" s="4">
        <v>4000000</v>
      </c>
      <c r="K53" s="4">
        <v>0</v>
      </c>
      <c r="L53" s="42" t="s">
        <v>739</v>
      </c>
      <c r="M53" s="43" t="s">
        <v>633</v>
      </c>
      <c r="N53" s="41" t="s">
        <v>43</v>
      </c>
      <c r="O53" s="2"/>
      <c r="P53" s="5" t="s">
        <v>382</v>
      </c>
      <c r="Q53" s="5" t="s">
        <v>231</v>
      </c>
      <c r="R53" s="5" t="s">
        <v>0</v>
      </c>
      <c r="S53" s="15" t="s">
        <v>0</v>
      </c>
      <c r="T53" s="24" t="s">
        <v>338</v>
      </c>
    </row>
    <row r="54" spans="2:20" x14ac:dyDescent="0.25">
      <c r="B54" s="14" t="s">
        <v>679</v>
      </c>
      <c r="C54" s="40" t="s">
        <v>232</v>
      </c>
      <c r="D54" s="16" t="s">
        <v>277</v>
      </c>
      <c r="E54" s="39" t="s">
        <v>0</v>
      </c>
      <c r="F54" s="33">
        <v>44439</v>
      </c>
      <c r="G54" s="5" t="s">
        <v>52</v>
      </c>
      <c r="H54" s="2"/>
      <c r="I54" s="4">
        <v>5000000</v>
      </c>
      <c r="J54" s="4">
        <v>5000000</v>
      </c>
      <c r="K54" s="4">
        <v>0</v>
      </c>
      <c r="L54" s="42" t="s">
        <v>528</v>
      </c>
      <c r="M54" s="43" t="s">
        <v>425</v>
      </c>
      <c r="N54" s="41" t="s">
        <v>174</v>
      </c>
      <c r="O54" s="2"/>
      <c r="P54" s="5" t="s">
        <v>802</v>
      </c>
      <c r="Q54" s="5" t="s">
        <v>383</v>
      </c>
      <c r="R54" s="5" t="s">
        <v>0</v>
      </c>
      <c r="S54" s="15" t="s">
        <v>0</v>
      </c>
      <c r="T54" s="24" t="s">
        <v>680</v>
      </c>
    </row>
    <row r="55" spans="2:20" x14ac:dyDescent="0.25">
      <c r="B55" s="14" t="s">
        <v>53</v>
      </c>
      <c r="C55" s="40" t="s">
        <v>11</v>
      </c>
      <c r="D55" s="16" t="s">
        <v>12</v>
      </c>
      <c r="E55" s="39" t="s">
        <v>0</v>
      </c>
      <c r="F55" s="33">
        <v>44469</v>
      </c>
      <c r="G55" s="5" t="s">
        <v>801</v>
      </c>
      <c r="H55" s="2"/>
      <c r="I55" s="4">
        <v>5000000</v>
      </c>
      <c r="J55" s="4">
        <v>5000000</v>
      </c>
      <c r="K55" s="4">
        <v>0</v>
      </c>
      <c r="L55" s="42" t="s">
        <v>528</v>
      </c>
      <c r="M55" s="43" t="s">
        <v>270</v>
      </c>
      <c r="N55" s="41" t="s">
        <v>174</v>
      </c>
      <c r="O55" s="2"/>
      <c r="P55" s="5" t="s">
        <v>637</v>
      </c>
      <c r="Q55" s="5" t="s">
        <v>803</v>
      </c>
      <c r="R55" s="5" t="s">
        <v>0</v>
      </c>
      <c r="S55" s="15" t="s">
        <v>0</v>
      </c>
      <c r="T55" s="24" t="s">
        <v>271</v>
      </c>
    </row>
    <row r="56" spans="2:20" x14ac:dyDescent="0.25">
      <c r="B56" s="14" t="s">
        <v>278</v>
      </c>
      <c r="C56" s="40" t="s">
        <v>54</v>
      </c>
      <c r="D56" s="16" t="s">
        <v>593</v>
      </c>
      <c r="E56" s="39" t="s">
        <v>0</v>
      </c>
      <c r="F56" s="33">
        <v>44469</v>
      </c>
      <c r="G56" s="5" t="s">
        <v>801</v>
      </c>
      <c r="H56" s="2"/>
      <c r="I56" s="4">
        <v>12000000</v>
      </c>
      <c r="J56" s="4">
        <v>12000000</v>
      </c>
      <c r="K56" s="4">
        <v>0</v>
      </c>
      <c r="L56" s="42" t="s">
        <v>528</v>
      </c>
      <c r="M56" s="43" t="s">
        <v>270</v>
      </c>
      <c r="N56" s="41" t="s">
        <v>174</v>
      </c>
      <c r="O56" s="2"/>
      <c r="P56" s="5" t="s">
        <v>637</v>
      </c>
      <c r="Q56" s="5" t="s">
        <v>803</v>
      </c>
      <c r="R56" s="5" t="s">
        <v>0</v>
      </c>
      <c r="S56" s="15" t="s">
        <v>0</v>
      </c>
      <c r="T56" s="24" t="s">
        <v>271</v>
      </c>
    </row>
    <row r="57" spans="2:20" x14ac:dyDescent="0.25">
      <c r="B57" s="14" t="s">
        <v>481</v>
      </c>
      <c r="C57" s="40" t="s">
        <v>55</v>
      </c>
      <c r="D57" s="16" t="s">
        <v>56</v>
      </c>
      <c r="E57" s="39" t="s">
        <v>0</v>
      </c>
      <c r="F57" s="33">
        <v>44417</v>
      </c>
      <c r="G57" s="5" t="s">
        <v>6</v>
      </c>
      <c r="H57" s="2"/>
      <c r="I57" s="4">
        <v>14961750</v>
      </c>
      <c r="J57" s="4">
        <v>15000000</v>
      </c>
      <c r="K57" s="4">
        <v>0</v>
      </c>
      <c r="L57" s="42" t="s">
        <v>739</v>
      </c>
      <c r="M57" s="43" t="s">
        <v>633</v>
      </c>
      <c r="N57" s="41" t="s">
        <v>43</v>
      </c>
      <c r="O57" s="2"/>
      <c r="P57" s="5" t="s">
        <v>436</v>
      </c>
      <c r="Q57" s="5" t="s">
        <v>681</v>
      </c>
      <c r="R57" s="5" t="s">
        <v>0</v>
      </c>
      <c r="S57" s="15" t="s">
        <v>0</v>
      </c>
      <c r="T57" s="24" t="s">
        <v>338</v>
      </c>
    </row>
    <row r="58" spans="2:20" x14ac:dyDescent="0.25">
      <c r="B58" s="14" t="s">
        <v>682</v>
      </c>
      <c r="C58" s="40" t="s">
        <v>437</v>
      </c>
      <c r="D58" s="16" t="s">
        <v>536</v>
      </c>
      <c r="E58" s="39" t="s">
        <v>0</v>
      </c>
      <c r="F58" s="33">
        <v>44463</v>
      </c>
      <c r="G58" s="5" t="s">
        <v>384</v>
      </c>
      <c r="H58" s="2"/>
      <c r="I58" s="4">
        <v>13985801</v>
      </c>
      <c r="J58" s="4">
        <v>14000000</v>
      </c>
      <c r="K58" s="4">
        <v>252292</v>
      </c>
      <c r="L58" s="42" t="s">
        <v>528</v>
      </c>
      <c r="M58" s="43" t="s">
        <v>45</v>
      </c>
      <c r="N58" s="41" t="s">
        <v>43</v>
      </c>
      <c r="O58" s="2"/>
      <c r="P58" s="5" t="s">
        <v>0</v>
      </c>
      <c r="Q58" s="5" t="s">
        <v>638</v>
      </c>
      <c r="R58" s="5" t="s">
        <v>0</v>
      </c>
      <c r="S58" s="15" t="s">
        <v>0</v>
      </c>
      <c r="T58" s="24" t="s">
        <v>165</v>
      </c>
    </row>
    <row r="59" spans="2:20" x14ac:dyDescent="0.25">
      <c r="B59" s="14" t="s">
        <v>57</v>
      </c>
      <c r="C59" s="40" t="s">
        <v>385</v>
      </c>
      <c r="D59" s="16" t="s">
        <v>438</v>
      </c>
      <c r="E59" s="39" t="s">
        <v>0</v>
      </c>
      <c r="F59" s="33">
        <v>44411</v>
      </c>
      <c r="G59" s="5" t="s">
        <v>167</v>
      </c>
      <c r="H59" s="2"/>
      <c r="I59" s="4">
        <v>4241250</v>
      </c>
      <c r="J59" s="4">
        <v>4250000</v>
      </c>
      <c r="K59" s="4">
        <v>0</v>
      </c>
      <c r="L59" s="42" t="s">
        <v>171</v>
      </c>
      <c r="M59" s="43" t="s">
        <v>218</v>
      </c>
      <c r="N59" s="41" t="s">
        <v>43</v>
      </c>
      <c r="O59" s="2"/>
      <c r="P59" s="5" t="s">
        <v>683</v>
      </c>
      <c r="Q59" s="5" t="s">
        <v>745</v>
      </c>
      <c r="R59" s="5" t="s">
        <v>168</v>
      </c>
      <c r="S59" s="15" t="s">
        <v>0</v>
      </c>
      <c r="T59" s="24" t="s">
        <v>50</v>
      </c>
    </row>
    <row r="60" spans="2:20" x14ac:dyDescent="0.25">
      <c r="B60" s="14" t="s">
        <v>279</v>
      </c>
      <c r="C60" s="40" t="s">
        <v>178</v>
      </c>
      <c r="D60" s="16" t="s">
        <v>58</v>
      </c>
      <c r="E60" s="39" t="s">
        <v>0</v>
      </c>
      <c r="F60" s="33">
        <v>44447</v>
      </c>
      <c r="G60" s="5" t="s">
        <v>801</v>
      </c>
      <c r="H60" s="2"/>
      <c r="I60" s="4">
        <v>1973620</v>
      </c>
      <c r="J60" s="4">
        <v>2000000</v>
      </c>
      <c r="K60" s="4">
        <v>0</v>
      </c>
      <c r="L60" s="42" t="s">
        <v>171</v>
      </c>
      <c r="M60" s="43" t="s">
        <v>633</v>
      </c>
      <c r="N60" s="41" t="s">
        <v>43</v>
      </c>
      <c r="O60" s="2"/>
      <c r="P60" s="5" t="s">
        <v>0</v>
      </c>
      <c r="Q60" s="5" t="s">
        <v>386</v>
      </c>
      <c r="R60" s="5" t="s">
        <v>168</v>
      </c>
      <c r="S60" s="15" t="s">
        <v>0</v>
      </c>
      <c r="T60" s="24" t="s">
        <v>172</v>
      </c>
    </row>
    <row r="61" spans="2:20" x14ac:dyDescent="0.25">
      <c r="B61" s="14" t="s">
        <v>482</v>
      </c>
      <c r="C61" s="40" t="s">
        <v>537</v>
      </c>
      <c r="D61" s="16" t="s">
        <v>280</v>
      </c>
      <c r="E61" s="39" t="s">
        <v>0</v>
      </c>
      <c r="F61" s="33">
        <v>44406</v>
      </c>
      <c r="G61" s="5" t="s">
        <v>801</v>
      </c>
      <c r="H61" s="2"/>
      <c r="I61" s="4">
        <v>10000000</v>
      </c>
      <c r="J61" s="4">
        <v>10000000</v>
      </c>
      <c r="K61" s="4">
        <v>0</v>
      </c>
      <c r="L61" s="42" t="s">
        <v>739</v>
      </c>
      <c r="M61" s="43" t="s">
        <v>9</v>
      </c>
      <c r="N61" s="41" t="s">
        <v>43</v>
      </c>
      <c r="O61" s="2"/>
      <c r="P61" s="5" t="s">
        <v>0</v>
      </c>
      <c r="Q61" s="5" t="s">
        <v>179</v>
      </c>
      <c r="R61" s="5" t="s">
        <v>168</v>
      </c>
      <c r="S61" s="15" t="s">
        <v>0</v>
      </c>
      <c r="T61" s="24" t="s">
        <v>227</v>
      </c>
    </row>
    <row r="62" spans="2:20" x14ac:dyDescent="0.25">
      <c r="B62" s="14" t="s">
        <v>684</v>
      </c>
      <c r="C62" s="40" t="s">
        <v>387</v>
      </c>
      <c r="D62" s="16" t="s">
        <v>746</v>
      </c>
      <c r="E62" s="39" t="s">
        <v>0</v>
      </c>
      <c r="F62" s="33">
        <v>44413</v>
      </c>
      <c r="G62" s="5" t="s">
        <v>530</v>
      </c>
      <c r="H62" s="2"/>
      <c r="I62" s="4">
        <v>5000000</v>
      </c>
      <c r="J62" s="4">
        <v>5000000</v>
      </c>
      <c r="K62" s="4">
        <v>0</v>
      </c>
      <c r="L62" s="42" t="s">
        <v>739</v>
      </c>
      <c r="M62" s="43" t="s">
        <v>218</v>
      </c>
      <c r="N62" s="41" t="s">
        <v>174</v>
      </c>
      <c r="O62" s="2"/>
      <c r="P62" s="5" t="s">
        <v>0</v>
      </c>
      <c r="Q62" s="5" t="s">
        <v>685</v>
      </c>
      <c r="R62" s="5" t="s">
        <v>0</v>
      </c>
      <c r="S62" s="15" t="s">
        <v>0</v>
      </c>
      <c r="T62" s="24" t="s">
        <v>180</v>
      </c>
    </row>
    <row r="63" spans="2:20" x14ac:dyDescent="0.25">
      <c r="B63" s="14" t="s">
        <v>281</v>
      </c>
      <c r="C63" s="40" t="s">
        <v>388</v>
      </c>
      <c r="D63" s="16" t="s">
        <v>439</v>
      </c>
      <c r="E63" s="39" t="s">
        <v>0</v>
      </c>
      <c r="F63" s="33">
        <v>44419</v>
      </c>
      <c r="G63" s="5" t="s">
        <v>801</v>
      </c>
      <c r="H63" s="2"/>
      <c r="I63" s="4">
        <v>10000000</v>
      </c>
      <c r="J63" s="4">
        <v>10000000</v>
      </c>
      <c r="K63" s="4">
        <v>0</v>
      </c>
      <c r="L63" s="42" t="s">
        <v>739</v>
      </c>
      <c r="M63" s="43" t="s">
        <v>9</v>
      </c>
      <c r="N63" s="41" t="s">
        <v>43</v>
      </c>
      <c r="O63" s="2"/>
      <c r="P63" s="5" t="s">
        <v>0</v>
      </c>
      <c r="Q63" s="5" t="s">
        <v>804</v>
      </c>
      <c r="R63" s="5" t="s">
        <v>168</v>
      </c>
      <c r="S63" s="15" t="s">
        <v>0</v>
      </c>
      <c r="T63" s="24" t="s">
        <v>227</v>
      </c>
    </row>
    <row r="64" spans="2:20" x14ac:dyDescent="0.25">
      <c r="B64" s="14" t="s">
        <v>483</v>
      </c>
      <c r="C64" s="40" t="s">
        <v>805</v>
      </c>
      <c r="D64" s="16" t="s">
        <v>538</v>
      </c>
      <c r="E64" s="39" t="s">
        <v>0</v>
      </c>
      <c r="F64" s="33">
        <v>44418</v>
      </c>
      <c r="G64" s="5" t="s">
        <v>164</v>
      </c>
      <c r="H64" s="2"/>
      <c r="I64" s="4">
        <v>9696821</v>
      </c>
      <c r="J64" s="4">
        <v>9409000</v>
      </c>
      <c r="K64" s="4">
        <v>90326</v>
      </c>
      <c r="L64" s="42" t="s">
        <v>528</v>
      </c>
      <c r="M64" s="43" t="s">
        <v>270</v>
      </c>
      <c r="N64" s="41" t="s">
        <v>43</v>
      </c>
      <c r="O64" s="2"/>
      <c r="P64" s="5" t="s">
        <v>806</v>
      </c>
      <c r="Q64" s="5" t="s">
        <v>807</v>
      </c>
      <c r="R64" s="5" t="s">
        <v>0</v>
      </c>
      <c r="S64" s="15" t="s">
        <v>0</v>
      </c>
      <c r="T64" s="24" t="s">
        <v>121</v>
      </c>
    </row>
    <row r="65" spans="2:20" x14ac:dyDescent="0.25">
      <c r="B65" s="14" t="s">
        <v>686</v>
      </c>
      <c r="C65" s="40" t="s">
        <v>539</v>
      </c>
      <c r="D65" s="16" t="s">
        <v>282</v>
      </c>
      <c r="E65" s="39" t="s">
        <v>0</v>
      </c>
      <c r="F65" s="33">
        <v>44428</v>
      </c>
      <c r="G65" s="5" t="s">
        <v>797</v>
      </c>
      <c r="H65" s="2"/>
      <c r="I65" s="4">
        <v>1000000</v>
      </c>
      <c r="J65" s="4">
        <v>1000000</v>
      </c>
      <c r="K65" s="4">
        <v>2573</v>
      </c>
      <c r="L65" s="42" t="s">
        <v>171</v>
      </c>
      <c r="M65" s="43" t="s">
        <v>633</v>
      </c>
      <c r="N65" s="41" t="s">
        <v>43</v>
      </c>
      <c r="O65" s="2"/>
      <c r="P65" s="5" t="s">
        <v>13</v>
      </c>
      <c r="Q65" s="5" t="s">
        <v>687</v>
      </c>
      <c r="R65" s="5" t="s">
        <v>0</v>
      </c>
      <c r="S65" s="15" t="s">
        <v>0</v>
      </c>
      <c r="T65" s="24" t="s">
        <v>172</v>
      </c>
    </row>
    <row r="66" spans="2:20" x14ac:dyDescent="0.25">
      <c r="B66" s="14" t="s">
        <v>59</v>
      </c>
      <c r="C66" s="40" t="s">
        <v>747</v>
      </c>
      <c r="D66" s="16" t="s">
        <v>748</v>
      </c>
      <c r="E66" s="39" t="s">
        <v>0</v>
      </c>
      <c r="F66" s="33">
        <v>44467</v>
      </c>
      <c r="G66" s="5" t="s">
        <v>530</v>
      </c>
      <c r="H66" s="2"/>
      <c r="I66" s="4">
        <v>500000</v>
      </c>
      <c r="J66" s="4">
        <v>500000</v>
      </c>
      <c r="K66" s="4">
        <v>323</v>
      </c>
      <c r="L66" s="42" t="s">
        <v>171</v>
      </c>
      <c r="M66" s="43" t="s">
        <v>633</v>
      </c>
      <c r="N66" s="41" t="s">
        <v>43</v>
      </c>
      <c r="O66" s="2"/>
      <c r="P66" s="5" t="s">
        <v>484</v>
      </c>
      <c r="Q66" s="5" t="s">
        <v>594</v>
      </c>
      <c r="R66" s="5" t="s">
        <v>168</v>
      </c>
      <c r="S66" s="15" t="s">
        <v>0</v>
      </c>
      <c r="T66" s="24" t="s">
        <v>172</v>
      </c>
    </row>
    <row r="67" spans="2:20" x14ac:dyDescent="0.25">
      <c r="B67" s="14" t="s">
        <v>283</v>
      </c>
      <c r="C67" s="40" t="s">
        <v>808</v>
      </c>
      <c r="D67" s="16" t="s">
        <v>233</v>
      </c>
      <c r="E67" s="39" t="s">
        <v>0</v>
      </c>
      <c r="F67" s="33">
        <v>44417</v>
      </c>
      <c r="G67" s="5" t="s">
        <v>177</v>
      </c>
      <c r="H67" s="2"/>
      <c r="I67" s="4">
        <v>3998080</v>
      </c>
      <c r="J67" s="4">
        <v>4000000</v>
      </c>
      <c r="K67" s="4">
        <v>0</v>
      </c>
      <c r="L67" s="42" t="s">
        <v>739</v>
      </c>
      <c r="M67" s="43" t="s">
        <v>633</v>
      </c>
      <c r="N67" s="41" t="s">
        <v>43</v>
      </c>
      <c r="O67" s="2"/>
      <c r="P67" s="5" t="s">
        <v>339</v>
      </c>
      <c r="Q67" s="5" t="s">
        <v>389</v>
      </c>
      <c r="R67" s="5" t="s">
        <v>389</v>
      </c>
      <c r="S67" s="15" t="s">
        <v>0</v>
      </c>
      <c r="T67" s="24" t="s">
        <v>338</v>
      </c>
    </row>
    <row r="68" spans="2:20" x14ac:dyDescent="0.25">
      <c r="B68" s="14" t="s">
        <v>485</v>
      </c>
      <c r="C68" s="40" t="s">
        <v>60</v>
      </c>
      <c r="D68" s="16" t="s">
        <v>688</v>
      </c>
      <c r="E68" s="39" t="s">
        <v>0</v>
      </c>
      <c r="F68" s="33">
        <v>44454</v>
      </c>
      <c r="G68" s="5" t="s">
        <v>340</v>
      </c>
      <c r="H68" s="2"/>
      <c r="I68" s="4">
        <v>2000000</v>
      </c>
      <c r="J68" s="4">
        <v>2000000</v>
      </c>
      <c r="K68" s="4">
        <v>0</v>
      </c>
      <c r="L68" s="42" t="s">
        <v>528</v>
      </c>
      <c r="M68" s="43" t="s">
        <v>45</v>
      </c>
      <c r="N68" s="41" t="s">
        <v>174</v>
      </c>
      <c r="O68" s="2"/>
      <c r="P68" s="5" t="s">
        <v>0</v>
      </c>
      <c r="Q68" s="5" t="s">
        <v>486</v>
      </c>
      <c r="R68" s="5" t="s">
        <v>390</v>
      </c>
      <c r="S68" s="15" t="s">
        <v>0</v>
      </c>
      <c r="T68" s="24" t="s">
        <v>689</v>
      </c>
    </row>
    <row r="69" spans="2:20" x14ac:dyDescent="0.25">
      <c r="B69" s="14" t="s">
        <v>690</v>
      </c>
      <c r="C69" s="40" t="s">
        <v>691</v>
      </c>
      <c r="D69" s="16" t="s">
        <v>809</v>
      </c>
      <c r="E69" s="39" t="s">
        <v>0</v>
      </c>
      <c r="F69" s="33">
        <v>44446</v>
      </c>
      <c r="G69" s="5" t="s">
        <v>229</v>
      </c>
      <c r="H69" s="2"/>
      <c r="I69" s="4">
        <v>3096900</v>
      </c>
      <c r="J69" s="4">
        <v>3000000</v>
      </c>
      <c r="K69" s="4">
        <v>21771</v>
      </c>
      <c r="L69" s="42" t="s">
        <v>528</v>
      </c>
      <c r="M69" s="43" t="s">
        <v>270</v>
      </c>
      <c r="N69" s="41" t="s">
        <v>43</v>
      </c>
      <c r="O69" s="2"/>
      <c r="P69" s="5" t="s">
        <v>122</v>
      </c>
      <c r="Q69" s="5" t="s">
        <v>391</v>
      </c>
      <c r="R69" s="5" t="s">
        <v>0</v>
      </c>
      <c r="S69" s="15" t="s">
        <v>0</v>
      </c>
      <c r="T69" s="24" t="s">
        <v>121</v>
      </c>
    </row>
    <row r="70" spans="2:20" x14ac:dyDescent="0.25">
      <c r="B70" s="14" t="s">
        <v>61</v>
      </c>
      <c r="C70" s="40" t="s">
        <v>14</v>
      </c>
      <c r="D70" s="16" t="s">
        <v>692</v>
      </c>
      <c r="E70" s="39" t="s">
        <v>0</v>
      </c>
      <c r="F70" s="44">
        <v>44397</v>
      </c>
      <c r="G70" s="5" t="s">
        <v>530</v>
      </c>
      <c r="H70" s="2"/>
      <c r="I70" s="4">
        <v>4974050</v>
      </c>
      <c r="J70" s="4">
        <v>5000000</v>
      </c>
      <c r="K70" s="4">
        <v>0</v>
      </c>
      <c r="L70" s="42" t="s">
        <v>739</v>
      </c>
      <c r="M70" s="43" t="s">
        <v>218</v>
      </c>
      <c r="N70" s="41" t="s">
        <v>43</v>
      </c>
      <c r="O70" s="2"/>
      <c r="P70" s="5" t="s">
        <v>181</v>
      </c>
      <c r="Q70" s="5" t="s">
        <v>392</v>
      </c>
      <c r="R70" s="5" t="s">
        <v>0</v>
      </c>
      <c r="S70" s="15" t="s">
        <v>0</v>
      </c>
      <c r="T70" s="24" t="s">
        <v>166</v>
      </c>
    </row>
    <row r="71" spans="2:20" x14ac:dyDescent="0.25">
      <c r="B71" s="14" t="s">
        <v>341</v>
      </c>
      <c r="C71" s="40" t="s">
        <v>234</v>
      </c>
      <c r="D71" s="16" t="s">
        <v>540</v>
      </c>
      <c r="E71" s="39" t="s">
        <v>0</v>
      </c>
      <c r="F71" s="44">
        <v>44439</v>
      </c>
      <c r="G71" s="5" t="s">
        <v>588</v>
      </c>
      <c r="H71" s="2"/>
      <c r="I71" s="4">
        <v>5000000</v>
      </c>
      <c r="J71" s="4">
        <v>5000000</v>
      </c>
      <c r="K71" s="4">
        <v>0</v>
      </c>
      <c r="L71" s="42" t="s">
        <v>528</v>
      </c>
      <c r="M71" s="43" t="s">
        <v>45</v>
      </c>
      <c r="N71" s="41" t="s">
        <v>174</v>
      </c>
      <c r="O71" s="2"/>
      <c r="P71" s="5" t="s">
        <v>541</v>
      </c>
      <c r="Q71" s="5" t="s">
        <v>639</v>
      </c>
      <c r="R71" s="5" t="s">
        <v>0</v>
      </c>
      <c r="S71" s="15" t="s">
        <v>0</v>
      </c>
      <c r="T71" s="24" t="s">
        <v>689</v>
      </c>
    </row>
    <row r="72" spans="2:20" x14ac:dyDescent="0.25">
      <c r="B72" s="14" t="s">
        <v>542</v>
      </c>
      <c r="C72" s="40" t="s">
        <v>595</v>
      </c>
      <c r="D72" s="16" t="s">
        <v>235</v>
      </c>
      <c r="E72" s="39" t="s">
        <v>218</v>
      </c>
      <c r="F72" s="44">
        <v>44453</v>
      </c>
      <c r="G72" s="5" t="s">
        <v>284</v>
      </c>
      <c r="H72" s="2"/>
      <c r="I72" s="4">
        <v>5000000</v>
      </c>
      <c r="J72" s="4">
        <v>5000000</v>
      </c>
      <c r="K72" s="4">
        <v>0</v>
      </c>
      <c r="L72" s="42" t="s">
        <v>528</v>
      </c>
      <c r="M72" s="43" t="s">
        <v>218</v>
      </c>
      <c r="N72" s="41" t="s">
        <v>43</v>
      </c>
      <c r="O72" s="2"/>
      <c r="P72" s="5" t="s">
        <v>0</v>
      </c>
      <c r="Q72" s="5" t="s">
        <v>15</v>
      </c>
      <c r="R72" s="5" t="s">
        <v>168</v>
      </c>
      <c r="S72" s="15" t="s">
        <v>0</v>
      </c>
      <c r="T72" s="24" t="s">
        <v>330</v>
      </c>
    </row>
    <row r="73" spans="2:20" x14ac:dyDescent="0.25">
      <c r="B73" s="14" t="s">
        <v>62</v>
      </c>
      <c r="C73" s="40" t="s">
        <v>182</v>
      </c>
      <c r="D73" s="16" t="s">
        <v>440</v>
      </c>
      <c r="E73" s="39" t="s">
        <v>218</v>
      </c>
      <c r="F73" s="44">
        <v>44446</v>
      </c>
      <c r="G73" s="5" t="s">
        <v>487</v>
      </c>
      <c r="H73" s="2"/>
      <c r="I73" s="4">
        <v>4000000</v>
      </c>
      <c r="J73" s="4">
        <v>4000000</v>
      </c>
      <c r="K73" s="4">
        <v>0</v>
      </c>
      <c r="L73" s="42" t="s">
        <v>528</v>
      </c>
      <c r="M73" s="43" t="s">
        <v>270</v>
      </c>
      <c r="N73" s="41" t="s">
        <v>43</v>
      </c>
      <c r="O73" s="2"/>
      <c r="P73" s="5" t="s">
        <v>0</v>
      </c>
      <c r="Q73" s="5" t="s">
        <v>810</v>
      </c>
      <c r="R73" s="5" t="s">
        <v>0</v>
      </c>
      <c r="S73" s="15" t="s">
        <v>0</v>
      </c>
      <c r="T73" s="24" t="s">
        <v>121</v>
      </c>
    </row>
    <row r="74" spans="2:20" x14ac:dyDescent="0.25">
      <c r="B74" s="14" t="s">
        <v>285</v>
      </c>
      <c r="C74" s="40" t="s">
        <v>183</v>
      </c>
      <c r="D74" s="16" t="s">
        <v>543</v>
      </c>
      <c r="E74" s="39" t="s">
        <v>218</v>
      </c>
      <c r="F74" s="44">
        <v>44447</v>
      </c>
      <c r="G74" s="5" t="s">
        <v>379</v>
      </c>
      <c r="H74" s="2"/>
      <c r="I74" s="4">
        <v>5000000</v>
      </c>
      <c r="J74" s="4">
        <v>5000000</v>
      </c>
      <c r="K74" s="4">
        <v>0</v>
      </c>
      <c r="L74" s="42" t="s">
        <v>528</v>
      </c>
      <c r="M74" s="43" t="s">
        <v>270</v>
      </c>
      <c r="N74" s="41" t="s">
        <v>43</v>
      </c>
      <c r="O74" s="2"/>
      <c r="P74" s="5" t="s">
        <v>749</v>
      </c>
      <c r="Q74" s="5" t="s">
        <v>184</v>
      </c>
      <c r="R74" s="5" t="s">
        <v>168</v>
      </c>
      <c r="S74" s="15" t="s">
        <v>0</v>
      </c>
      <c r="T74" s="24" t="s">
        <v>121</v>
      </c>
    </row>
    <row r="75" spans="2:20" x14ac:dyDescent="0.25">
      <c r="B75" s="14" t="s">
        <v>488</v>
      </c>
      <c r="C75" s="40" t="s">
        <v>750</v>
      </c>
      <c r="D75" s="16" t="s">
        <v>342</v>
      </c>
      <c r="E75" s="39" t="s">
        <v>218</v>
      </c>
      <c r="F75" s="44">
        <v>44447</v>
      </c>
      <c r="G75" s="5" t="s">
        <v>229</v>
      </c>
      <c r="H75" s="2"/>
      <c r="I75" s="4">
        <v>6933010</v>
      </c>
      <c r="J75" s="4">
        <v>7000000</v>
      </c>
      <c r="K75" s="4">
        <v>0</v>
      </c>
      <c r="L75" s="42" t="s">
        <v>528</v>
      </c>
      <c r="M75" s="43" t="s">
        <v>425</v>
      </c>
      <c r="N75" s="41" t="s">
        <v>43</v>
      </c>
      <c r="O75" s="2"/>
      <c r="P75" s="5" t="s">
        <v>640</v>
      </c>
      <c r="Q75" s="5" t="s">
        <v>489</v>
      </c>
      <c r="R75" s="5" t="s">
        <v>168</v>
      </c>
      <c r="S75" s="15" t="s">
        <v>0</v>
      </c>
      <c r="T75" s="24" t="s">
        <v>266</v>
      </c>
    </row>
    <row r="76" spans="2:20" x14ac:dyDescent="0.25">
      <c r="B76" s="14" t="s">
        <v>693</v>
      </c>
      <c r="C76" s="40" t="s">
        <v>343</v>
      </c>
      <c r="D76" s="16" t="s">
        <v>694</v>
      </c>
      <c r="E76" s="39" t="s">
        <v>218</v>
      </c>
      <c r="F76" s="44">
        <v>44384</v>
      </c>
      <c r="G76" s="5" t="s">
        <v>530</v>
      </c>
      <c r="H76" s="2"/>
      <c r="I76" s="4">
        <v>6971720</v>
      </c>
      <c r="J76" s="4">
        <v>7000000</v>
      </c>
      <c r="K76" s="4">
        <v>0</v>
      </c>
      <c r="L76" s="42" t="s">
        <v>739</v>
      </c>
      <c r="M76" s="43" t="s">
        <v>633</v>
      </c>
      <c r="N76" s="41" t="s">
        <v>43</v>
      </c>
      <c r="O76" s="2"/>
      <c r="P76" s="5" t="s">
        <v>185</v>
      </c>
      <c r="Q76" s="5" t="s">
        <v>596</v>
      </c>
      <c r="R76" s="5" t="s">
        <v>168</v>
      </c>
      <c r="S76" s="15" t="s">
        <v>0</v>
      </c>
      <c r="T76" s="24" t="s">
        <v>338</v>
      </c>
    </row>
    <row r="77" spans="2:20" x14ac:dyDescent="0.25">
      <c r="B77" s="14" t="s">
        <v>63</v>
      </c>
      <c r="C77" s="40" t="s">
        <v>123</v>
      </c>
      <c r="D77" s="16" t="s">
        <v>751</v>
      </c>
      <c r="E77" s="39" t="s">
        <v>218</v>
      </c>
      <c r="F77" s="44">
        <v>44389</v>
      </c>
      <c r="G77" s="5" t="s">
        <v>811</v>
      </c>
      <c r="H77" s="2"/>
      <c r="I77" s="4">
        <v>5000000</v>
      </c>
      <c r="J77" s="4">
        <v>5000000</v>
      </c>
      <c r="K77" s="4">
        <v>0</v>
      </c>
      <c r="L77" s="42" t="s">
        <v>528</v>
      </c>
      <c r="M77" s="43" t="s">
        <v>270</v>
      </c>
      <c r="N77" s="41" t="s">
        <v>43</v>
      </c>
      <c r="O77" s="2"/>
      <c r="P77" s="5" t="s">
        <v>0</v>
      </c>
      <c r="Q77" s="5" t="s">
        <v>393</v>
      </c>
      <c r="R77" s="5" t="s">
        <v>393</v>
      </c>
      <c r="S77" s="15" t="s">
        <v>0</v>
      </c>
      <c r="T77" s="24" t="s">
        <v>121</v>
      </c>
    </row>
    <row r="78" spans="2:20" x14ac:dyDescent="0.25">
      <c r="B78" s="14" t="s">
        <v>286</v>
      </c>
      <c r="C78" s="40" t="s">
        <v>812</v>
      </c>
      <c r="D78" s="16" t="s">
        <v>813</v>
      </c>
      <c r="E78" s="39" t="s">
        <v>218</v>
      </c>
      <c r="F78" s="44">
        <v>44413</v>
      </c>
      <c r="G78" s="5" t="s">
        <v>797</v>
      </c>
      <c r="H78" s="2"/>
      <c r="I78" s="4">
        <v>4924863</v>
      </c>
      <c r="J78" s="4">
        <v>5000000</v>
      </c>
      <c r="K78" s="4">
        <v>37188</v>
      </c>
      <c r="L78" s="42" t="s">
        <v>739</v>
      </c>
      <c r="M78" s="43" t="s">
        <v>218</v>
      </c>
      <c r="N78" s="41" t="s">
        <v>43</v>
      </c>
      <c r="O78" s="2"/>
      <c r="P78" s="5" t="s">
        <v>394</v>
      </c>
      <c r="Q78" s="5" t="s">
        <v>124</v>
      </c>
      <c r="R78" s="5" t="s">
        <v>0</v>
      </c>
      <c r="S78" s="15" t="s">
        <v>0</v>
      </c>
      <c r="T78" s="24" t="s">
        <v>166</v>
      </c>
    </row>
    <row r="79" spans="2:20" x14ac:dyDescent="0.25">
      <c r="B79" s="14" t="s">
        <v>490</v>
      </c>
      <c r="C79" s="40" t="s">
        <v>641</v>
      </c>
      <c r="D79" s="16" t="s">
        <v>395</v>
      </c>
      <c r="E79" s="39" t="s">
        <v>218</v>
      </c>
      <c r="F79" s="44">
        <v>44448</v>
      </c>
      <c r="G79" s="5" t="s">
        <v>6</v>
      </c>
      <c r="H79" s="2"/>
      <c r="I79" s="4">
        <v>4000000</v>
      </c>
      <c r="J79" s="4">
        <v>4000000</v>
      </c>
      <c r="K79" s="4">
        <v>0</v>
      </c>
      <c r="L79" s="42" t="s">
        <v>171</v>
      </c>
      <c r="M79" s="43" t="s">
        <v>633</v>
      </c>
      <c r="N79" s="41" t="s">
        <v>43</v>
      </c>
      <c r="O79" s="2"/>
      <c r="P79" s="5" t="s">
        <v>0</v>
      </c>
      <c r="Q79" s="5" t="s">
        <v>597</v>
      </c>
      <c r="R79" s="5" t="s">
        <v>168</v>
      </c>
      <c r="S79" s="15" t="s">
        <v>0</v>
      </c>
      <c r="T79" s="24" t="s">
        <v>172</v>
      </c>
    </row>
    <row r="80" spans="2:20" x14ac:dyDescent="0.25">
      <c r="B80" s="14" t="s">
        <v>752</v>
      </c>
      <c r="C80" s="40" t="s">
        <v>396</v>
      </c>
      <c r="D80" s="16" t="s">
        <v>287</v>
      </c>
      <c r="E80" s="39" t="s">
        <v>218</v>
      </c>
      <c r="F80" s="44">
        <v>44452</v>
      </c>
      <c r="G80" s="5" t="s">
        <v>598</v>
      </c>
      <c r="H80" s="2"/>
      <c r="I80" s="4">
        <v>5000000</v>
      </c>
      <c r="J80" s="4">
        <v>5000000</v>
      </c>
      <c r="K80" s="4">
        <v>0</v>
      </c>
      <c r="L80" s="42" t="s">
        <v>528</v>
      </c>
      <c r="M80" s="43" t="s">
        <v>270</v>
      </c>
      <c r="N80" s="41" t="s">
        <v>43</v>
      </c>
      <c r="O80" s="2"/>
      <c r="P80" s="5" t="s">
        <v>0</v>
      </c>
      <c r="Q80" s="5" t="s">
        <v>642</v>
      </c>
      <c r="R80" s="5" t="s">
        <v>695</v>
      </c>
      <c r="S80" s="15" t="s">
        <v>0</v>
      </c>
      <c r="T80" s="24" t="s">
        <v>121</v>
      </c>
    </row>
    <row r="81" spans="2:20" x14ac:dyDescent="0.25">
      <c r="B81" s="14" t="s">
        <v>125</v>
      </c>
      <c r="C81" s="40" t="s">
        <v>397</v>
      </c>
      <c r="D81" s="16" t="s">
        <v>16</v>
      </c>
      <c r="E81" s="39" t="s">
        <v>218</v>
      </c>
      <c r="F81" s="44">
        <v>44407</v>
      </c>
      <c r="G81" s="5" t="s">
        <v>544</v>
      </c>
      <c r="H81" s="2"/>
      <c r="I81" s="4">
        <v>5000000</v>
      </c>
      <c r="J81" s="4">
        <v>5000000</v>
      </c>
      <c r="K81" s="4">
        <v>0</v>
      </c>
      <c r="L81" s="42" t="s">
        <v>528</v>
      </c>
      <c r="M81" s="43" t="s">
        <v>9</v>
      </c>
      <c r="N81" s="41" t="s">
        <v>43</v>
      </c>
      <c r="O81" s="2"/>
      <c r="P81" s="5" t="s">
        <v>0</v>
      </c>
      <c r="Q81" s="5" t="s">
        <v>814</v>
      </c>
      <c r="R81" s="5" t="s">
        <v>168</v>
      </c>
      <c r="S81" s="15" t="s">
        <v>0</v>
      </c>
      <c r="T81" s="24" t="s">
        <v>398</v>
      </c>
    </row>
    <row r="82" spans="2:20" x14ac:dyDescent="0.25">
      <c r="B82" s="14" t="s">
        <v>344</v>
      </c>
      <c r="C82" s="40" t="s">
        <v>126</v>
      </c>
      <c r="D82" s="16" t="s">
        <v>599</v>
      </c>
      <c r="E82" s="39" t="s">
        <v>218</v>
      </c>
      <c r="F82" s="44">
        <v>44469</v>
      </c>
      <c r="G82" s="5" t="s">
        <v>229</v>
      </c>
      <c r="H82" s="2"/>
      <c r="I82" s="4">
        <v>10000000</v>
      </c>
      <c r="J82" s="4">
        <v>10000000</v>
      </c>
      <c r="K82" s="4">
        <v>0</v>
      </c>
      <c r="L82" s="42" t="s">
        <v>528</v>
      </c>
      <c r="M82" s="43" t="s">
        <v>633</v>
      </c>
      <c r="N82" s="41" t="s">
        <v>43</v>
      </c>
      <c r="O82" s="2"/>
      <c r="P82" s="5" t="s">
        <v>0</v>
      </c>
      <c r="Q82" s="5" t="s">
        <v>288</v>
      </c>
      <c r="R82" s="5" t="s">
        <v>168</v>
      </c>
      <c r="S82" s="15" t="s">
        <v>0</v>
      </c>
      <c r="T82" s="24" t="s">
        <v>441</v>
      </c>
    </row>
    <row r="83" spans="2:20" x14ac:dyDescent="0.25">
      <c r="B83" s="14" t="s">
        <v>696</v>
      </c>
      <c r="C83" s="40" t="s">
        <v>236</v>
      </c>
      <c r="D83" s="16" t="s">
        <v>289</v>
      </c>
      <c r="E83" s="39" t="s">
        <v>218</v>
      </c>
      <c r="F83" s="44">
        <v>44466</v>
      </c>
      <c r="G83" s="5" t="s">
        <v>544</v>
      </c>
      <c r="H83" s="2"/>
      <c r="I83" s="4">
        <v>3175530</v>
      </c>
      <c r="J83" s="4">
        <v>3000000</v>
      </c>
      <c r="K83" s="4">
        <v>30168</v>
      </c>
      <c r="L83" s="42" t="s">
        <v>739</v>
      </c>
      <c r="M83" s="43" t="s">
        <v>9</v>
      </c>
      <c r="N83" s="41" t="s">
        <v>43</v>
      </c>
      <c r="O83" s="2"/>
      <c r="P83" s="5" t="s">
        <v>0</v>
      </c>
      <c r="Q83" s="5" t="s">
        <v>815</v>
      </c>
      <c r="R83" s="5" t="s">
        <v>168</v>
      </c>
      <c r="S83" s="15" t="s">
        <v>0</v>
      </c>
      <c r="T83" s="24" t="s">
        <v>227</v>
      </c>
    </row>
    <row r="84" spans="2:20" x14ac:dyDescent="0.25">
      <c r="B84" s="14" t="s">
        <v>64</v>
      </c>
      <c r="C84" s="40" t="s">
        <v>816</v>
      </c>
      <c r="D84" s="16" t="s">
        <v>186</v>
      </c>
      <c r="E84" s="39" t="s">
        <v>218</v>
      </c>
      <c r="F84" s="44">
        <v>44404</v>
      </c>
      <c r="G84" s="5" t="s">
        <v>229</v>
      </c>
      <c r="H84" s="2"/>
      <c r="I84" s="4">
        <v>6000000</v>
      </c>
      <c r="J84" s="4">
        <v>6000000</v>
      </c>
      <c r="K84" s="4">
        <v>0</v>
      </c>
      <c r="L84" s="42" t="s">
        <v>739</v>
      </c>
      <c r="M84" s="43" t="s">
        <v>218</v>
      </c>
      <c r="N84" s="41" t="s">
        <v>174</v>
      </c>
      <c r="O84" s="2"/>
      <c r="P84" s="5" t="s">
        <v>65</v>
      </c>
      <c r="Q84" s="5" t="s">
        <v>66</v>
      </c>
      <c r="R84" s="5" t="s">
        <v>0</v>
      </c>
      <c r="S84" s="15" t="s">
        <v>0</v>
      </c>
      <c r="T84" s="24" t="s">
        <v>180</v>
      </c>
    </row>
    <row r="85" spans="2:20" x14ac:dyDescent="0.25">
      <c r="B85" s="14" t="s">
        <v>290</v>
      </c>
      <c r="C85" s="40" t="s">
        <v>643</v>
      </c>
      <c r="D85" s="16" t="s">
        <v>291</v>
      </c>
      <c r="E85" s="39" t="s">
        <v>218</v>
      </c>
      <c r="F85" s="44">
        <v>44398</v>
      </c>
      <c r="G85" s="5" t="s">
        <v>590</v>
      </c>
      <c r="H85" s="2"/>
      <c r="I85" s="4">
        <v>5000000</v>
      </c>
      <c r="J85" s="4">
        <v>5000000</v>
      </c>
      <c r="K85" s="4">
        <v>0</v>
      </c>
      <c r="L85" s="42" t="s">
        <v>739</v>
      </c>
      <c r="M85" s="43" t="s">
        <v>9</v>
      </c>
      <c r="N85" s="41" t="s">
        <v>432</v>
      </c>
      <c r="O85" s="2"/>
      <c r="P85" s="5" t="s">
        <v>753</v>
      </c>
      <c r="Q85" s="5" t="s">
        <v>292</v>
      </c>
      <c r="R85" s="5" t="s">
        <v>0</v>
      </c>
      <c r="S85" s="15" t="s">
        <v>0</v>
      </c>
      <c r="T85" s="24" t="s">
        <v>591</v>
      </c>
    </row>
    <row r="86" spans="2:20" x14ac:dyDescent="0.25">
      <c r="B86" s="7" t="s">
        <v>526</v>
      </c>
      <c r="C86" s="1" t="s">
        <v>526</v>
      </c>
      <c r="D86" s="6" t="s">
        <v>526</v>
      </c>
      <c r="E86" s="1" t="s">
        <v>526</v>
      </c>
      <c r="F86" s="1" t="s">
        <v>526</v>
      </c>
      <c r="G86" s="1" t="s">
        <v>526</v>
      </c>
      <c r="H86" s="1" t="s">
        <v>526</v>
      </c>
      <c r="I86" s="1" t="s">
        <v>526</v>
      </c>
      <c r="J86" s="1" t="s">
        <v>526</v>
      </c>
      <c r="K86" s="1" t="s">
        <v>526</v>
      </c>
      <c r="L86" s="1" t="s">
        <v>526</v>
      </c>
      <c r="M86" s="1" t="s">
        <v>526</v>
      </c>
      <c r="N86" s="1" t="s">
        <v>526</v>
      </c>
      <c r="O86" s="1" t="s">
        <v>526</v>
      </c>
      <c r="P86" s="1" t="s">
        <v>526</v>
      </c>
      <c r="Q86" s="1" t="s">
        <v>526</v>
      </c>
      <c r="R86" s="1" t="s">
        <v>526</v>
      </c>
      <c r="S86" s="1" t="s">
        <v>526</v>
      </c>
      <c r="T86" s="1" t="s">
        <v>526</v>
      </c>
    </row>
    <row r="87" spans="2:20" ht="41.4" x14ac:dyDescent="0.25">
      <c r="B87" s="19" t="s">
        <v>293</v>
      </c>
      <c r="C87" s="17" t="s">
        <v>67</v>
      </c>
      <c r="D87" s="18"/>
      <c r="E87" s="2"/>
      <c r="F87" s="2"/>
      <c r="G87" s="2"/>
      <c r="H87" s="2"/>
      <c r="I87" s="3">
        <f>SUM('GMIC_2021-Q3_SCDPT3'!SCDPT3_38BEGIN_7:'GMIC_2021-Q3_SCDPT3'!SCDPT3_38ENDIN_7)</f>
        <v>285966788</v>
      </c>
      <c r="J87" s="3">
        <f>SUM('GMIC_2021-Q3_SCDPT3'!SCDPT3_38BEGIN_8:'GMIC_2021-Q3_SCDPT3'!SCDPT3_38ENDIN_8)</f>
        <v>285531000</v>
      </c>
      <c r="K87" s="3">
        <f>SUM('GMIC_2021-Q3_SCDPT3'!SCDPT3_38BEGIN_9:'GMIC_2021-Q3_SCDPT3'!SCDPT3_38ENDIN_9)</f>
        <v>493217</v>
      </c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5">
      <c r="B88" s="7" t="s">
        <v>526</v>
      </c>
      <c r="C88" s="1" t="s">
        <v>526</v>
      </c>
      <c r="D88" s="6" t="s">
        <v>526</v>
      </c>
      <c r="E88" s="1" t="s">
        <v>526</v>
      </c>
      <c r="F88" s="1" t="s">
        <v>526</v>
      </c>
      <c r="G88" s="1" t="s">
        <v>526</v>
      </c>
      <c r="H88" s="1" t="s">
        <v>526</v>
      </c>
      <c r="I88" s="1" t="s">
        <v>526</v>
      </c>
      <c r="J88" s="1" t="s">
        <v>526</v>
      </c>
      <c r="K88" s="1" t="s">
        <v>526</v>
      </c>
      <c r="L88" s="1" t="s">
        <v>526</v>
      </c>
      <c r="M88" s="1" t="s">
        <v>526</v>
      </c>
      <c r="N88" s="1" t="s">
        <v>526</v>
      </c>
      <c r="O88" s="1" t="s">
        <v>526</v>
      </c>
      <c r="P88" s="1" t="s">
        <v>526</v>
      </c>
      <c r="Q88" s="1" t="s">
        <v>526</v>
      </c>
      <c r="R88" s="1" t="s">
        <v>526</v>
      </c>
      <c r="S88" s="1" t="s">
        <v>526</v>
      </c>
      <c r="T88" s="1" t="s">
        <v>526</v>
      </c>
    </row>
    <row r="89" spans="2:20" x14ac:dyDescent="0.25">
      <c r="B89" s="14" t="s">
        <v>545</v>
      </c>
      <c r="C89" s="20" t="s">
        <v>735</v>
      </c>
      <c r="D89" s="16" t="s">
        <v>0</v>
      </c>
      <c r="E89" s="12" t="s">
        <v>0</v>
      </c>
      <c r="F89" s="21"/>
      <c r="G89" s="5" t="s">
        <v>0</v>
      </c>
      <c r="H89" s="2"/>
      <c r="I89" s="4"/>
      <c r="J89" s="4"/>
      <c r="K89" s="4"/>
      <c r="L89" s="22" t="s">
        <v>0</v>
      </c>
      <c r="M89" s="23" t="s">
        <v>0</v>
      </c>
      <c r="N89" s="28" t="s">
        <v>0</v>
      </c>
      <c r="O89" s="2"/>
      <c r="P89" s="5" t="s">
        <v>0</v>
      </c>
      <c r="Q89" s="5" t="s">
        <v>0</v>
      </c>
      <c r="R89" s="5" t="s">
        <v>0</v>
      </c>
      <c r="S89" s="15" t="s">
        <v>0</v>
      </c>
      <c r="T89" s="24" t="s">
        <v>0</v>
      </c>
    </row>
    <row r="90" spans="2:20" x14ac:dyDescent="0.25">
      <c r="B90" s="7" t="s">
        <v>526</v>
      </c>
      <c r="C90" s="1" t="s">
        <v>526</v>
      </c>
      <c r="D90" s="6" t="s">
        <v>526</v>
      </c>
      <c r="E90" s="1" t="s">
        <v>526</v>
      </c>
      <c r="F90" s="1" t="s">
        <v>526</v>
      </c>
      <c r="G90" s="1" t="s">
        <v>526</v>
      </c>
      <c r="H90" s="1" t="s">
        <v>526</v>
      </c>
      <c r="I90" s="1" t="s">
        <v>526</v>
      </c>
      <c r="J90" s="1" t="s">
        <v>526</v>
      </c>
      <c r="K90" s="1" t="s">
        <v>526</v>
      </c>
      <c r="L90" s="1" t="s">
        <v>526</v>
      </c>
      <c r="M90" s="1" t="s">
        <v>526</v>
      </c>
      <c r="N90" s="1" t="s">
        <v>526</v>
      </c>
      <c r="O90" s="1" t="s">
        <v>526</v>
      </c>
      <c r="P90" s="1" t="s">
        <v>526</v>
      </c>
      <c r="Q90" s="1" t="s">
        <v>526</v>
      </c>
      <c r="R90" s="1" t="s">
        <v>526</v>
      </c>
      <c r="S90" s="1" t="s">
        <v>526</v>
      </c>
      <c r="T90" s="1" t="s">
        <v>526</v>
      </c>
    </row>
    <row r="91" spans="2:20" ht="27.6" x14ac:dyDescent="0.25">
      <c r="B91" s="19" t="s">
        <v>817</v>
      </c>
      <c r="C91" s="17" t="s">
        <v>68</v>
      </c>
      <c r="D91" s="18"/>
      <c r="E91" s="2"/>
      <c r="F91" s="2"/>
      <c r="G91" s="2"/>
      <c r="H91" s="2"/>
      <c r="I91" s="3">
        <f>SUM('GMIC_2021-Q3_SCDPT3'!SCDPT3_48BEGIN_7:'GMIC_2021-Q3_SCDPT3'!SCDPT3_48ENDIN_7)</f>
        <v>0</v>
      </c>
      <c r="J91" s="3">
        <f>SUM('GMIC_2021-Q3_SCDPT3'!SCDPT3_48BEGIN_8:'GMIC_2021-Q3_SCDPT3'!SCDPT3_48ENDIN_8)</f>
        <v>0</v>
      </c>
      <c r="K91" s="3">
        <f>SUM('GMIC_2021-Q3_SCDPT3'!SCDPT3_48BEGIN_9:'GMIC_2021-Q3_SCDPT3'!SCDPT3_48ENDIN_9)</f>
        <v>0</v>
      </c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5">
      <c r="B92" s="7" t="s">
        <v>526</v>
      </c>
      <c r="C92" s="1" t="s">
        <v>526</v>
      </c>
      <c r="D92" s="6" t="s">
        <v>526</v>
      </c>
      <c r="E92" s="1" t="s">
        <v>526</v>
      </c>
      <c r="F92" s="1" t="s">
        <v>526</v>
      </c>
      <c r="G92" s="1" t="s">
        <v>526</v>
      </c>
      <c r="H92" s="1" t="s">
        <v>526</v>
      </c>
      <c r="I92" s="1" t="s">
        <v>526</v>
      </c>
      <c r="J92" s="1" t="s">
        <v>526</v>
      </c>
      <c r="K92" s="1" t="s">
        <v>526</v>
      </c>
      <c r="L92" s="1" t="s">
        <v>526</v>
      </c>
      <c r="M92" s="1" t="s">
        <v>526</v>
      </c>
      <c r="N92" s="1" t="s">
        <v>526</v>
      </c>
      <c r="O92" s="1" t="s">
        <v>526</v>
      </c>
      <c r="P92" s="1" t="s">
        <v>526</v>
      </c>
      <c r="Q92" s="1" t="s">
        <v>526</v>
      </c>
      <c r="R92" s="1" t="s">
        <v>526</v>
      </c>
      <c r="S92" s="1" t="s">
        <v>526</v>
      </c>
      <c r="T92" s="1" t="s">
        <v>526</v>
      </c>
    </row>
    <row r="93" spans="2:20" x14ac:dyDescent="0.25">
      <c r="B93" s="14" t="s">
        <v>644</v>
      </c>
      <c r="C93" s="20" t="s">
        <v>735</v>
      </c>
      <c r="D93" s="16" t="s">
        <v>0</v>
      </c>
      <c r="E93" s="12" t="s">
        <v>0</v>
      </c>
      <c r="F93" s="21"/>
      <c r="G93" s="5" t="s">
        <v>0</v>
      </c>
      <c r="H93" s="2"/>
      <c r="I93" s="4"/>
      <c r="J93" s="4"/>
      <c r="K93" s="4"/>
      <c r="L93" s="22" t="s">
        <v>0</v>
      </c>
      <c r="M93" s="23" t="s">
        <v>0</v>
      </c>
      <c r="N93" s="28" t="s">
        <v>0</v>
      </c>
      <c r="O93" s="2"/>
      <c r="P93" s="5" t="s">
        <v>0</v>
      </c>
      <c r="Q93" s="5" t="s">
        <v>0</v>
      </c>
      <c r="R93" s="5" t="s">
        <v>0</v>
      </c>
      <c r="S93" s="15" t="s">
        <v>0</v>
      </c>
      <c r="T93" s="24" t="s">
        <v>0</v>
      </c>
    </row>
    <row r="94" spans="2:20" x14ac:dyDescent="0.25">
      <c r="B94" s="7" t="s">
        <v>526</v>
      </c>
      <c r="C94" s="1" t="s">
        <v>526</v>
      </c>
      <c r="D94" s="6" t="s">
        <v>526</v>
      </c>
      <c r="E94" s="1" t="s">
        <v>526</v>
      </c>
      <c r="F94" s="1" t="s">
        <v>526</v>
      </c>
      <c r="G94" s="1" t="s">
        <v>526</v>
      </c>
      <c r="H94" s="1" t="s">
        <v>526</v>
      </c>
      <c r="I94" s="1" t="s">
        <v>526</v>
      </c>
      <c r="J94" s="1" t="s">
        <v>526</v>
      </c>
      <c r="K94" s="1" t="s">
        <v>526</v>
      </c>
      <c r="L94" s="1" t="s">
        <v>526</v>
      </c>
      <c r="M94" s="1" t="s">
        <v>526</v>
      </c>
      <c r="N94" s="1" t="s">
        <v>526</v>
      </c>
      <c r="O94" s="1" t="s">
        <v>526</v>
      </c>
      <c r="P94" s="1" t="s">
        <v>526</v>
      </c>
      <c r="Q94" s="1" t="s">
        <v>526</v>
      </c>
      <c r="R94" s="1" t="s">
        <v>526</v>
      </c>
      <c r="S94" s="1" t="s">
        <v>526</v>
      </c>
      <c r="T94" s="1" t="s">
        <v>526</v>
      </c>
    </row>
    <row r="95" spans="2:20" ht="27.6" x14ac:dyDescent="0.25">
      <c r="B95" s="19" t="s">
        <v>69</v>
      </c>
      <c r="C95" s="17" t="s">
        <v>187</v>
      </c>
      <c r="D95" s="18"/>
      <c r="E95" s="2"/>
      <c r="F95" s="2"/>
      <c r="G95" s="2"/>
      <c r="H95" s="2"/>
      <c r="I95" s="3">
        <f>SUM('GMIC_2021-Q3_SCDPT3'!SCDPT3_55BEGIN_7:'GMIC_2021-Q3_SCDPT3'!SCDPT3_55ENDIN_7)</f>
        <v>0</v>
      </c>
      <c r="J95" s="3">
        <f>SUM('GMIC_2021-Q3_SCDPT3'!SCDPT3_55BEGIN_8:'GMIC_2021-Q3_SCDPT3'!SCDPT3_55ENDIN_8)</f>
        <v>0</v>
      </c>
      <c r="K95" s="3">
        <f>SUM('GMIC_2021-Q3_SCDPT3'!SCDPT3_55BEGIN_9:'GMIC_2021-Q3_SCDPT3'!SCDPT3_55ENDIN_9)</f>
        <v>0</v>
      </c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5">
      <c r="B96" s="7" t="s">
        <v>526</v>
      </c>
      <c r="C96" s="1" t="s">
        <v>526</v>
      </c>
      <c r="D96" s="6" t="s">
        <v>526</v>
      </c>
      <c r="E96" s="1" t="s">
        <v>526</v>
      </c>
      <c r="F96" s="1" t="s">
        <v>526</v>
      </c>
      <c r="G96" s="1" t="s">
        <v>526</v>
      </c>
      <c r="H96" s="1" t="s">
        <v>526</v>
      </c>
      <c r="I96" s="1" t="s">
        <v>526</v>
      </c>
      <c r="J96" s="1" t="s">
        <v>526</v>
      </c>
      <c r="K96" s="1" t="s">
        <v>526</v>
      </c>
      <c r="L96" s="1" t="s">
        <v>526</v>
      </c>
      <c r="M96" s="1" t="s">
        <v>526</v>
      </c>
      <c r="N96" s="1" t="s">
        <v>526</v>
      </c>
      <c r="O96" s="1" t="s">
        <v>526</v>
      </c>
      <c r="P96" s="1" t="s">
        <v>526</v>
      </c>
      <c r="Q96" s="1" t="s">
        <v>526</v>
      </c>
      <c r="R96" s="1" t="s">
        <v>526</v>
      </c>
      <c r="S96" s="1" t="s">
        <v>526</v>
      </c>
      <c r="T96" s="1" t="s">
        <v>526</v>
      </c>
    </row>
    <row r="97" spans="2:20" x14ac:dyDescent="0.25">
      <c r="B97" s="14" t="s">
        <v>399</v>
      </c>
      <c r="C97" s="20" t="s">
        <v>735</v>
      </c>
      <c r="D97" s="16" t="s">
        <v>0</v>
      </c>
      <c r="E97" s="12" t="s">
        <v>0</v>
      </c>
      <c r="F97" s="21"/>
      <c r="G97" s="5" t="s">
        <v>0</v>
      </c>
      <c r="H97" s="27"/>
      <c r="I97" s="4"/>
      <c r="J97" s="4"/>
      <c r="K97" s="4"/>
      <c r="L97" s="22" t="s">
        <v>0</v>
      </c>
      <c r="M97" s="23" t="s">
        <v>0</v>
      </c>
      <c r="N97" s="28" t="s">
        <v>0</v>
      </c>
      <c r="O97" s="2"/>
      <c r="P97" s="5" t="s">
        <v>0</v>
      </c>
      <c r="Q97" s="5" t="s">
        <v>0</v>
      </c>
      <c r="R97" s="5" t="s">
        <v>0</v>
      </c>
      <c r="S97" s="15" t="s">
        <v>0</v>
      </c>
      <c r="T97" s="24" t="s">
        <v>0</v>
      </c>
    </row>
    <row r="98" spans="2:20" x14ac:dyDescent="0.25">
      <c r="B98" s="7" t="s">
        <v>526</v>
      </c>
      <c r="C98" s="1" t="s">
        <v>526</v>
      </c>
      <c r="D98" s="6" t="s">
        <v>526</v>
      </c>
      <c r="E98" s="1" t="s">
        <v>526</v>
      </c>
      <c r="F98" s="1" t="s">
        <v>526</v>
      </c>
      <c r="G98" s="1" t="s">
        <v>526</v>
      </c>
      <c r="H98" s="1" t="s">
        <v>526</v>
      </c>
      <c r="I98" s="1" t="s">
        <v>526</v>
      </c>
      <c r="J98" s="1" t="s">
        <v>526</v>
      </c>
      <c r="K98" s="1" t="s">
        <v>526</v>
      </c>
      <c r="L98" s="1" t="s">
        <v>526</v>
      </c>
      <c r="M98" s="1" t="s">
        <v>526</v>
      </c>
      <c r="N98" s="1" t="s">
        <v>526</v>
      </c>
      <c r="O98" s="1" t="s">
        <v>526</v>
      </c>
      <c r="P98" s="1" t="s">
        <v>526</v>
      </c>
      <c r="Q98" s="1" t="s">
        <v>526</v>
      </c>
      <c r="R98" s="1" t="s">
        <v>526</v>
      </c>
      <c r="S98" s="1" t="s">
        <v>526</v>
      </c>
      <c r="T98" s="1" t="s">
        <v>526</v>
      </c>
    </row>
    <row r="99" spans="2:20" ht="27.6" x14ac:dyDescent="0.25">
      <c r="B99" s="19" t="s">
        <v>645</v>
      </c>
      <c r="C99" s="17" t="s">
        <v>697</v>
      </c>
      <c r="D99" s="18"/>
      <c r="E99" s="2"/>
      <c r="F99" s="2"/>
      <c r="G99" s="2"/>
      <c r="H99" s="2"/>
      <c r="I99" s="3">
        <f>SUM('GMIC_2021-Q3_SCDPT3'!SCDPT3_80BEGIN_7:'GMIC_2021-Q3_SCDPT3'!SCDPT3_80ENDIN_7)</f>
        <v>0</v>
      </c>
      <c r="J99" s="3">
        <f>SUM('GMIC_2021-Q3_SCDPT3'!SCDPT3_80BEGIN_8:'GMIC_2021-Q3_SCDPT3'!SCDPT3_80ENDIN_8)</f>
        <v>0</v>
      </c>
      <c r="K99" s="3">
        <f>SUM('GMIC_2021-Q3_SCDPT3'!SCDPT3_80BEGIN_9:'GMIC_2021-Q3_SCDPT3'!SCDPT3_80ENDIN_9)</f>
        <v>0</v>
      </c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5">
      <c r="B100" s="7" t="s">
        <v>526</v>
      </c>
      <c r="C100" s="1" t="s">
        <v>526</v>
      </c>
      <c r="D100" s="6" t="s">
        <v>526</v>
      </c>
      <c r="E100" s="1" t="s">
        <v>526</v>
      </c>
      <c r="F100" s="1" t="s">
        <v>526</v>
      </c>
      <c r="G100" s="1" t="s">
        <v>526</v>
      </c>
      <c r="H100" s="1" t="s">
        <v>526</v>
      </c>
      <c r="I100" s="1" t="s">
        <v>526</v>
      </c>
      <c r="J100" s="1" t="s">
        <v>526</v>
      </c>
      <c r="K100" s="1" t="s">
        <v>526</v>
      </c>
      <c r="L100" s="1" t="s">
        <v>526</v>
      </c>
      <c r="M100" s="1" t="s">
        <v>526</v>
      </c>
      <c r="N100" s="1" t="s">
        <v>526</v>
      </c>
      <c r="O100" s="1" t="s">
        <v>526</v>
      </c>
      <c r="P100" s="1" t="s">
        <v>526</v>
      </c>
      <c r="Q100" s="1" t="s">
        <v>526</v>
      </c>
      <c r="R100" s="1" t="s">
        <v>526</v>
      </c>
      <c r="S100" s="1" t="s">
        <v>526</v>
      </c>
      <c r="T100" s="1" t="s">
        <v>526</v>
      </c>
    </row>
    <row r="101" spans="2:20" x14ac:dyDescent="0.25">
      <c r="B101" s="14" t="s">
        <v>70</v>
      </c>
      <c r="C101" s="20" t="s">
        <v>735</v>
      </c>
      <c r="D101" s="16" t="s">
        <v>0</v>
      </c>
      <c r="E101" s="12" t="s">
        <v>0</v>
      </c>
      <c r="F101" s="21"/>
      <c r="G101" s="5" t="s">
        <v>0</v>
      </c>
      <c r="H101" s="2"/>
      <c r="I101" s="4"/>
      <c r="J101" s="4"/>
      <c r="K101" s="4"/>
      <c r="L101" s="22" t="s">
        <v>0</v>
      </c>
      <c r="M101" s="23" t="s">
        <v>0</v>
      </c>
      <c r="N101" s="28" t="s">
        <v>0</v>
      </c>
      <c r="O101" s="2"/>
      <c r="P101" s="5" t="s">
        <v>0</v>
      </c>
      <c r="Q101" s="5" t="s">
        <v>0</v>
      </c>
      <c r="R101" s="5" t="s">
        <v>0</v>
      </c>
      <c r="S101" s="15" t="s">
        <v>0</v>
      </c>
      <c r="T101" s="24" t="s">
        <v>0</v>
      </c>
    </row>
    <row r="102" spans="2:20" x14ac:dyDescent="0.25">
      <c r="B102" s="7" t="s">
        <v>526</v>
      </c>
      <c r="C102" s="1" t="s">
        <v>526</v>
      </c>
      <c r="D102" s="6" t="s">
        <v>526</v>
      </c>
      <c r="E102" s="1" t="s">
        <v>526</v>
      </c>
      <c r="F102" s="1" t="s">
        <v>526</v>
      </c>
      <c r="G102" s="1" t="s">
        <v>526</v>
      </c>
      <c r="H102" s="1" t="s">
        <v>526</v>
      </c>
      <c r="I102" s="1" t="s">
        <v>526</v>
      </c>
      <c r="J102" s="1" t="s">
        <v>526</v>
      </c>
      <c r="K102" s="1" t="s">
        <v>526</v>
      </c>
      <c r="L102" s="1" t="s">
        <v>526</v>
      </c>
      <c r="M102" s="1" t="s">
        <v>526</v>
      </c>
      <c r="N102" s="1" t="s">
        <v>526</v>
      </c>
      <c r="O102" s="1" t="s">
        <v>526</v>
      </c>
      <c r="P102" s="1" t="s">
        <v>526</v>
      </c>
      <c r="Q102" s="1" t="s">
        <v>526</v>
      </c>
      <c r="R102" s="1" t="s">
        <v>526</v>
      </c>
      <c r="S102" s="1" t="s">
        <v>526</v>
      </c>
      <c r="T102" s="1" t="s">
        <v>526</v>
      </c>
    </row>
    <row r="103" spans="2:20" ht="27.6" x14ac:dyDescent="0.25">
      <c r="B103" s="19" t="s">
        <v>345</v>
      </c>
      <c r="C103" s="17" t="s">
        <v>188</v>
      </c>
      <c r="D103" s="18"/>
      <c r="E103" s="2"/>
      <c r="F103" s="2"/>
      <c r="G103" s="2"/>
      <c r="H103" s="2"/>
      <c r="I103" s="3">
        <f>SUM('GMIC_2021-Q3_SCDPT3'!SCDPT3_82BEGIN_7:'GMIC_2021-Q3_SCDPT3'!SCDPT3_82ENDIN_7)</f>
        <v>0</v>
      </c>
      <c r="J103" s="3">
        <f>SUM('GMIC_2021-Q3_SCDPT3'!SCDPT3_82BEGIN_8:'GMIC_2021-Q3_SCDPT3'!SCDPT3_82ENDIN_8)</f>
        <v>0</v>
      </c>
      <c r="K103" s="3">
        <f>SUM('GMIC_2021-Q3_SCDPT3'!SCDPT3_82BEGIN_9:'GMIC_2021-Q3_SCDPT3'!SCDPT3_82ENDIN_9)</f>
        <v>0</v>
      </c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5">
      <c r="B104" s="19" t="s">
        <v>600</v>
      </c>
      <c r="C104" s="17" t="s">
        <v>646</v>
      </c>
      <c r="D104" s="18"/>
      <c r="E104" s="2"/>
      <c r="F104" s="2"/>
      <c r="G104" s="2"/>
      <c r="H104" s="2"/>
      <c r="I104" s="3">
        <f>'GMIC_2021-Q3_SCDPT3'!SCDPT3_0599999_7+'GMIC_2021-Q3_SCDPT3'!SCDPT3_1099999_7+'GMIC_2021-Q3_SCDPT3'!SCDPT3_1799999_7+'GMIC_2021-Q3_SCDPT3'!SCDPT3_2499999_7+'GMIC_2021-Q3_SCDPT3'!SCDPT3_3199999_7+'GMIC_2021-Q3_SCDPT3'!SCDPT3_3899999_7+'GMIC_2021-Q3_SCDPT3'!SCDPT3_4899999_7+'GMIC_2021-Q3_SCDPT3'!SCDPT3_5599999_7+'GMIC_2021-Q3_SCDPT3'!SCDPT3_8099999_7+'GMIC_2021-Q3_SCDPT3'!SCDPT3_8299999_7</f>
        <v>352810763</v>
      </c>
      <c r="J104" s="3">
        <f>'GMIC_2021-Q3_SCDPT3'!SCDPT3_0599999_8+'GMIC_2021-Q3_SCDPT3'!SCDPT3_1099999_8+'GMIC_2021-Q3_SCDPT3'!SCDPT3_1799999_8+'GMIC_2021-Q3_SCDPT3'!SCDPT3_2499999_8+'GMIC_2021-Q3_SCDPT3'!SCDPT3_3199999_8+'GMIC_2021-Q3_SCDPT3'!SCDPT3_3899999_8+'GMIC_2021-Q3_SCDPT3'!SCDPT3_4899999_8+'GMIC_2021-Q3_SCDPT3'!SCDPT3_5599999_8+'GMIC_2021-Q3_SCDPT3'!SCDPT3_8099999_8+'GMIC_2021-Q3_SCDPT3'!SCDPT3_8299999_8</f>
        <v>352481000</v>
      </c>
      <c r="K104" s="3">
        <f>'GMIC_2021-Q3_SCDPT3'!SCDPT3_0599999_9+'GMIC_2021-Q3_SCDPT3'!SCDPT3_1099999_9+'GMIC_2021-Q3_SCDPT3'!SCDPT3_1799999_9+'GMIC_2021-Q3_SCDPT3'!SCDPT3_2499999_9+'GMIC_2021-Q3_SCDPT3'!SCDPT3_3199999_9+'GMIC_2021-Q3_SCDPT3'!SCDPT3_3899999_9+'GMIC_2021-Q3_SCDPT3'!SCDPT3_4899999_9+'GMIC_2021-Q3_SCDPT3'!SCDPT3_5599999_9+'GMIC_2021-Q3_SCDPT3'!SCDPT3_8099999_9+'GMIC_2021-Q3_SCDPT3'!SCDPT3_8299999_9</f>
        <v>533273</v>
      </c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5">
      <c r="B105" s="19" t="s">
        <v>17</v>
      </c>
      <c r="C105" s="17" t="s">
        <v>237</v>
      </c>
      <c r="D105" s="1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5">
      <c r="B106" s="19" t="s">
        <v>238</v>
      </c>
      <c r="C106" s="17" t="s">
        <v>442</v>
      </c>
      <c r="D106" s="18"/>
      <c r="E106" s="2"/>
      <c r="F106" s="2"/>
      <c r="G106" s="2"/>
      <c r="H106" s="2"/>
      <c r="I106" s="11">
        <f>'GMIC_2021-Q3_SCDPT3'!SCDPT3_8399997_7</f>
        <v>352810763</v>
      </c>
      <c r="J106" s="11">
        <f>'GMIC_2021-Q3_SCDPT3'!SCDPT3_8399997_8</f>
        <v>352481000</v>
      </c>
      <c r="K106" s="11">
        <f>'GMIC_2021-Q3_SCDPT3'!SCDPT3_8399997_9</f>
        <v>533273</v>
      </c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5">
      <c r="B107" s="7" t="s">
        <v>526</v>
      </c>
      <c r="C107" s="1" t="s">
        <v>526</v>
      </c>
      <c r="D107" s="6" t="s">
        <v>526</v>
      </c>
      <c r="E107" s="1" t="s">
        <v>526</v>
      </c>
      <c r="F107" s="1" t="s">
        <v>526</v>
      </c>
      <c r="G107" s="1" t="s">
        <v>526</v>
      </c>
      <c r="H107" s="1" t="s">
        <v>526</v>
      </c>
      <c r="I107" s="1" t="s">
        <v>526</v>
      </c>
      <c r="J107" s="1" t="s">
        <v>526</v>
      </c>
      <c r="K107" s="1" t="s">
        <v>526</v>
      </c>
      <c r="L107" s="1" t="s">
        <v>526</v>
      </c>
      <c r="M107" s="1" t="s">
        <v>526</v>
      </c>
      <c r="N107" s="1" t="s">
        <v>526</v>
      </c>
      <c r="O107" s="1" t="s">
        <v>526</v>
      </c>
      <c r="P107" s="1" t="s">
        <v>526</v>
      </c>
      <c r="Q107" s="1" t="s">
        <v>526</v>
      </c>
      <c r="R107" s="1" t="s">
        <v>526</v>
      </c>
      <c r="S107" s="1" t="s">
        <v>526</v>
      </c>
      <c r="T107" s="1" t="s">
        <v>526</v>
      </c>
    </row>
    <row r="108" spans="2:20" x14ac:dyDescent="0.25">
      <c r="B108" s="14" t="s">
        <v>647</v>
      </c>
      <c r="C108" s="20" t="s">
        <v>735</v>
      </c>
      <c r="D108" s="16" t="s">
        <v>0</v>
      </c>
      <c r="E108" s="12" t="s">
        <v>0</v>
      </c>
      <c r="F108" s="21"/>
      <c r="G108" s="5" t="s">
        <v>0</v>
      </c>
      <c r="H108" s="27"/>
      <c r="I108" s="4"/>
      <c r="J108" s="31"/>
      <c r="K108" s="4"/>
      <c r="L108" s="22" t="s">
        <v>0</v>
      </c>
      <c r="M108" s="23" t="s">
        <v>0</v>
      </c>
      <c r="N108" s="32" t="s">
        <v>0</v>
      </c>
      <c r="O108" s="2"/>
      <c r="P108" s="5" t="s">
        <v>0</v>
      </c>
      <c r="Q108" s="5" t="s">
        <v>0</v>
      </c>
      <c r="R108" s="5" t="s">
        <v>0</v>
      </c>
      <c r="S108" s="15" t="s">
        <v>0</v>
      </c>
      <c r="T108" s="24" t="s">
        <v>0</v>
      </c>
    </row>
    <row r="109" spans="2:20" x14ac:dyDescent="0.25">
      <c r="B109" s="7" t="s">
        <v>526</v>
      </c>
      <c r="C109" s="1" t="s">
        <v>526</v>
      </c>
      <c r="D109" s="6" t="s">
        <v>526</v>
      </c>
      <c r="E109" s="1" t="s">
        <v>526</v>
      </c>
      <c r="F109" s="1" t="s">
        <v>526</v>
      </c>
      <c r="G109" s="1" t="s">
        <v>526</v>
      </c>
      <c r="H109" s="1" t="s">
        <v>526</v>
      </c>
      <c r="I109" s="1" t="s">
        <v>526</v>
      </c>
      <c r="J109" s="1" t="s">
        <v>526</v>
      </c>
      <c r="K109" s="1" t="s">
        <v>526</v>
      </c>
      <c r="L109" s="1" t="s">
        <v>526</v>
      </c>
      <c r="M109" s="1" t="s">
        <v>526</v>
      </c>
      <c r="N109" s="1" t="s">
        <v>526</v>
      </c>
      <c r="O109" s="1" t="s">
        <v>526</v>
      </c>
      <c r="P109" s="1" t="s">
        <v>526</v>
      </c>
      <c r="Q109" s="1" t="s">
        <v>526</v>
      </c>
      <c r="R109" s="1" t="s">
        <v>526</v>
      </c>
      <c r="S109" s="1" t="s">
        <v>526</v>
      </c>
      <c r="T109" s="1" t="s">
        <v>526</v>
      </c>
    </row>
    <row r="110" spans="2:20" ht="55.2" x14ac:dyDescent="0.25">
      <c r="B110" s="19" t="s">
        <v>71</v>
      </c>
      <c r="C110" s="17" t="s">
        <v>754</v>
      </c>
      <c r="D110" s="18"/>
      <c r="E110" s="2"/>
      <c r="F110" s="2"/>
      <c r="G110" s="2"/>
      <c r="H110" s="2"/>
      <c r="I110" s="3">
        <f>SUM('GMIC_2021-Q3_SCDPT3'!SCDPT3_84BEGIN_7:'GMIC_2021-Q3_SCDPT3'!SCDPT3_84ENDIN_7)</f>
        <v>0</v>
      </c>
      <c r="J110" s="2"/>
      <c r="K110" s="3">
        <f>SUM('GMIC_2021-Q3_SCDPT3'!SCDPT3_84BEGIN_9:'GMIC_2021-Q3_SCDPT3'!SCDPT3_84ENDIN_9)</f>
        <v>0</v>
      </c>
      <c r="L110" s="2"/>
      <c r="M110" s="2"/>
      <c r="N110" s="2"/>
      <c r="O110" s="2"/>
      <c r="P110" s="2"/>
      <c r="Q110" s="2"/>
      <c r="R110" s="2"/>
      <c r="S110" s="2"/>
      <c r="T110" s="2"/>
    </row>
    <row r="111" spans="2:20" x14ac:dyDescent="0.25">
      <c r="B111" s="7" t="s">
        <v>526</v>
      </c>
      <c r="C111" s="1" t="s">
        <v>526</v>
      </c>
      <c r="D111" s="6" t="s">
        <v>526</v>
      </c>
      <c r="E111" s="1" t="s">
        <v>526</v>
      </c>
      <c r="F111" s="1" t="s">
        <v>526</v>
      </c>
      <c r="G111" s="1" t="s">
        <v>526</v>
      </c>
      <c r="H111" s="1" t="s">
        <v>526</v>
      </c>
      <c r="I111" s="1" t="s">
        <v>526</v>
      </c>
      <c r="J111" s="1" t="s">
        <v>526</v>
      </c>
      <c r="K111" s="1" t="s">
        <v>526</v>
      </c>
      <c r="L111" s="1" t="s">
        <v>526</v>
      </c>
      <c r="M111" s="1" t="s">
        <v>526</v>
      </c>
      <c r="N111" s="1" t="s">
        <v>526</v>
      </c>
      <c r="O111" s="1" t="s">
        <v>526</v>
      </c>
      <c r="P111" s="1" t="s">
        <v>526</v>
      </c>
      <c r="Q111" s="1" t="s">
        <v>526</v>
      </c>
      <c r="R111" s="1" t="s">
        <v>526</v>
      </c>
      <c r="S111" s="1" t="s">
        <v>526</v>
      </c>
      <c r="T111" s="1" t="s">
        <v>526</v>
      </c>
    </row>
    <row r="112" spans="2:20" x14ac:dyDescent="0.25">
      <c r="B112" s="14" t="s">
        <v>491</v>
      </c>
      <c r="C112" s="20" t="s">
        <v>735</v>
      </c>
      <c r="D112" s="16" t="s">
        <v>0</v>
      </c>
      <c r="E112" s="12" t="s">
        <v>0</v>
      </c>
      <c r="F112" s="21"/>
      <c r="G112" s="5" t="s">
        <v>0</v>
      </c>
      <c r="H112" s="27"/>
      <c r="I112" s="4"/>
      <c r="J112" s="31"/>
      <c r="K112" s="4"/>
      <c r="L112" s="22" t="s">
        <v>0</v>
      </c>
      <c r="M112" s="23" t="s">
        <v>0</v>
      </c>
      <c r="N112" s="32" t="s">
        <v>0</v>
      </c>
      <c r="O112" s="2"/>
      <c r="P112" s="5" t="s">
        <v>0</v>
      </c>
      <c r="Q112" s="5" t="s">
        <v>0</v>
      </c>
      <c r="R112" s="5" t="s">
        <v>0</v>
      </c>
      <c r="S112" s="15" t="s">
        <v>0</v>
      </c>
      <c r="T112" s="24" t="s">
        <v>0</v>
      </c>
    </row>
    <row r="113" spans="2:20" x14ac:dyDescent="0.25">
      <c r="B113" s="7" t="s">
        <v>526</v>
      </c>
      <c r="C113" s="1" t="s">
        <v>526</v>
      </c>
      <c r="D113" s="6" t="s">
        <v>526</v>
      </c>
      <c r="E113" s="1" t="s">
        <v>526</v>
      </c>
      <c r="F113" s="1" t="s">
        <v>526</v>
      </c>
      <c r="G113" s="1" t="s">
        <v>526</v>
      </c>
      <c r="H113" s="1" t="s">
        <v>526</v>
      </c>
      <c r="I113" s="1" t="s">
        <v>526</v>
      </c>
      <c r="J113" s="1" t="s">
        <v>526</v>
      </c>
      <c r="K113" s="1" t="s">
        <v>526</v>
      </c>
      <c r="L113" s="1" t="s">
        <v>526</v>
      </c>
      <c r="M113" s="1" t="s">
        <v>526</v>
      </c>
      <c r="N113" s="1" t="s">
        <v>526</v>
      </c>
      <c r="O113" s="1" t="s">
        <v>526</v>
      </c>
      <c r="P113" s="1" t="s">
        <v>526</v>
      </c>
      <c r="Q113" s="1" t="s">
        <v>526</v>
      </c>
      <c r="R113" s="1" t="s">
        <v>526</v>
      </c>
      <c r="S113" s="1" t="s">
        <v>526</v>
      </c>
      <c r="T113" s="1" t="s">
        <v>526</v>
      </c>
    </row>
    <row r="114" spans="2:20" ht="55.2" x14ac:dyDescent="0.25">
      <c r="B114" s="19" t="s">
        <v>755</v>
      </c>
      <c r="C114" s="17" t="s">
        <v>756</v>
      </c>
      <c r="D114" s="18"/>
      <c r="E114" s="2"/>
      <c r="F114" s="2"/>
      <c r="G114" s="2"/>
      <c r="H114" s="2"/>
      <c r="I114" s="3">
        <f>SUM('GMIC_2021-Q3_SCDPT3'!SCDPT3_85BEGIN_7:'GMIC_2021-Q3_SCDPT3'!SCDPT3_85ENDIN_7)</f>
        <v>0</v>
      </c>
      <c r="J114" s="2"/>
      <c r="K114" s="3">
        <f>SUM('GMIC_2021-Q3_SCDPT3'!SCDPT3_85BEGIN_9:'GMIC_2021-Q3_SCDPT3'!SCDPT3_85ENDIN_9)</f>
        <v>0</v>
      </c>
      <c r="L114" s="2"/>
      <c r="M114" s="2"/>
      <c r="N114" s="2"/>
      <c r="O114" s="2"/>
      <c r="P114" s="2"/>
      <c r="Q114" s="2"/>
      <c r="R114" s="2"/>
      <c r="S114" s="2"/>
      <c r="T114" s="2"/>
    </row>
    <row r="115" spans="2:20" x14ac:dyDescent="0.25">
      <c r="B115" s="7" t="s">
        <v>526</v>
      </c>
      <c r="C115" s="1" t="s">
        <v>526</v>
      </c>
      <c r="D115" s="6" t="s">
        <v>526</v>
      </c>
      <c r="E115" s="1" t="s">
        <v>526</v>
      </c>
      <c r="F115" s="1" t="s">
        <v>526</v>
      </c>
      <c r="G115" s="1" t="s">
        <v>526</v>
      </c>
      <c r="H115" s="1" t="s">
        <v>526</v>
      </c>
      <c r="I115" s="1" t="s">
        <v>526</v>
      </c>
      <c r="J115" s="1" t="s">
        <v>526</v>
      </c>
      <c r="K115" s="1" t="s">
        <v>526</v>
      </c>
      <c r="L115" s="1" t="s">
        <v>526</v>
      </c>
      <c r="M115" s="1" t="s">
        <v>526</v>
      </c>
      <c r="N115" s="1" t="s">
        <v>526</v>
      </c>
      <c r="O115" s="1" t="s">
        <v>526</v>
      </c>
      <c r="P115" s="1" t="s">
        <v>526</v>
      </c>
      <c r="Q115" s="1" t="s">
        <v>526</v>
      </c>
      <c r="R115" s="1" t="s">
        <v>526</v>
      </c>
      <c r="S115" s="1" t="s">
        <v>526</v>
      </c>
      <c r="T115" s="1" t="s">
        <v>526</v>
      </c>
    </row>
    <row r="116" spans="2:20" x14ac:dyDescent="0.25">
      <c r="B116" s="14" t="s">
        <v>346</v>
      </c>
      <c r="C116" s="20" t="s">
        <v>735</v>
      </c>
      <c r="D116" s="16" t="s">
        <v>0</v>
      </c>
      <c r="E116" s="12" t="s">
        <v>0</v>
      </c>
      <c r="F116" s="21"/>
      <c r="G116" s="5" t="s">
        <v>0</v>
      </c>
      <c r="H116" s="27"/>
      <c r="I116" s="4"/>
      <c r="J116" s="31"/>
      <c r="K116" s="4"/>
      <c r="L116" s="22" t="s">
        <v>0</v>
      </c>
      <c r="M116" s="23" t="s">
        <v>0</v>
      </c>
      <c r="N116" s="32" t="s">
        <v>0</v>
      </c>
      <c r="O116" s="2"/>
      <c r="P116" s="5" t="s">
        <v>0</v>
      </c>
      <c r="Q116" s="5" t="s">
        <v>0</v>
      </c>
      <c r="R116" s="5" t="s">
        <v>0</v>
      </c>
      <c r="S116" s="15" t="s">
        <v>0</v>
      </c>
      <c r="T116" s="24" t="s">
        <v>0</v>
      </c>
    </row>
    <row r="117" spans="2:20" x14ac:dyDescent="0.25">
      <c r="B117" s="7" t="s">
        <v>526</v>
      </c>
      <c r="C117" s="1" t="s">
        <v>526</v>
      </c>
      <c r="D117" s="6" t="s">
        <v>526</v>
      </c>
      <c r="E117" s="1" t="s">
        <v>526</v>
      </c>
      <c r="F117" s="1" t="s">
        <v>526</v>
      </c>
      <c r="G117" s="1" t="s">
        <v>526</v>
      </c>
      <c r="H117" s="1" t="s">
        <v>526</v>
      </c>
      <c r="I117" s="1" t="s">
        <v>526</v>
      </c>
      <c r="J117" s="1" t="s">
        <v>526</v>
      </c>
      <c r="K117" s="1" t="s">
        <v>526</v>
      </c>
      <c r="L117" s="1" t="s">
        <v>526</v>
      </c>
      <c r="M117" s="1" t="s">
        <v>526</v>
      </c>
      <c r="N117" s="1" t="s">
        <v>526</v>
      </c>
      <c r="O117" s="1" t="s">
        <v>526</v>
      </c>
      <c r="P117" s="1" t="s">
        <v>526</v>
      </c>
      <c r="Q117" s="1" t="s">
        <v>526</v>
      </c>
      <c r="R117" s="1" t="s">
        <v>526</v>
      </c>
      <c r="S117" s="1" t="s">
        <v>526</v>
      </c>
      <c r="T117" s="1" t="s">
        <v>526</v>
      </c>
    </row>
    <row r="118" spans="2:20" ht="41.4" x14ac:dyDescent="0.25">
      <c r="B118" s="19" t="s">
        <v>601</v>
      </c>
      <c r="C118" s="17" t="s">
        <v>546</v>
      </c>
      <c r="D118" s="18"/>
      <c r="E118" s="2"/>
      <c r="F118" s="2"/>
      <c r="G118" s="2"/>
      <c r="H118" s="2"/>
      <c r="I118" s="3">
        <f>SUM('GMIC_2021-Q3_SCDPT3'!SCDPT3_86BEGIN_7:'GMIC_2021-Q3_SCDPT3'!SCDPT3_86ENDIN_7)</f>
        <v>0</v>
      </c>
      <c r="J118" s="2"/>
      <c r="K118" s="3">
        <f>SUM('GMIC_2021-Q3_SCDPT3'!SCDPT3_86BEGIN_9:'GMIC_2021-Q3_SCDPT3'!SCDPT3_86ENDIN_9)</f>
        <v>0</v>
      </c>
      <c r="L118" s="2"/>
      <c r="M118" s="2"/>
      <c r="N118" s="2"/>
      <c r="O118" s="2"/>
      <c r="P118" s="2"/>
      <c r="Q118" s="2"/>
      <c r="R118" s="2"/>
      <c r="S118" s="2"/>
      <c r="T118" s="2"/>
    </row>
    <row r="119" spans="2:20" x14ac:dyDescent="0.25">
      <c r="B119" s="7" t="s">
        <v>526</v>
      </c>
      <c r="C119" s="1" t="s">
        <v>526</v>
      </c>
      <c r="D119" s="6" t="s">
        <v>526</v>
      </c>
      <c r="E119" s="1" t="s">
        <v>526</v>
      </c>
      <c r="F119" s="1" t="s">
        <v>526</v>
      </c>
      <c r="G119" s="1" t="s">
        <v>526</v>
      </c>
      <c r="H119" s="1" t="s">
        <v>526</v>
      </c>
      <c r="I119" s="1" t="s">
        <v>526</v>
      </c>
      <c r="J119" s="1" t="s">
        <v>526</v>
      </c>
      <c r="K119" s="1" t="s">
        <v>526</v>
      </c>
      <c r="L119" s="1" t="s">
        <v>526</v>
      </c>
      <c r="M119" s="1" t="s">
        <v>526</v>
      </c>
      <c r="N119" s="1" t="s">
        <v>526</v>
      </c>
      <c r="O119" s="1" t="s">
        <v>526</v>
      </c>
      <c r="P119" s="1" t="s">
        <v>526</v>
      </c>
      <c r="Q119" s="1" t="s">
        <v>526</v>
      </c>
      <c r="R119" s="1" t="s">
        <v>526</v>
      </c>
      <c r="S119" s="1" t="s">
        <v>526</v>
      </c>
      <c r="T119" s="1" t="s">
        <v>526</v>
      </c>
    </row>
    <row r="120" spans="2:20" x14ac:dyDescent="0.25">
      <c r="B120" s="14" t="s">
        <v>189</v>
      </c>
      <c r="C120" s="20" t="s">
        <v>735</v>
      </c>
      <c r="D120" s="16" t="s">
        <v>0</v>
      </c>
      <c r="E120" s="12" t="s">
        <v>0</v>
      </c>
      <c r="F120" s="21"/>
      <c r="G120" s="5" t="s">
        <v>0</v>
      </c>
      <c r="H120" s="27"/>
      <c r="I120" s="4"/>
      <c r="J120" s="31"/>
      <c r="K120" s="4"/>
      <c r="L120" s="22" t="s">
        <v>0</v>
      </c>
      <c r="M120" s="23" t="s">
        <v>0</v>
      </c>
      <c r="N120" s="32" t="s">
        <v>0</v>
      </c>
      <c r="O120" s="2"/>
      <c r="P120" s="5" t="s">
        <v>0</v>
      </c>
      <c r="Q120" s="5" t="s">
        <v>0</v>
      </c>
      <c r="R120" s="5" t="s">
        <v>0</v>
      </c>
      <c r="S120" s="15" t="s">
        <v>0</v>
      </c>
      <c r="T120" s="24" t="s">
        <v>0</v>
      </c>
    </row>
    <row r="121" spans="2:20" x14ac:dyDescent="0.25">
      <c r="B121" s="7" t="s">
        <v>526</v>
      </c>
      <c r="C121" s="1" t="s">
        <v>526</v>
      </c>
      <c r="D121" s="6" t="s">
        <v>526</v>
      </c>
      <c r="E121" s="1" t="s">
        <v>526</v>
      </c>
      <c r="F121" s="1" t="s">
        <v>526</v>
      </c>
      <c r="G121" s="1" t="s">
        <v>526</v>
      </c>
      <c r="H121" s="1" t="s">
        <v>526</v>
      </c>
      <c r="I121" s="1" t="s">
        <v>526</v>
      </c>
      <c r="J121" s="1" t="s">
        <v>526</v>
      </c>
      <c r="K121" s="1" t="s">
        <v>526</v>
      </c>
      <c r="L121" s="1" t="s">
        <v>526</v>
      </c>
      <c r="M121" s="1" t="s">
        <v>526</v>
      </c>
      <c r="N121" s="1" t="s">
        <v>526</v>
      </c>
      <c r="O121" s="1" t="s">
        <v>526</v>
      </c>
      <c r="P121" s="1" t="s">
        <v>526</v>
      </c>
      <c r="Q121" s="1" t="s">
        <v>526</v>
      </c>
      <c r="R121" s="1" t="s">
        <v>526</v>
      </c>
      <c r="S121" s="1" t="s">
        <v>526</v>
      </c>
      <c r="T121" s="1" t="s">
        <v>526</v>
      </c>
    </row>
    <row r="122" spans="2:20" ht="55.2" x14ac:dyDescent="0.25">
      <c r="B122" s="19" t="s">
        <v>492</v>
      </c>
      <c r="C122" s="17" t="s">
        <v>190</v>
      </c>
      <c r="D122" s="18"/>
      <c r="E122" s="2"/>
      <c r="F122" s="2"/>
      <c r="G122" s="2"/>
      <c r="H122" s="2"/>
      <c r="I122" s="3">
        <f>SUM('GMIC_2021-Q3_SCDPT3'!SCDPT3_87BEGIN_7:'GMIC_2021-Q3_SCDPT3'!SCDPT3_87ENDIN_7)</f>
        <v>0</v>
      </c>
      <c r="J122" s="2"/>
      <c r="K122" s="3">
        <f>SUM('GMIC_2021-Q3_SCDPT3'!SCDPT3_87BEGIN_9:'GMIC_2021-Q3_SCDPT3'!SCDPT3_87ENDIN_9)</f>
        <v>0</v>
      </c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27.6" x14ac:dyDescent="0.25">
      <c r="B123" s="19" t="s">
        <v>602</v>
      </c>
      <c r="C123" s="17" t="s">
        <v>400</v>
      </c>
      <c r="D123" s="18"/>
      <c r="E123" s="2"/>
      <c r="F123" s="2"/>
      <c r="G123" s="2"/>
      <c r="H123" s="2"/>
      <c r="I123" s="3">
        <f>'GMIC_2021-Q3_SCDPT3'!SCDPT3_8499999_7+'GMIC_2021-Q3_SCDPT3'!SCDPT3_8599999_7+'GMIC_2021-Q3_SCDPT3'!SCDPT3_8699999_7+'GMIC_2021-Q3_SCDPT3'!SCDPT3_8799999_7</f>
        <v>0</v>
      </c>
      <c r="J123" s="2"/>
      <c r="K123" s="3">
        <f>'GMIC_2021-Q3_SCDPT3'!SCDPT3_8499999_9+'GMIC_2021-Q3_SCDPT3'!SCDPT3_8599999_9+'GMIC_2021-Q3_SCDPT3'!SCDPT3_8699999_9+'GMIC_2021-Q3_SCDPT3'!SCDPT3_8799999_9</f>
        <v>0</v>
      </c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27.6" x14ac:dyDescent="0.25">
      <c r="B124" s="19" t="s">
        <v>818</v>
      </c>
      <c r="C124" s="17" t="s">
        <v>819</v>
      </c>
      <c r="D124" s="1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x14ac:dyDescent="0.25">
      <c r="B125" s="19" t="s">
        <v>191</v>
      </c>
      <c r="C125" s="17" t="s">
        <v>698</v>
      </c>
      <c r="D125" s="18"/>
      <c r="E125" s="2"/>
      <c r="F125" s="2"/>
      <c r="G125" s="2"/>
      <c r="H125" s="2"/>
      <c r="I125" s="11">
        <f>'GMIC_2021-Q3_SCDPT3'!SCDPT3_8999997_7</f>
        <v>0</v>
      </c>
      <c r="J125" s="2"/>
      <c r="K125" s="11">
        <f>'GMIC_2021-Q3_SCDPT3'!SCDPT3_8999997_9</f>
        <v>0</v>
      </c>
      <c r="L125" s="2"/>
      <c r="M125" s="2"/>
      <c r="N125" s="2"/>
      <c r="O125" s="2"/>
      <c r="P125" s="2"/>
      <c r="Q125" s="2"/>
      <c r="R125" s="2"/>
      <c r="S125" s="2"/>
      <c r="T125" s="2"/>
    </row>
    <row r="126" spans="2:20" x14ac:dyDescent="0.25">
      <c r="B126" s="7" t="s">
        <v>526</v>
      </c>
      <c r="C126" s="1" t="s">
        <v>526</v>
      </c>
      <c r="D126" s="6" t="s">
        <v>526</v>
      </c>
      <c r="E126" s="1" t="s">
        <v>526</v>
      </c>
      <c r="F126" s="1" t="s">
        <v>526</v>
      </c>
      <c r="G126" s="1" t="s">
        <v>526</v>
      </c>
      <c r="H126" s="1" t="s">
        <v>526</v>
      </c>
      <c r="I126" s="1" t="s">
        <v>526</v>
      </c>
      <c r="J126" s="1" t="s">
        <v>526</v>
      </c>
      <c r="K126" s="1" t="s">
        <v>526</v>
      </c>
      <c r="L126" s="1" t="s">
        <v>526</v>
      </c>
      <c r="M126" s="1" t="s">
        <v>526</v>
      </c>
      <c r="N126" s="1" t="s">
        <v>526</v>
      </c>
      <c r="O126" s="1" t="s">
        <v>526</v>
      </c>
      <c r="P126" s="1" t="s">
        <v>526</v>
      </c>
      <c r="Q126" s="1" t="s">
        <v>526</v>
      </c>
      <c r="R126" s="1" t="s">
        <v>526</v>
      </c>
      <c r="S126" s="1" t="s">
        <v>526</v>
      </c>
      <c r="T126" s="1" t="s">
        <v>526</v>
      </c>
    </row>
    <row r="127" spans="2:20" x14ac:dyDescent="0.25">
      <c r="B127" s="14" t="s">
        <v>18</v>
      </c>
      <c r="C127" s="20" t="s">
        <v>735</v>
      </c>
      <c r="D127" s="16" t="s">
        <v>0</v>
      </c>
      <c r="E127" s="12" t="s">
        <v>0</v>
      </c>
      <c r="F127" s="21"/>
      <c r="G127" s="5" t="s">
        <v>0</v>
      </c>
      <c r="H127" s="27"/>
      <c r="I127" s="4"/>
      <c r="J127" s="2"/>
      <c r="K127" s="4"/>
      <c r="L127" s="2"/>
      <c r="M127" s="2"/>
      <c r="N127" s="2"/>
      <c r="O127" s="2"/>
      <c r="P127" s="5" t="s">
        <v>0</v>
      </c>
      <c r="Q127" s="5" t="s">
        <v>0</v>
      </c>
      <c r="R127" s="5" t="s">
        <v>0</v>
      </c>
      <c r="S127" s="15" t="s">
        <v>0</v>
      </c>
      <c r="T127" s="2"/>
    </row>
    <row r="128" spans="2:20" x14ac:dyDescent="0.25">
      <c r="B128" s="7" t="s">
        <v>526</v>
      </c>
      <c r="C128" s="1" t="s">
        <v>526</v>
      </c>
      <c r="D128" s="6" t="s">
        <v>526</v>
      </c>
      <c r="E128" s="1" t="s">
        <v>526</v>
      </c>
      <c r="F128" s="1" t="s">
        <v>526</v>
      </c>
      <c r="G128" s="1" t="s">
        <v>526</v>
      </c>
      <c r="H128" s="1" t="s">
        <v>526</v>
      </c>
      <c r="I128" s="1" t="s">
        <v>526</v>
      </c>
      <c r="J128" s="1" t="s">
        <v>526</v>
      </c>
      <c r="K128" s="1" t="s">
        <v>526</v>
      </c>
      <c r="L128" s="1" t="s">
        <v>526</v>
      </c>
      <c r="M128" s="1" t="s">
        <v>526</v>
      </c>
      <c r="N128" s="1" t="s">
        <v>526</v>
      </c>
      <c r="O128" s="1" t="s">
        <v>526</v>
      </c>
      <c r="P128" s="1" t="s">
        <v>526</v>
      </c>
      <c r="Q128" s="1" t="s">
        <v>526</v>
      </c>
      <c r="R128" s="1" t="s">
        <v>526</v>
      </c>
      <c r="S128" s="1" t="s">
        <v>526</v>
      </c>
      <c r="T128" s="1" t="s">
        <v>526</v>
      </c>
    </row>
    <row r="129" spans="2:20" ht="41.4" x14ac:dyDescent="0.25">
      <c r="B129" s="19" t="s">
        <v>347</v>
      </c>
      <c r="C129" s="17" t="s">
        <v>72</v>
      </c>
      <c r="D129" s="18"/>
      <c r="E129" s="2"/>
      <c r="F129" s="2"/>
      <c r="G129" s="2"/>
      <c r="H129" s="2"/>
      <c r="I129" s="3">
        <f>SUM('GMIC_2021-Q3_SCDPT3'!SCDPT3_90BEGIN_7:'GMIC_2021-Q3_SCDPT3'!SCDPT3_90ENDIN_7)</f>
        <v>0</v>
      </c>
      <c r="J129" s="2"/>
      <c r="K129" s="3">
        <f>SUM('GMIC_2021-Q3_SCDPT3'!SCDPT3_90BEGIN_9:'GMIC_2021-Q3_SCDPT3'!SCDPT3_90ENDIN_9)</f>
        <v>0</v>
      </c>
      <c r="L129" s="2"/>
      <c r="M129" s="2"/>
      <c r="N129" s="2"/>
      <c r="O129" s="2"/>
      <c r="P129" s="2"/>
      <c r="Q129" s="2"/>
      <c r="R129" s="2"/>
      <c r="S129" s="2"/>
      <c r="T129" s="2"/>
    </row>
    <row r="130" spans="2:20" x14ac:dyDescent="0.25">
      <c r="B130" s="7" t="s">
        <v>526</v>
      </c>
      <c r="C130" s="1" t="s">
        <v>526</v>
      </c>
      <c r="D130" s="6" t="s">
        <v>526</v>
      </c>
      <c r="E130" s="1" t="s">
        <v>526</v>
      </c>
      <c r="F130" s="1" t="s">
        <v>526</v>
      </c>
      <c r="G130" s="1" t="s">
        <v>526</v>
      </c>
      <c r="H130" s="1" t="s">
        <v>526</v>
      </c>
      <c r="I130" s="1" t="s">
        <v>526</v>
      </c>
      <c r="J130" s="1" t="s">
        <v>526</v>
      </c>
      <c r="K130" s="1" t="s">
        <v>526</v>
      </c>
      <c r="L130" s="1" t="s">
        <v>526</v>
      </c>
      <c r="M130" s="1" t="s">
        <v>526</v>
      </c>
      <c r="N130" s="1" t="s">
        <v>526</v>
      </c>
      <c r="O130" s="1" t="s">
        <v>526</v>
      </c>
      <c r="P130" s="1" t="s">
        <v>526</v>
      </c>
      <c r="Q130" s="1" t="s">
        <v>526</v>
      </c>
      <c r="R130" s="1" t="s">
        <v>526</v>
      </c>
      <c r="S130" s="1" t="s">
        <v>526</v>
      </c>
      <c r="T130" s="1" t="s">
        <v>526</v>
      </c>
    </row>
    <row r="131" spans="2:20" x14ac:dyDescent="0.25">
      <c r="B131" s="14" t="s">
        <v>757</v>
      </c>
      <c r="C131" s="20" t="s">
        <v>735</v>
      </c>
      <c r="D131" s="16" t="s">
        <v>0</v>
      </c>
      <c r="E131" s="12" t="s">
        <v>0</v>
      </c>
      <c r="F131" s="21"/>
      <c r="G131" s="5" t="s">
        <v>0</v>
      </c>
      <c r="H131" s="27"/>
      <c r="I131" s="4"/>
      <c r="J131" s="2"/>
      <c r="K131" s="4"/>
      <c r="L131" s="2"/>
      <c r="M131" s="2"/>
      <c r="N131" s="2"/>
      <c r="O131" s="2"/>
      <c r="P131" s="5" t="s">
        <v>0</v>
      </c>
      <c r="Q131" s="5" t="s">
        <v>0</v>
      </c>
      <c r="R131" s="5" t="s">
        <v>0</v>
      </c>
      <c r="S131" s="15" t="s">
        <v>0</v>
      </c>
      <c r="T131" s="2"/>
    </row>
    <row r="132" spans="2:20" x14ac:dyDescent="0.25">
      <c r="B132" s="7" t="s">
        <v>526</v>
      </c>
      <c r="C132" s="1" t="s">
        <v>526</v>
      </c>
      <c r="D132" s="6" t="s">
        <v>526</v>
      </c>
      <c r="E132" s="1" t="s">
        <v>526</v>
      </c>
      <c r="F132" s="1" t="s">
        <v>526</v>
      </c>
      <c r="G132" s="1" t="s">
        <v>526</v>
      </c>
      <c r="H132" s="1" t="s">
        <v>526</v>
      </c>
      <c r="I132" s="1" t="s">
        <v>526</v>
      </c>
      <c r="J132" s="1" t="s">
        <v>526</v>
      </c>
      <c r="K132" s="1" t="s">
        <v>526</v>
      </c>
      <c r="L132" s="1" t="s">
        <v>526</v>
      </c>
      <c r="M132" s="1" t="s">
        <v>526</v>
      </c>
      <c r="N132" s="1" t="s">
        <v>526</v>
      </c>
      <c r="O132" s="1" t="s">
        <v>526</v>
      </c>
      <c r="P132" s="1" t="s">
        <v>526</v>
      </c>
      <c r="Q132" s="1" t="s">
        <v>526</v>
      </c>
      <c r="R132" s="1" t="s">
        <v>526</v>
      </c>
      <c r="S132" s="1" t="s">
        <v>526</v>
      </c>
      <c r="T132" s="1" t="s">
        <v>526</v>
      </c>
    </row>
    <row r="133" spans="2:20" ht="41.4" x14ac:dyDescent="0.25">
      <c r="B133" s="19" t="s">
        <v>192</v>
      </c>
      <c r="C133" s="17" t="s">
        <v>547</v>
      </c>
      <c r="D133" s="18"/>
      <c r="E133" s="2"/>
      <c r="F133" s="2"/>
      <c r="G133" s="2"/>
      <c r="H133" s="2"/>
      <c r="I133" s="3">
        <f>SUM('GMIC_2021-Q3_SCDPT3'!SCDPT3_91BEGIN_7:'GMIC_2021-Q3_SCDPT3'!SCDPT3_91ENDIN_7)</f>
        <v>0</v>
      </c>
      <c r="J133" s="2"/>
      <c r="K133" s="3">
        <f>SUM('GMIC_2021-Q3_SCDPT3'!SCDPT3_91BEGIN_9:'GMIC_2021-Q3_SCDPT3'!SCDPT3_91ENDIN_9)</f>
        <v>0</v>
      </c>
      <c r="L133" s="2"/>
      <c r="M133" s="2"/>
      <c r="N133" s="2"/>
      <c r="O133" s="2"/>
      <c r="P133" s="2"/>
      <c r="Q133" s="2"/>
      <c r="R133" s="2"/>
      <c r="S133" s="2"/>
      <c r="T133" s="2"/>
    </row>
    <row r="134" spans="2:20" x14ac:dyDescent="0.25">
      <c r="B134" s="7" t="s">
        <v>526</v>
      </c>
      <c r="C134" s="1" t="s">
        <v>526</v>
      </c>
      <c r="D134" s="6" t="s">
        <v>526</v>
      </c>
      <c r="E134" s="1" t="s">
        <v>526</v>
      </c>
      <c r="F134" s="1" t="s">
        <v>526</v>
      </c>
      <c r="G134" s="1" t="s">
        <v>526</v>
      </c>
      <c r="H134" s="1" t="s">
        <v>526</v>
      </c>
      <c r="I134" s="1" t="s">
        <v>526</v>
      </c>
      <c r="J134" s="1" t="s">
        <v>526</v>
      </c>
      <c r="K134" s="1" t="s">
        <v>526</v>
      </c>
      <c r="L134" s="1" t="s">
        <v>526</v>
      </c>
      <c r="M134" s="1" t="s">
        <v>526</v>
      </c>
      <c r="N134" s="1" t="s">
        <v>526</v>
      </c>
      <c r="O134" s="1" t="s">
        <v>526</v>
      </c>
      <c r="P134" s="1" t="s">
        <v>526</v>
      </c>
      <c r="Q134" s="1" t="s">
        <v>526</v>
      </c>
      <c r="R134" s="1" t="s">
        <v>526</v>
      </c>
      <c r="S134" s="1" t="s">
        <v>526</v>
      </c>
      <c r="T134" s="1" t="s">
        <v>526</v>
      </c>
    </row>
    <row r="135" spans="2:20" x14ac:dyDescent="0.25">
      <c r="B135" s="14" t="s">
        <v>603</v>
      </c>
      <c r="C135" s="20" t="s">
        <v>735</v>
      </c>
      <c r="D135" s="16" t="s">
        <v>0</v>
      </c>
      <c r="E135" s="12" t="s">
        <v>0</v>
      </c>
      <c r="F135" s="21"/>
      <c r="G135" s="5" t="s">
        <v>0</v>
      </c>
      <c r="H135" s="27"/>
      <c r="I135" s="4"/>
      <c r="J135" s="2"/>
      <c r="K135" s="4"/>
      <c r="L135" s="2"/>
      <c r="M135" s="2"/>
      <c r="N135" s="2"/>
      <c r="O135" s="2"/>
      <c r="P135" s="5" t="s">
        <v>0</v>
      </c>
      <c r="Q135" s="5" t="s">
        <v>0</v>
      </c>
      <c r="R135" s="5" t="s">
        <v>0</v>
      </c>
      <c r="S135" s="15" t="s">
        <v>0</v>
      </c>
      <c r="T135" s="2"/>
    </row>
    <row r="136" spans="2:20" x14ac:dyDescent="0.25">
      <c r="B136" s="7" t="s">
        <v>526</v>
      </c>
      <c r="C136" s="1" t="s">
        <v>526</v>
      </c>
      <c r="D136" s="6" t="s">
        <v>526</v>
      </c>
      <c r="E136" s="1" t="s">
        <v>526</v>
      </c>
      <c r="F136" s="1" t="s">
        <v>526</v>
      </c>
      <c r="G136" s="1" t="s">
        <v>526</v>
      </c>
      <c r="H136" s="1" t="s">
        <v>526</v>
      </c>
      <c r="I136" s="1" t="s">
        <v>526</v>
      </c>
      <c r="J136" s="1" t="s">
        <v>526</v>
      </c>
      <c r="K136" s="1" t="s">
        <v>526</v>
      </c>
      <c r="L136" s="1" t="s">
        <v>526</v>
      </c>
      <c r="M136" s="1" t="s">
        <v>526</v>
      </c>
      <c r="N136" s="1" t="s">
        <v>526</v>
      </c>
      <c r="O136" s="1" t="s">
        <v>526</v>
      </c>
      <c r="P136" s="1" t="s">
        <v>526</v>
      </c>
      <c r="Q136" s="1" t="s">
        <v>526</v>
      </c>
      <c r="R136" s="1" t="s">
        <v>526</v>
      </c>
      <c r="S136" s="1" t="s">
        <v>526</v>
      </c>
      <c r="T136" s="1" t="s">
        <v>526</v>
      </c>
    </row>
    <row r="137" spans="2:20" ht="41.4" x14ac:dyDescent="0.25">
      <c r="B137" s="19" t="s">
        <v>19</v>
      </c>
      <c r="C137" s="17" t="s">
        <v>548</v>
      </c>
      <c r="D137" s="18"/>
      <c r="E137" s="2"/>
      <c r="F137" s="2"/>
      <c r="G137" s="2"/>
      <c r="H137" s="2"/>
      <c r="I137" s="3">
        <f>SUM('GMIC_2021-Q3_SCDPT3'!SCDPT3_92BEGIN_7:'GMIC_2021-Q3_SCDPT3'!SCDPT3_92ENDIN_7)</f>
        <v>0</v>
      </c>
      <c r="J137" s="2"/>
      <c r="K137" s="3">
        <f>SUM('GMIC_2021-Q3_SCDPT3'!SCDPT3_92BEGIN_9:'GMIC_2021-Q3_SCDPT3'!SCDPT3_92ENDIN_9)</f>
        <v>0</v>
      </c>
      <c r="L137" s="2"/>
      <c r="M137" s="2"/>
      <c r="N137" s="2"/>
      <c r="O137" s="2"/>
      <c r="P137" s="2"/>
      <c r="Q137" s="2"/>
      <c r="R137" s="2"/>
      <c r="S137" s="2"/>
      <c r="T137" s="2"/>
    </row>
    <row r="138" spans="2:20" x14ac:dyDescent="0.25">
      <c r="B138" s="7" t="s">
        <v>526</v>
      </c>
      <c r="C138" s="1" t="s">
        <v>526</v>
      </c>
      <c r="D138" s="6" t="s">
        <v>526</v>
      </c>
      <c r="E138" s="1" t="s">
        <v>526</v>
      </c>
      <c r="F138" s="1" t="s">
        <v>526</v>
      </c>
      <c r="G138" s="1" t="s">
        <v>526</v>
      </c>
      <c r="H138" s="1" t="s">
        <v>526</v>
      </c>
      <c r="I138" s="1" t="s">
        <v>526</v>
      </c>
      <c r="J138" s="1" t="s">
        <v>526</v>
      </c>
      <c r="K138" s="1" t="s">
        <v>526</v>
      </c>
      <c r="L138" s="1" t="s">
        <v>526</v>
      </c>
      <c r="M138" s="1" t="s">
        <v>526</v>
      </c>
      <c r="N138" s="1" t="s">
        <v>526</v>
      </c>
      <c r="O138" s="1" t="s">
        <v>526</v>
      </c>
      <c r="P138" s="1" t="s">
        <v>526</v>
      </c>
      <c r="Q138" s="1" t="s">
        <v>526</v>
      </c>
      <c r="R138" s="1" t="s">
        <v>526</v>
      </c>
      <c r="S138" s="1" t="s">
        <v>526</v>
      </c>
      <c r="T138" s="1" t="s">
        <v>526</v>
      </c>
    </row>
    <row r="139" spans="2:20" x14ac:dyDescent="0.25">
      <c r="B139" s="14" t="s">
        <v>443</v>
      </c>
      <c r="C139" s="20" t="s">
        <v>735</v>
      </c>
      <c r="D139" s="16" t="s">
        <v>0</v>
      </c>
      <c r="E139" s="12" t="s">
        <v>0</v>
      </c>
      <c r="F139" s="21"/>
      <c r="G139" s="5" t="s">
        <v>0</v>
      </c>
      <c r="H139" s="27"/>
      <c r="I139" s="4"/>
      <c r="J139" s="2"/>
      <c r="K139" s="4"/>
      <c r="L139" s="2"/>
      <c r="M139" s="2"/>
      <c r="N139" s="2"/>
      <c r="O139" s="2"/>
      <c r="P139" s="5" t="s">
        <v>0</v>
      </c>
      <c r="Q139" s="5" t="s">
        <v>0</v>
      </c>
      <c r="R139" s="5" t="s">
        <v>0</v>
      </c>
      <c r="S139" s="15" t="s">
        <v>0</v>
      </c>
      <c r="T139" s="2"/>
    </row>
    <row r="140" spans="2:20" x14ac:dyDescent="0.25">
      <c r="B140" s="7" t="s">
        <v>526</v>
      </c>
      <c r="C140" s="1" t="s">
        <v>526</v>
      </c>
      <c r="D140" s="6" t="s">
        <v>526</v>
      </c>
      <c r="E140" s="1" t="s">
        <v>526</v>
      </c>
      <c r="F140" s="1" t="s">
        <v>526</v>
      </c>
      <c r="G140" s="1" t="s">
        <v>526</v>
      </c>
      <c r="H140" s="1" t="s">
        <v>526</v>
      </c>
      <c r="I140" s="1" t="s">
        <v>526</v>
      </c>
      <c r="J140" s="1" t="s">
        <v>526</v>
      </c>
      <c r="K140" s="1" t="s">
        <v>526</v>
      </c>
      <c r="L140" s="1" t="s">
        <v>526</v>
      </c>
      <c r="M140" s="1" t="s">
        <v>526</v>
      </c>
      <c r="N140" s="1" t="s">
        <v>526</v>
      </c>
      <c r="O140" s="1" t="s">
        <v>526</v>
      </c>
      <c r="P140" s="1" t="s">
        <v>526</v>
      </c>
      <c r="Q140" s="1" t="s">
        <v>526</v>
      </c>
      <c r="R140" s="1" t="s">
        <v>526</v>
      </c>
      <c r="S140" s="1" t="s">
        <v>526</v>
      </c>
      <c r="T140" s="1" t="s">
        <v>526</v>
      </c>
    </row>
    <row r="141" spans="2:20" ht="41.4" x14ac:dyDescent="0.25">
      <c r="B141" s="19" t="s">
        <v>699</v>
      </c>
      <c r="C141" s="17" t="s">
        <v>648</v>
      </c>
      <c r="D141" s="18"/>
      <c r="E141" s="2"/>
      <c r="F141" s="2"/>
      <c r="G141" s="2"/>
      <c r="H141" s="2"/>
      <c r="I141" s="3">
        <f>SUM('GMIC_2021-Q3_SCDPT3'!SCDPT3_93BEGIN_7:'GMIC_2021-Q3_SCDPT3'!SCDPT3_93ENDIN_7)</f>
        <v>0</v>
      </c>
      <c r="J141" s="2"/>
      <c r="K141" s="3">
        <f>SUM('GMIC_2021-Q3_SCDPT3'!SCDPT3_93BEGIN_9:'GMIC_2021-Q3_SCDPT3'!SCDPT3_93ENDIN_9)</f>
        <v>0</v>
      </c>
      <c r="L141" s="2"/>
      <c r="M141" s="2"/>
      <c r="N141" s="2"/>
      <c r="O141" s="2"/>
      <c r="P141" s="2"/>
      <c r="Q141" s="2"/>
      <c r="R141" s="2"/>
      <c r="S141" s="2"/>
      <c r="T141" s="2"/>
    </row>
    <row r="142" spans="2:20" x14ac:dyDescent="0.25">
      <c r="B142" s="7" t="s">
        <v>526</v>
      </c>
      <c r="C142" s="1" t="s">
        <v>526</v>
      </c>
      <c r="D142" s="6" t="s">
        <v>526</v>
      </c>
      <c r="E142" s="1" t="s">
        <v>526</v>
      </c>
      <c r="F142" s="1" t="s">
        <v>526</v>
      </c>
      <c r="G142" s="1" t="s">
        <v>526</v>
      </c>
      <c r="H142" s="1" t="s">
        <v>526</v>
      </c>
      <c r="I142" s="1" t="s">
        <v>526</v>
      </c>
      <c r="J142" s="1" t="s">
        <v>526</v>
      </c>
      <c r="K142" s="1" t="s">
        <v>526</v>
      </c>
      <c r="L142" s="1" t="s">
        <v>526</v>
      </c>
      <c r="M142" s="1" t="s">
        <v>526</v>
      </c>
      <c r="N142" s="1" t="s">
        <v>526</v>
      </c>
      <c r="O142" s="1" t="s">
        <v>526</v>
      </c>
      <c r="P142" s="1" t="s">
        <v>526</v>
      </c>
      <c r="Q142" s="1" t="s">
        <v>526</v>
      </c>
      <c r="R142" s="1" t="s">
        <v>526</v>
      </c>
      <c r="S142" s="1" t="s">
        <v>526</v>
      </c>
      <c r="T142" s="1" t="s">
        <v>526</v>
      </c>
    </row>
    <row r="143" spans="2:20" x14ac:dyDescent="0.25">
      <c r="B143" s="14" t="s">
        <v>294</v>
      </c>
      <c r="C143" s="20" t="s">
        <v>735</v>
      </c>
      <c r="D143" s="16" t="s">
        <v>0</v>
      </c>
      <c r="E143" s="12" t="s">
        <v>0</v>
      </c>
      <c r="F143" s="21"/>
      <c r="G143" s="5" t="s">
        <v>0</v>
      </c>
      <c r="H143" s="27"/>
      <c r="I143" s="4"/>
      <c r="J143" s="2"/>
      <c r="K143" s="4"/>
      <c r="L143" s="22" t="s">
        <v>0</v>
      </c>
      <c r="M143" s="23" t="s">
        <v>0</v>
      </c>
      <c r="N143" s="37" t="s">
        <v>0</v>
      </c>
      <c r="O143" s="2"/>
      <c r="P143" s="5" t="s">
        <v>0</v>
      </c>
      <c r="Q143" s="5" t="s">
        <v>0</v>
      </c>
      <c r="R143" s="5" t="s">
        <v>0</v>
      </c>
      <c r="S143" s="15" t="s">
        <v>0</v>
      </c>
      <c r="T143" s="24" t="s">
        <v>0</v>
      </c>
    </row>
    <row r="144" spans="2:20" x14ac:dyDescent="0.25">
      <c r="B144" s="7" t="s">
        <v>526</v>
      </c>
      <c r="C144" s="1" t="s">
        <v>526</v>
      </c>
      <c r="D144" s="6" t="s">
        <v>526</v>
      </c>
      <c r="E144" s="1" t="s">
        <v>526</v>
      </c>
      <c r="F144" s="1" t="s">
        <v>526</v>
      </c>
      <c r="G144" s="1" t="s">
        <v>526</v>
      </c>
      <c r="H144" s="1" t="s">
        <v>526</v>
      </c>
      <c r="I144" s="1" t="s">
        <v>526</v>
      </c>
      <c r="J144" s="1" t="s">
        <v>526</v>
      </c>
      <c r="K144" s="1" t="s">
        <v>526</v>
      </c>
      <c r="L144" s="1" t="s">
        <v>526</v>
      </c>
      <c r="M144" s="1" t="s">
        <v>526</v>
      </c>
      <c r="N144" s="1" t="s">
        <v>526</v>
      </c>
      <c r="O144" s="1" t="s">
        <v>526</v>
      </c>
      <c r="P144" s="1" t="s">
        <v>526</v>
      </c>
      <c r="Q144" s="1" t="s">
        <v>526</v>
      </c>
      <c r="R144" s="1" t="s">
        <v>526</v>
      </c>
      <c r="S144" s="1" t="s">
        <v>526</v>
      </c>
      <c r="T144" s="1" t="s">
        <v>526</v>
      </c>
    </row>
    <row r="145" spans="2:20" ht="27.6" x14ac:dyDescent="0.25">
      <c r="B145" s="19" t="s">
        <v>604</v>
      </c>
      <c r="C145" s="17" t="s">
        <v>549</v>
      </c>
      <c r="D145" s="18"/>
      <c r="E145" s="2"/>
      <c r="F145" s="2"/>
      <c r="G145" s="2"/>
      <c r="H145" s="2"/>
      <c r="I145" s="3">
        <f>SUM('GMIC_2021-Q3_SCDPT3'!SCDPT3_94BEGIN_7:'GMIC_2021-Q3_SCDPT3'!SCDPT3_94ENDIN_7)</f>
        <v>0</v>
      </c>
      <c r="J145" s="2"/>
      <c r="K145" s="3">
        <f>SUM('GMIC_2021-Q3_SCDPT3'!SCDPT3_94BEGIN_9:'GMIC_2021-Q3_SCDPT3'!SCDPT3_94ENDIN_9)</f>
        <v>0</v>
      </c>
      <c r="L145" s="2"/>
      <c r="M145" s="2"/>
      <c r="N145" s="2"/>
      <c r="O145" s="2"/>
      <c r="P145" s="2"/>
      <c r="Q145" s="2"/>
      <c r="R145" s="2"/>
      <c r="S145" s="2"/>
      <c r="T145" s="2"/>
    </row>
    <row r="146" spans="2:20" x14ac:dyDescent="0.25">
      <c r="B146" s="7" t="s">
        <v>526</v>
      </c>
      <c r="C146" s="1" t="s">
        <v>526</v>
      </c>
      <c r="D146" s="6" t="s">
        <v>526</v>
      </c>
      <c r="E146" s="1" t="s">
        <v>526</v>
      </c>
      <c r="F146" s="1" t="s">
        <v>526</v>
      </c>
      <c r="G146" s="1" t="s">
        <v>526</v>
      </c>
      <c r="H146" s="1" t="s">
        <v>526</v>
      </c>
      <c r="I146" s="1" t="s">
        <v>526</v>
      </c>
      <c r="J146" s="1" t="s">
        <v>526</v>
      </c>
      <c r="K146" s="1" t="s">
        <v>526</v>
      </c>
      <c r="L146" s="1" t="s">
        <v>526</v>
      </c>
      <c r="M146" s="1" t="s">
        <v>526</v>
      </c>
      <c r="N146" s="1" t="s">
        <v>526</v>
      </c>
      <c r="O146" s="1" t="s">
        <v>526</v>
      </c>
      <c r="P146" s="1" t="s">
        <v>526</v>
      </c>
      <c r="Q146" s="1" t="s">
        <v>526</v>
      </c>
      <c r="R146" s="1" t="s">
        <v>526</v>
      </c>
      <c r="S146" s="1" t="s">
        <v>526</v>
      </c>
      <c r="T146" s="1" t="s">
        <v>526</v>
      </c>
    </row>
    <row r="147" spans="2:20" x14ac:dyDescent="0.25">
      <c r="B147" s="14" t="s">
        <v>193</v>
      </c>
      <c r="C147" s="20" t="s">
        <v>735</v>
      </c>
      <c r="D147" s="16" t="s">
        <v>0</v>
      </c>
      <c r="E147" s="12" t="s">
        <v>0</v>
      </c>
      <c r="F147" s="21"/>
      <c r="G147" s="5" t="s">
        <v>0</v>
      </c>
      <c r="H147" s="27"/>
      <c r="I147" s="4"/>
      <c r="J147" s="2"/>
      <c r="K147" s="4"/>
      <c r="L147" s="22" t="s">
        <v>0</v>
      </c>
      <c r="M147" s="23" t="s">
        <v>0</v>
      </c>
      <c r="N147" s="37" t="s">
        <v>0</v>
      </c>
      <c r="O147" s="2"/>
      <c r="P147" s="5" t="s">
        <v>0</v>
      </c>
      <c r="Q147" s="5" t="s">
        <v>0</v>
      </c>
      <c r="R147" s="5" t="s">
        <v>0</v>
      </c>
      <c r="S147" s="15" t="s">
        <v>0</v>
      </c>
      <c r="T147" s="24" t="s">
        <v>0</v>
      </c>
    </row>
    <row r="148" spans="2:20" x14ac:dyDescent="0.25">
      <c r="B148" s="7" t="s">
        <v>526</v>
      </c>
      <c r="C148" s="1" t="s">
        <v>526</v>
      </c>
      <c r="D148" s="6" t="s">
        <v>526</v>
      </c>
      <c r="E148" s="1" t="s">
        <v>526</v>
      </c>
      <c r="F148" s="1" t="s">
        <v>526</v>
      </c>
      <c r="G148" s="1" t="s">
        <v>526</v>
      </c>
      <c r="H148" s="1" t="s">
        <v>526</v>
      </c>
      <c r="I148" s="1" t="s">
        <v>526</v>
      </c>
      <c r="J148" s="1" t="s">
        <v>526</v>
      </c>
      <c r="K148" s="1" t="s">
        <v>526</v>
      </c>
      <c r="L148" s="1" t="s">
        <v>526</v>
      </c>
      <c r="M148" s="1" t="s">
        <v>526</v>
      </c>
      <c r="N148" s="1" t="s">
        <v>526</v>
      </c>
      <c r="O148" s="1" t="s">
        <v>526</v>
      </c>
      <c r="P148" s="1" t="s">
        <v>526</v>
      </c>
      <c r="Q148" s="1" t="s">
        <v>526</v>
      </c>
      <c r="R148" s="1" t="s">
        <v>526</v>
      </c>
      <c r="S148" s="1" t="s">
        <v>526</v>
      </c>
      <c r="T148" s="1" t="s">
        <v>526</v>
      </c>
    </row>
    <row r="149" spans="2:20" ht="27.6" x14ac:dyDescent="0.25">
      <c r="B149" s="19" t="s">
        <v>444</v>
      </c>
      <c r="C149" s="17" t="s">
        <v>649</v>
      </c>
      <c r="D149" s="18"/>
      <c r="E149" s="2"/>
      <c r="F149" s="2"/>
      <c r="G149" s="2"/>
      <c r="H149" s="2"/>
      <c r="I149" s="3">
        <f>SUM('GMIC_2021-Q3_SCDPT3'!SCDPT3_95BEGIN_7:'GMIC_2021-Q3_SCDPT3'!SCDPT3_95ENDIN_7)</f>
        <v>0</v>
      </c>
      <c r="J149" s="2"/>
      <c r="K149" s="3">
        <f>SUM('GMIC_2021-Q3_SCDPT3'!SCDPT3_95BEGIN_9:'GMIC_2021-Q3_SCDPT3'!SCDPT3_95ENDIN_9)</f>
        <v>0</v>
      </c>
      <c r="L149" s="2"/>
      <c r="M149" s="2"/>
      <c r="N149" s="2"/>
      <c r="O149" s="2"/>
      <c r="P149" s="2"/>
      <c r="Q149" s="2"/>
      <c r="R149" s="2"/>
      <c r="S149" s="2"/>
      <c r="T149" s="2"/>
    </row>
    <row r="150" spans="2:20" x14ac:dyDescent="0.25">
      <c r="B150" s="7" t="s">
        <v>526</v>
      </c>
      <c r="C150" s="1" t="s">
        <v>526</v>
      </c>
      <c r="D150" s="6" t="s">
        <v>526</v>
      </c>
      <c r="E150" s="1" t="s">
        <v>526</v>
      </c>
      <c r="F150" s="1" t="s">
        <v>526</v>
      </c>
      <c r="G150" s="1" t="s">
        <v>526</v>
      </c>
      <c r="H150" s="1" t="s">
        <v>526</v>
      </c>
      <c r="I150" s="1" t="s">
        <v>526</v>
      </c>
      <c r="J150" s="1" t="s">
        <v>526</v>
      </c>
      <c r="K150" s="1" t="s">
        <v>526</v>
      </c>
      <c r="L150" s="1" t="s">
        <v>526</v>
      </c>
      <c r="M150" s="1" t="s">
        <v>526</v>
      </c>
      <c r="N150" s="1" t="s">
        <v>526</v>
      </c>
      <c r="O150" s="1" t="s">
        <v>526</v>
      </c>
      <c r="P150" s="1" t="s">
        <v>526</v>
      </c>
      <c r="Q150" s="1" t="s">
        <v>526</v>
      </c>
      <c r="R150" s="1" t="s">
        <v>526</v>
      </c>
      <c r="S150" s="1" t="s">
        <v>526</v>
      </c>
      <c r="T150" s="1" t="s">
        <v>526</v>
      </c>
    </row>
    <row r="151" spans="2:20" x14ac:dyDescent="0.25">
      <c r="B151" s="14" t="s">
        <v>20</v>
      </c>
      <c r="C151" s="20" t="s">
        <v>735</v>
      </c>
      <c r="D151" s="16" t="s">
        <v>0</v>
      </c>
      <c r="E151" s="12" t="s">
        <v>0</v>
      </c>
      <c r="F151" s="21"/>
      <c r="G151" s="5" t="s">
        <v>0</v>
      </c>
      <c r="H151" s="27"/>
      <c r="I151" s="4"/>
      <c r="J151" s="2"/>
      <c r="K151" s="4"/>
      <c r="L151" s="22" t="s">
        <v>0</v>
      </c>
      <c r="M151" s="23" t="s">
        <v>0</v>
      </c>
      <c r="N151" s="37" t="s">
        <v>0</v>
      </c>
      <c r="O151" s="2"/>
      <c r="P151" s="5" t="s">
        <v>0</v>
      </c>
      <c r="Q151" s="5" t="s">
        <v>0</v>
      </c>
      <c r="R151" s="5" t="s">
        <v>0</v>
      </c>
      <c r="S151" s="15" t="s">
        <v>0</v>
      </c>
      <c r="T151" s="24" t="s">
        <v>0</v>
      </c>
    </row>
    <row r="152" spans="2:20" x14ac:dyDescent="0.25">
      <c r="B152" s="7" t="s">
        <v>526</v>
      </c>
      <c r="C152" s="1" t="s">
        <v>526</v>
      </c>
      <c r="D152" s="6" t="s">
        <v>526</v>
      </c>
      <c r="E152" s="1" t="s">
        <v>526</v>
      </c>
      <c r="F152" s="1" t="s">
        <v>526</v>
      </c>
      <c r="G152" s="1" t="s">
        <v>526</v>
      </c>
      <c r="H152" s="1" t="s">
        <v>526</v>
      </c>
      <c r="I152" s="1" t="s">
        <v>526</v>
      </c>
      <c r="J152" s="1" t="s">
        <v>526</v>
      </c>
      <c r="K152" s="1" t="s">
        <v>526</v>
      </c>
      <c r="L152" s="1" t="s">
        <v>526</v>
      </c>
      <c r="M152" s="1" t="s">
        <v>526</v>
      </c>
      <c r="N152" s="1" t="s">
        <v>526</v>
      </c>
      <c r="O152" s="1" t="s">
        <v>526</v>
      </c>
      <c r="P152" s="1" t="s">
        <v>526</v>
      </c>
      <c r="Q152" s="1" t="s">
        <v>526</v>
      </c>
      <c r="R152" s="1" t="s">
        <v>526</v>
      </c>
      <c r="S152" s="1" t="s">
        <v>526</v>
      </c>
      <c r="T152" s="1" t="s">
        <v>526</v>
      </c>
    </row>
    <row r="153" spans="2:20" x14ac:dyDescent="0.25">
      <c r="B153" s="19" t="s">
        <v>295</v>
      </c>
      <c r="C153" s="17" t="s">
        <v>348</v>
      </c>
      <c r="D153" s="18"/>
      <c r="E153" s="2"/>
      <c r="F153" s="2"/>
      <c r="G153" s="2"/>
      <c r="H153" s="2"/>
      <c r="I153" s="3">
        <f>SUM('GMIC_2021-Q3_SCDPT3'!SCDPT3_96BEGIN_7:'GMIC_2021-Q3_SCDPT3'!SCDPT3_96ENDIN_7)</f>
        <v>0</v>
      </c>
      <c r="J153" s="2"/>
      <c r="K153" s="3">
        <f>SUM('GMIC_2021-Q3_SCDPT3'!SCDPT3_96BEGIN_9:'GMIC_2021-Q3_SCDPT3'!SCDPT3_96ENDIN_9)</f>
        <v>0</v>
      </c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27.6" x14ac:dyDescent="0.25">
      <c r="B154" s="19" t="s">
        <v>550</v>
      </c>
      <c r="C154" s="17" t="s">
        <v>445</v>
      </c>
      <c r="D154" s="18"/>
      <c r="E154" s="2"/>
      <c r="F154" s="2"/>
      <c r="G154" s="2"/>
      <c r="H154" s="2"/>
      <c r="I154" s="3">
        <f>'GMIC_2021-Q3_SCDPT3'!SCDPT3_9099999_7+'GMIC_2021-Q3_SCDPT3'!SCDPT3_9199999_7+'GMIC_2021-Q3_SCDPT3'!SCDPT3_9299999_7+'GMIC_2021-Q3_SCDPT3'!SCDPT3_9399999_7+'GMIC_2021-Q3_SCDPT3'!SCDPT3_9499999_7+'GMIC_2021-Q3_SCDPT3'!SCDPT3_9599999_7+'GMIC_2021-Q3_SCDPT3'!SCDPT3_9699999_7</f>
        <v>0</v>
      </c>
      <c r="J154" s="2"/>
      <c r="K154" s="3">
        <f>'GMIC_2021-Q3_SCDPT3'!SCDPT3_9099999_9+'GMIC_2021-Q3_SCDPT3'!SCDPT3_9199999_9+'GMIC_2021-Q3_SCDPT3'!SCDPT3_9299999_9+'GMIC_2021-Q3_SCDPT3'!SCDPT3_9399999_9+'GMIC_2021-Q3_SCDPT3'!SCDPT3_9499999_9+'GMIC_2021-Q3_SCDPT3'!SCDPT3_9599999_9+'GMIC_2021-Q3_SCDPT3'!SCDPT3_9699999_9</f>
        <v>0</v>
      </c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27.6" x14ac:dyDescent="0.25">
      <c r="B155" s="19" t="s">
        <v>758</v>
      </c>
      <c r="C155" s="17" t="s">
        <v>21</v>
      </c>
      <c r="D155" s="1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x14ac:dyDescent="0.25">
      <c r="B156" s="19" t="s">
        <v>127</v>
      </c>
      <c r="C156" s="17" t="s">
        <v>759</v>
      </c>
      <c r="D156" s="18"/>
      <c r="E156" s="2"/>
      <c r="F156" s="2"/>
      <c r="G156" s="2"/>
      <c r="H156" s="2"/>
      <c r="I156" s="11">
        <f>'GMIC_2021-Q3_SCDPT3'!SCDPT3_9799997_7</f>
        <v>0</v>
      </c>
      <c r="J156" s="2"/>
      <c r="K156" s="11">
        <f>'GMIC_2021-Q3_SCDPT3'!SCDPT3_9799997_9</f>
        <v>0</v>
      </c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27.6" x14ac:dyDescent="0.25">
      <c r="B157" s="19" t="s">
        <v>22</v>
      </c>
      <c r="C157" s="17" t="s">
        <v>194</v>
      </c>
      <c r="D157" s="18"/>
      <c r="E157" s="2"/>
      <c r="F157" s="2"/>
      <c r="G157" s="2"/>
      <c r="H157" s="2"/>
      <c r="I157" s="3">
        <f>'GMIC_2021-Q3_SCDPT3'!SCDPT3_8999999_7+'GMIC_2021-Q3_SCDPT3'!SCDPT3_9799999_7</f>
        <v>0</v>
      </c>
      <c r="J157" s="2"/>
      <c r="K157" s="3">
        <f>'GMIC_2021-Q3_SCDPT3'!SCDPT3_8999999_9+'GMIC_2021-Q3_SCDPT3'!SCDPT3_9799999_9</f>
        <v>0</v>
      </c>
      <c r="L157" s="2"/>
      <c r="M157" s="2"/>
      <c r="N157" s="2"/>
      <c r="O157" s="2"/>
      <c r="P157" s="2"/>
      <c r="Q157" s="2"/>
      <c r="R157" s="2"/>
      <c r="S157" s="2"/>
      <c r="T157" s="2"/>
    </row>
    <row r="158" spans="2:20" x14ac:dyDescent="0.25">
      <c r="B158" s="52" t="s">
        <v>700</v>
      </c>
      <c r="C158" s="50" t="s">
        <v>73</v>
      </c>
      <c r="D158" s="53"/>
      <c r="E158" s="25"/>
      <c r="F158" s="25"/>
      <c r="G158" s="25"/>
      <c r="H158" s="25"/>
      <c r="I158" s="29">
        <f>'GMIC_2021-Q3_SCDPT3'!SCDPT3_8399999_7+'GMIC_2021-Q3_SCDPT3'!SCDPT3_8999999_7+'GMIC_2021-Q3_SCDPT3'!SCDPT3_9799999_7</f>
        <v>352810763</v>
      </c>
      <c r="J158" s="25"/>
      <c r="K158" s="29">
        <f>'GMIC_2021-Q3_SCDPT3'!SCDPT3_8399999_9+'GMIC_2021-Q3_SCDPT3'!SCDPT3_8999999_9+'GMIC_2021-Q3_SCDPT3'!SCDPT3_9799999_9</f>
        <v>533273</v>
      </c>
      <c r="L158" s="25"/>
      <c r="M158" s="25"/>
      <c r="N158" s="25"/>
      <c r="O158" s="25"/>
      <c r="P158" s="25"/>
      <c r="Q158" s="25"/>
      <c r="R158" s="25"/>
      <c r="S158" s="25"/>
      <c r="T158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SaveAs(10/27/2021-3:14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219"/>
  <sheetViews>
    <sheetView workbookViewId="0"/>
  </sheetViews>
  <sheetFormatPr defaultRowHeight="13.8" x14ac:dyDescent="0.25"/>
  <cols>
    <col min="1" max="1" width="1.69921875" customWidth="1"/>
    <col min="2" max="2" width="9.69921875" customWidth="1"/>
    <col min="3" max="4" width="25.69921875" customWidth="1"/>
    <col min="5" max="5" width="63.69921875" customWidth="1"/>
    <col min="6" max="6" width="10.69921875" customWidth="1"/>
    <col min="7" max="7" width="25.69921875" customWidth="1"/>
    <col min="8" max="8" width="12.69921875" customWidth="1"/>
    <col min="9" max="22" width="14.69921875" customWidth="1"/>
    <col min="23" max="26" width="10.69921875" customWidth="1"/>
    <col min="27" max="27" width="13.69921875" customWidth="1"/>
    <col min="28" max="28" width="20.69921875" customWidth="1"/>
    <col min="29" max="30" width="25.69921875" customWidth="1"/>
    <col min="31" max="32" width="10.69921875" customWidth="1"/>
  </cols>
  <sheetData>
    <row r="1" spans="2:32" x14ac:dyDescent="0.25">
      <c r="C1" s="34" t="s">
        <v>326</v>
      </c>
      <c r="D1" s="34" t="s">
        <v>216</v>
      </c>
      <c r="E1" s="34" t="s">
        <v>327</v>
      </c>
      <c r="F1" s="34" t="s">
        <v>42</v>
      </c>
    </row>
    <row r="2" spans="2:32" x14ac:dyDescent="0.25">
      <c r="B2" s="51"/>
      <c r="C2" s="47" t="str">
        <f>'GMIC_2021-Q3_SCDPT3'!Wings_Company_ID</f>
        <v>GMIC</v>
      </c>
      <c r="D2" s="47" t="str">
        <f>'GMIC_2021-Q3_SCDPT3'!Wings_Statement_ID</f>
        <v>2021-Q3</v>
      </c>
      <c r="E2" s="36" t="s">
        <v>701</v>
      </c>
      <c r="F2" s="36" t="s">
        <v>128</v>
      </c>
    </row>
    <row r="3" spans="2:32" ht="40.049999999999997" customHeight="1" x14ac:dyDescent="0.25">
      <c r="B3" s="46" t="s">
        <v>372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2:32" ht="40.049999999999997" customHeight="1" x14ac:dyDescent="0.4">
      <c r="B4" s="49" t="s">
        <v>650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x14ac:dyDescent="0.25"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22.01</v>
      </c>
      <c r="Y5" s="9">
        <v>22.02</v>
      </c>
      <c r="Z5" s="9">
        <v>22.03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</row>
    <row r="6" spans="2:32" ht="91.8" x14ac:dyDescent="0.25">
      <c r="B6" s="48"/>
      <c r="C6" s="8" t="s">
        <v>734</v>
      </c>
      <c r="D6" s="8" t="s">
        <v>373</v>
      </c>
      <c r="E6" s="8" t="s">
        <v>624</v>
      </c>
      <c r="F6" s="8" t="s">
        <v>401</v>
      </c>
      <c r="G6" s="8" t="s">
        <v>760</v>
      </c>
      <c r="H6" s="8" t="s">
        <v>328</v>
      </c>
      <c r="I6" s="8" t="s">
        <v>402</v>
      </c>
      <c r="J6" s="8" t="s">
        <v>329</v>
      </c>
      <c r="K6" s="8" t="s">
        <v>262</v>
      </c>
      <c r="L6" s="8" t="s">
        <v>493</v>
      </c>
      <c r="M6" s="8" t="s">
        <v>195</v>
      </c>
      <c r="N6" s="8" t="s">
        <v>494</v>
      </c>
      <c r="O6" s="8" t="s">
        <v>74</v>
      </c>
      <c r="P6" s="8" t="s">
        <v>349</v>
      </c>
      <c r="Q6" s="8" t="s">
        <v>75</v>
      </c>
      <c r="R6" s="8" t="s">
        <v>495</v>
      </c>
      <c r="S6" s="8" t="s">
        <v>551</v>
      </c>
      <c r="T6" s="8" t="s">
        <v>129</v>
      </c>
      <c r="U6" s="8" t="s">
        <v>130</v>
      </c>
      <c r="V6" s="8" t="s">
        <v>605</v>
      </c>
      <c r="W6" s="8" t="s">
        <v>196</v>
      </c>
      <c r="X6" s="8" t="s">
        <v>470</v>
      </c>
      <c r="Y6" s="8" t="s">
        <v>421</v>
      </c>
      <c r="Z6" s="8" t="s">
        <v>110</v>
      </c>
      <c r="AA6" s="8" t="s">
        <v>111</v>
      </c>
      <c r="AB6" s="8" t="s">
        <v>625</v>
      </c>
      <c r="AC6" s="8" t="s">
        <v>581</v>
      </c>
      <c r="AD6" s="8" t="s">
        <v>112</v>
      </c>
      <c r="AE6" s="8" t="s">
        <v>471</v>
      </c>
      <c r="AF6" s="8" t="s">
        <v>472</v>
      </c>
    </row>
    <row r="7" spans="2:32" x14ac:dyDescent="0.25">
      <c r="B7" s="7" t="s">
        <v>526</v>
      </c>
      <c r="C7" s="1" t="s">
        <v>526</v>
      </c>
      <c r="D7" s="6" t="s">
        <v>526</v>
      </c>
      <c r="E7" s="1" t="s">
        <v>526</v>
      </c>
      <c r="F7" s="1" t="s">
        <v>526</v>
      </c>
      <c r="G7" s="1" t="s">
        <v>526</v>
      </c>
      <c r="H7" s="1" t="s">
        <v>526</v>
      </c>
      <c r="I7" s="1" t="s">
        <v>526</v>
      </c>
      <c r="J7" s="1" t="s">
        <v>526</v>
      </c>
      <c r="K7" s="1" t="s">
        <v>526</v>
      </c>
      <c r="L7" s="1" t="s">
        <v>526</v>
      </c>
      <c r="M7" s="1" t="s">
        <v>526</v>
      </c>
      <c r="N7" s="1" t="s">
        <v>526</v>
      </c>
      <c r="O7" s="1" t="s">
        <v>526</v>
      </c>
      <c r="P7" s="1" t="s">
        <v>526</v>
      </c>
      <c r="Q7" s="1" t="s">
        <v>526</v>
      </c>
      <c r="R7" s="1" t="s">
        <v>526</v>
      </c>
      <c r="S7" s="1" t="s">
        <v>526</v>
      </c>
      <c r="T7" s="1" t="s">
        <v>526</v>
      </c>
      <c r="U7" s="1" t="s">
        <v>526</v>
      </c>
      <c r="V7" s="1" t="s">
        <v>526</v>
      </c>
      <c r="W7" s="1" t="s">
        <v>526</v>
      </c>
      <c r="X7" s="1" t="s">
        <v>526</v>
      </c>
      <c r="Y7" s="1" t="s">
        <v>526</v>
      </c>
      <c r="Z7" s="1" t="s">
        <v>526</v>
      </c>
      <c r="AA7" s="1" t="s">
        <v>526</v>
      </c>
      <c r="AB7" s="1" t="s">
        <v>526</v>
      </c>
      <c r="AC7" s="1" t="s">
        <v>526</v>
      </c>
      <c r="AD7" s="1" t="s">
        <v>526</v>
      </c>
      <c r="AE7" s="1" t="s">
        <v>526</v>
      </c>
      <c r="AF7" s="1" t="s">
        <v>526</v>
      </c>
    </row>
    <row r="8" spans="2:32" x14ac:dyDescent="0.25">
      <c r="B8" s="14" t="s">
        <v>582</v>
      </c>
      <c r="C8" s="20" t="s">
        <v>735</v>
      </c>
      <c r="D8" s="16" t="s">
        <v>0</v>
      </c>
      <c r="E8" s="12" t="s">
        <v>0</v>
      </c>
      <c r="F8" s="21"/>
      <c r="G8" s="5" t="s">
        <v>0</v>
      </c>
      <c r="H8" s="2"/>
      <c r="I8" s="4"/>
      <c r="J8" s="4"/>
      <c r="K8" s="4"/>
      <c r="L8" s="4"/>
      <c r="M8" s="4"/>
      <c r="N8" s="4"/>
      <c r="O8" s="4"/>
      <c r="P8" s="13"/>
      <c r="Q8" s="4"/>
      <c r="R8" s="4"/>
      <c r="S8" s="4"/>
      <c r="T8" s="4"/>
      <c r="U8" s="13"/>
      <c r="V8" s="4"/>
      <c r="W8" s="21"/>
      <c r="X8" s="22" t="s">
        <v>0</v>
      </c>
      <c r="Y8" s="23" t="s">
        <v>0</v>
      </c>
      <c r="Z8" s="28" t="s">
        <v>0</v>
      </c>
      <c r="AA8" s="2"/>
      <c r="AB8" s="5" t="s">
        <v>0</v>
      </c>
      <c r="AC8" s="5" t="s">
        <v>0</v>
      </c>
      <c r="AD8" s="5" t="s">
        <v>0</v>
      </c>
      <c r="AE8" s="15" t="s">
        <v>0</v>
      </c>
      <c r="AF8" s="24" t="s">
        <v>0</v>
      </c>
    </row>
    <row r="9" spans="2:32" x14ac:dyDescent="0.25">
      <c r="B9" s="7" t="s">
        <v>526</v>
      </c>
      <c r="C9" s="1" t="s">
        <v>526</v>
      </c>
      <c r="D9" s="6" t="s">
        <v>526</v>
      </c>
      <c r="E9" s="1" t="s">
        <v>526</v>
      </c>
      <c r="F9" s="1" t="s">
        <v>526</v>
      </c>
      <c r="G9" s="1" t="s">
        <v>526</v>
      </c>
      <c r="H9" s="1" t="s">
        <v>526</v>
      </c>
      <c r="I9" s="1" t="s">
        <v>526</v>
      </c>
      <c r="J9" s="1" t="s">
        <v>526</v>
      </c>
      <c r="K9" s="1" t="s">
        <v>526</v>
      </c>
      <c r="L9" s="1" t="s">
        <v>526</v>
      </c>
      <c r="M9" s="1" t="s">
        <v>526</v>
      </c>
      <c r="N9" s="1" t="s">
        <v>526</v>
      </c>
      <c r="O9" s="1" t="s">
        <v>526</v>
      </c>
      <c r="P9" s="1" t="s">
        <v>526</v>
      </c>
      <c r="Q9" s="1" t="s">
        <v>526</v>
      </c>
      <c r="R9" s="1" t="s">
        <v>526</v>
      </c>
      <c r="S9" s="1" t="s">
        <v>526</v>
      </c>
      <c r="T9" s="1" t="s">
        <v>526</v>
      </c>
      <c r="U9" s="1" t="s">
        <v>526</v>
      </c>
      <c r="V9" s="1" t="s">
        <v>526</v>
      </c>
      <c r="W9" s="1" t="s">
        <v>526</v>
      </c>
      <c r="X9" s="1" t="s">
        <v>526</v>
      </c>
      <c r="Y9" s="1" t="s">
        <v>526</v>
      </c>
      <c r="Z9" s="1" t="s">
        <v>526</v>
      </c>
      <c r="AA9" s="1" t="s">
        <v>526</v>
      </c>
      <c r="AB9" s="1" t="s">
        <v>526</v>
      </c>
      <c r="AC9" s="1" t="s">
        <v>526</v>
      </c>
      <c r="AD9" s="1" t="s">
        <v>526</v>
      </c>
      <c r="AE9" s="1" t="s">
        <v>526</v>
      </c>
      <c r="AF9" s="1" t="s">
        <v>526</v>
      </c>
    </row>
    <row r="10" spans="2:32" ht="27.6" x14ac:dyDescent="0.25">
      <c r="B10" s="19" t="s">
        <v>1</v>
      </c>
      <c r="C10" s="17" t="s">
        <v>527</v>
      </c>
      <c r="D10" s="18"/>
      <c r="E10" s="2"/>
      <c r="F10" s="30"/>
      <c r="G10" s="2"/>
      <c r="H10" s="2"/>
      <c r="I10" s="3">
        <f>SUM('GMIC_2021-Q3_SCDPT4'!SCDPT4_05BEGIN_7:'GMIC_2021-Q3_SCDPT4'!SCDPT4_05ENDIN_7)</f>
        <v>0</v>
      </c>
      <c r="J10" s="3">
        <f>SUM('GMIC_2021-Q3_SCDPT4'!SCDPT4_05BEGIN_8:'GMIC_2021-Q3_SCDPT4'!SCDPT4_05ENDIN_8)</f>
        <v>0</v>
      </c>
      <c r="K10" s="3">
        <f>SUM('GMIC_2021-Q3_SCDPT4'!SCDPT4_05BEGIN_9:'GMIC_2021-Q3_SCDPT4'!SCDPT4_05ENDIN_9)</f>
        <v>0</v>
      </c>
      <c r="L10" s="3">
        <f>SUM('GMIC_2021-Q3_SCDPT4'!SCDPT4_05BEGIN_10:'GMIC_2021-Q3_SCDPT4'!SCDPT4_05ENDIN_10)</f>
        <v>0</v>
      </c>
      <c r="M10" s="3">
        <f>SUM('GMIC_2021-Q3_SCDPT4'!SCDPT4_05BEGIN_11:'GMIC_2021-Q3_SCDPT4'!SCDPT4_05ENDIN_11)</f>
        <v>0</v>
      </c>
      <c r="N10" s="3">
        <f>SUM('GMIC_2021-Q3_SCDPT4'!SCDPT4_05BEGIN_12:'GMIC_2021-Q3_SCDPT4'!SCDPT4_05ENDIN_12)</f>
        <v>0</v>
      </c>
      <c r="O10" s="3">
        <f>SUM('GMIC_2021-Q3_SCDPT4'!SCDPT4_05BEGIN_13:'GMIC_2021-Q3_SCDPT4'!SCDPT4_05ENDIN_13)</f>
        <v>0</v>
      </c>
      <c r="P10" s="3">
        <f>SUM('GMIC_2021-Q3_SCDPT4'!SCDPT4_05BEGIN_14:'GMIC_2021-Q3_SCDPT4'!SCDPT4_05ENDIN_14)</f>
        <v>0</v>
      </c>
      <c r="Q10" s="3">
        <f>SUM('GMIC_2021-Q3_SCDPT4'!SCDPT4_05BEGIN_15:'GMIC_2021-Q3_SCDPT4'!SCDPT4_05ENDIN_15)</f>
        <v>0</v>
      </c>
      <c r="R10" s="3">
        <f>SUM('GMIC_2021-Q3_SCDPT4'!SCDPT4_05BEGIN_16:'GMIC_2021-Q3_SCDPT4'!SCDPT4_05ENDIN_16)</f>
        <v>0</v>
      </c>
      <c r="S10" s="3">
        <f>SUM('GMIC_2021-Q3_SCDPT4'!SCDPT4_05BEGIN_17:'GMIC_2021-Q3_SCDPT4'!SCDPT4_05ENDIN_17)</f>
        <v>0</v>
      </c>
      <c r="T10" s="3">
        <f>SUM('GMIC_2021-Q3_SCDPT4'!SCDPT4_05BEGIN_18:'GMIC_2021-Q3_SCDPT4'!SCDPT4_05ENDIN_18)</f>
        <v>0</v>
      </c>
      <c r="U10" s="3">
        <f>SUM('GMIC_2021-Q3_SCDPT4'!SCDPT4_05BEGIN_19:'GMIC_2021-Q3_SCDPT4'!SCDPT4_05ENDIN_19)</f>
        <v>0</v>
      </c>
      <c r="V10" s="3">
        <f>SUM('GMIC_2021-Q3_SCDPT4'!SCDPT4_05BEGIN_20:'GMIC_2021-Q3_SCDPT4'!SCDPT4_05ENDIN_20)</f>
        <v>0</v>
      </c>
      <c r="W10" s="30"/>
      <c r="X10" s="2"/>
      <c r="Y10" s="2"/>
      <c r="Z10" s="2"/>
      <c r="AA10" s="2"/>
      <c r="AB10" s="2"/>
      <c r="AC10" s="2"/>
      <c r="AD10" s="2"/>
      <c r="AE10" s="2"/>
      <c r="AF10" s="2"/>
    </row>
    <row r="11" spans="2:32" x14ac:dyDescent="0.25">
      <c r="B11" s="7" t="s">
        <v>526</v>
      </c>
      <c r="C11" s="1" t="s">
        <v>526</v>
      </c>
      <c r="D11" s="6" t="s">
        <v>526</v>
      </c>
      <c r="E11" s="1" t="s">
        <v>526</v>
      </c>
      <c r="F11" s="26" t="s">
        <v>526</v>
      </c>
      <c r="G11" s="1" t="s">
        <v>526</v>
      </c>
      <c r="H11" s="1" t="s">
        <v>526</v>
      </c>
      <c r="I11" s="1" t="s">
        <v>526</v>
      </c>
      <c r="J11" s="1" t="s">
        <v>526</v>
      </c>
      <c r="K11" s="1" t="s">
        <v>526</v>
      </c>
      <c r="L11" s="1" t="s">
        <v>526</v>
      </c>
      <c r="M11" s="1" t="s">
        <v>526</v>
      </c>
      <c r="N11" s="1" t="s">
        <v>526</v>
      </c>
      <c r="O11" s="1" t="s">
        <v>526</v>
      </c>
      <c r="P11" s="1" t="s">
        <v>526</v>
      </c>
      <c r="Q11" s="1" t="s">
        <v>526</v>
      </c>
      <c r="R11" s="1" t="s">
        <v>526</v>
      </c>
      <c r="S11" s="1" t="s">
        <v>526</v>
      </c>
      <c r="T11" s="1" t="s">
        <v>526</v>
      </c>
      <c r="U11" s="1" t="s">
        <v>526</v>
      </c>
      <c r="V11" s="1" t="s">
        <v>526</v>
      </c>
      <c r="W11" s="26" t="s">
        <v>526</v>
      </c>
      <c r="X11" s="1" t="s">
        <v>526</v>
      </c>
      <c r="Y11" s="1" t="s">
        <v>526</v>
      </c>
      <c r="Z11" s="1" t="s">
        <v>526</v>
      </c>
      <c r="AA11" s="1" t="s">
        <v>526</v>
      </c>
      <c r="AB11" s="1" t="s">
        <v>526</v>
      </c>
      <c r="AC11" s="1" t="s">
        <v>526</v>
      </c>
      <c r="AD11" s="1" t="s">
        <v>526</v>
      </c>
      <c r="AE11" s="1" t="s">
        <v>526</v>
      </c>
      <c r="AF11" s="1" t="s">
        <v>526</v>
      </c>
    </row>
    <row r="12" spans="2:32" x14ac:dyDescent="0.25">
      <c r="B12" s="14" t="s">
        <v>161</v>
      </c>
      <c r="C12" s="20" t="s">
        <v>735</v>
      </c>
      <c r="D12" s="16" t="s">
        <v>0</v>
      </c>
      <c r="E12" s="12" t="s">
        <v>0</v>
      </c>
      <c r="F12" s="35"/>
      <c r="G12" s="5" t="s">
        <v>0</v>
      </c>
      <c r="H12" s="2"/>
      <c r="I12" s="4"/>
      <c r="J12" s="4"/>
      <c r="K12" s="4"/>
      <c r="L12" s="4"/>
      <c r="M12" s="4"/>
      <c r="N12" s="4"/>
      <c r="O12" s="4"/>
      <c r="P12" s="13"/>
      <c r="Q12" s="4"/>
      <c r="R12" s="4"/>
      <c r="S12" s="4"/>
      <c r="T12" s="4"/>
      <c r="U12" s="13"/>
      <c r="V12" s="4"/>
      <c r="W12" s="35"/>
      <c r="X12" s="22" t="s">
        <v>0</v>
      </c>
      <c r="Y12" s="23" t="s">
        <v>0</v>
      </c>
      <c r="Z12" s="28" t="s">
        <v>0</v>
      </c>
      <c r="AA12" s="2"/>
      <c r="AB12" s="5" t="s">
        <v>0</v>
      </c>
      <c r="AC12" s="5" t="s">
        <v>0</v>
      </c>
      <c r="AD12" s="5" t="s">
        <v>0</v>
      </c>
      <c r="AE12" s="15" t="s">
        <v>0</v>
      </c>
      <c r="AF12" s="24" t="s">
        <v>0</v>
      </c>
    </row>
    <row r="13" spans="2:32" x14ac:dyDescent="0.25">
      <c r="B13" s="7" t="s">
        <v>526</v>
      </c>
      <c r="C13" s="1" t="s">
        <v>526</v>
      </c>
      <c r="D13" s="6" t="s">
        <v>526</v>
      </c>
      <c r="E13" s="1" t="s">
        <v>526</v>
      </c>
      <c r="F13" s="1" t="s">
        <v>526</v>
      </c>
      <c r="G13" s="1" t="s">
        <v>526</v>
      </c>
      <c r="H13" s="1" t="s">
        <v>526</v>
      </c>
      <c r="I13" s="1" t="s">
        <v>526</v>
      </c>
      <c r="J13" s="1" t="s">
        <v>526</v>
      </c>
      <c r="K13" s="1" t="s">
        <v>526</v>
      </c>
      <c r="L13" s="1" t="s">
        <v>526</v>
      </c>
      <c r="M13" s="1" t="s">
        <v>526</v>
      </c>
      <c r="N13" s="1" t="s">
        <v>526</v>
      </c>
      <c r="O13" s="1" t="s">
        <v>526</v>
      </c>
      <c r="P13" s="1" t="s">
        <v>526</v>
      </c>
      <c r="Q13" s="1" t="s">
        <v>526</v>
      </c>
      <c r="R13" s="1" t="s">
        <v>526</v>
      </c>
      <c r="S13" s="1" t="s">
        <v>526</v>
      </c>
      <c r="T13" s="1" t="s">
        <v>526</v>
      </c>
      <c r="U13" s="1" t="s">
        <v>526</v>
      </c>
      <c r="V13" s="1" t="s">
        <v>526</v>
      </c>
      <c r="W13" s="1" t="s">
        <v>526</v>
      </c>
      <c r="X13" s="1" t="s">
        <v>526</v>
      </c>
      <c r="Y13" s="1" t="s">
        <v>526</v>
      </c>
      <c r="Z13" s="1" t="s">
        <v>526</v>
      </c>
      <c r="AA13" s="1" t="s">
        <v>526</v>
      </c>
      <c r="AB13" s="1" t="s">
        <v>526</v>
      </c>
      <c r="AC13" s="1" t="s">
        <v>526</v>
      </c>
      <c r="AD13" s="1" t="s">
        <v>526</v>
      </c>
      <c r="AE13" s="1" t="s">
        <v>526</v>
      </c>
      <c r="AF13" s="1" t="s">
        <v>526</v>
      </c>
    </row>
    <row r="14" spans="2:32" ht="27.6" x14ac:dyDescent="0.25">
      <c r="B14" s="19" t="s">
        <v>422</v>
      </c>
      <c r="C14" s="17" t="s">
        <v>374</v>
      </c>
      <c r="D14" s="18"/>
      <c r="E14" s="2"/>
      <c r="F14" s="30"/>
      <c r="G14" s="2"/>
      <c r="H14" s="2"/>
      <c r="I14" s="3">
        <f>SUM('GMIC_2021-Q3_SCDPT4'!SCDPT4_10BEGIN_7:'GMIC_2021-Q3_SCDPT4'!SCDPT4_10ENDIN_7)</f>
        <v>0</v>
      </c>
      <c r="J14" s="3">
        <f>SUM('GMIC_2021-Q3_SCDPT4'!SCDPT4_10BEGIN_8:'GMIC_2021-Q3_SCDPT4'!SCDPT4_10ENDIN_8)</f>
        <v>0</v>
      </c>
      <c r="K14" s="3">
        <f>SUM('GMIC_2021-Q3_SCDPT4'!SCDPT4_10BEGIN_9:'GMIC_2021-Q3_SCDPT4'!SCDPT4_10ENDIN_9)</f>
        <v>0</v>
      </c>
      <c r="L14" s="3">
        <f>SUM('GMIC_2021-Q3_SCDPT4'!SCDPT4_10BEGIN_10:'GMIC_2021-Q3_SCDPT4'!SCDPT4_10ENDIN_10)</f>
        <v>0</v>
      </c>
      <c r="M14" s="3">
        <f>SUM('GMIC_2021-Q3_SCDPT4'!SCDPT4_10BEGIN_11:'GMIC_2021-Q3_SCDPT4'!SCDPT4_10ENDIN_11)</f>
        <v>0</v>
      </c>
      <c r="N14" s="3">
        <f>SUM('GMIC_2021-Q3_SCDPT4'!SCDPT4_10BEGIN_12:'GMIC_2021-Q3_SCDPT4'!SCDPT4_10ENDIN_12)</f>
        <v>0</v>
      </c>
      <c r="O14" s="3">
        <f>SUM('GMIC_2021-Q3_SCDPT4'!SCDPT4_10BEGIN_13:'GMIC_2021-Q3_SCDPT4'!SCDPT4_10ENDIN_13)</f>
        <v>0</v>
      </c>
      <c r="P14" s="3">
        <f>SUM('GMIC_2021-Q3_SCDPT4'!SCDPT4_10BEGIN_14:'GMIC_2021-Q3_SCDPT4'!SCDPT4_10ENDIN_14)</f>
        <v>0</v>
      </c>
      <c r="Q14" s="3">
        <f>SUM('GMIC_2021-Q3_SCDPT4'!SCDPT4_10BEGIN_15:'GMIC_2021-Q3_SCDPT4'!SCDPT4_10ENDIN_15)</f>
        <v>0</v>
      </c>
      <c r="R14" s="3">
        <f>SUM('GMIC_2021-Q3_SCDPT4'!SCDPT4_10BEGIN_16:'GMIC_2021-Q3_SCDPT4'!SCDPT4_10ENDIN_16)</f>
        <v>0</v>
      </c>
      <c r="S14" s="3">
        <f>SUM('GMIC_2021-Q3_SCDPT4'!SCDPT4_10BEGIN_17:'GMIC_2021-Q3_SCDPT4'!SCDPT4_10ENDIN_17)</f>
        <v>0</v>
      </c>
      <c r="T14" s="3">
        <f>SUM('GMIC_2021-Q3_SCDPT4'!SCDPT4_10BEGIN_18:'GMIC_2021-Q3_SCDPT4'!SCDPT4_10ENDIN_18)</f>
        <v>0</v>
      </c>
      <c r="U14" s="3">
        <f>SUM('GMIC_2021-Q3_SCDPT4'!SCDPT4_10BEGIN_19:'GMIC_2021-Q3_SCDPT4'!SCDPT4_10ENDIN_19)</f>
        <v>0</v>
      </c>
      <c r="V14" s="3">
        <f>SUM('GMIC_2021-Q3_SCDPT4'!SCDPT4_10BEGIN_20:'GMIC_2021-Q3_SCDPT4'!SCDPT4_10ENDIN_20)</f>
        <v>0</v>
      </c>
      <c r="W14" s="30"/>
      <c r="X14" s="2"/>
      <c r="Y14" s="2"/>
      <c r="Z14" s="2"/>
      <c r="AA14" s="2"/>
      <c r="AB14" s="2"/>
      <c r="AC14" s="2"/>
      <c r="AD14" s="2"/>
      <c r="AE14" s="2"/>
      <c r="AF14" s="2"/>
    </row>
    <row r="15" spans="2:32" x14ac:dyDescent="0.25">
      <c r="B15" s="7" t="s">
        <v>526</v>
      </c>
      <c r="C15" s="1" t="s">
        <v>526</v>
      </c>
      <c r="D15" s="6" t="s">
        <v>526</v>
      </c>
      <c r="E15" s="1" t="s">
        <v>526</v>
      </c>
      <c r="F15" s="26" t="s">
        <v>526</v>
      </c>
      <c r="G15" s="1" t="s">
        <v>526</v>
      </c>
      <c r="H15" s="1" t="s">
        <v>526</v>
      </c>
      <c r="I15" s="1" t="s">
        <v>526</v>
      </c>
      <c r="J15" s="1" t="s">
        <v>526</v>
      </c>
      <c r="K15" s="1" t="s">
        <v>526</v>
      </c>
      <c r="L15" s="1" t="s">
        <v>526</v>
      </c>
      <c r="M15" s="1" t="s">
        <v>526</v>
      </c>
      <c r="N15" s="1" t="s">
        <v>526</v>
      </c>
      <c r="O15" s="1" t="s">
        <v>526</v>
      </c>
      <c r="P15" s="1" t="s">
        <v>526</v>
      </c>
      <c r="Q15" s="1" t="s">
        <v>526</v>
      </c>
      <c r="R15" s="1" t="s">
        <v>526</v>
      </c>
      <c r="S15" s="1" t="s">
        <v>526</v>
      </c>
      <c r="T15" s="1" t="s">
        <v>526</v>
      </c>
      <c r="U15" s="1" t="s">
        <v>526</v>
      </c>
      <c r="V15" s="1" t="s">
        <v>526</v>
      </c>
      <c r="W15" s="26" t="s">
        <v>526</v>
      </c>
      <c r="X15" s="1" t="s">
        <v>526</v>
      </c>
      <c r="Y15" s="1" t="s">
        <v>526</v>
      </c>
      <c r="Z15" s="1" t="s">
        <v>526</v>
      </c>
      <c r="AA15" s="1" t="s">
        <v>526</v>
      </c>
      <c r="AB15" s="1" t="s">
        <v>526</v>
      </c>
      <c r="AC15" s="1" t="s">
        <v>526</v>
      </c>
      <c r="AD15" s="1" t="s">
        <v>526</v>
      </c>
      <c r="AE15" s="1" t="s">
        <v>526</v>
      </c>
      <c r="AF15" s="1" t="s">
        <v>526</v>
      </c>
    </row>
    <row r="16" spans="2:32" x14ac:dyDescent="0.25">
      <c r="B16" s="14" t="s">
        <v>820</v>
      </c>
      <c r="C16" s="20" t="s">
        <v>735</v>
      </c>
      <c r="D16" s="16" t="s">
        <v>0</v>
      </c>
      <c r="E16" s="12" t="s">
        <v>0</v>
      </c>
      <c r="F16" s="35"/>
      <c r="G16" s="5" t="s">
        <v>0</v>
      </c>
      <c r="H16" s="2"/>
      <c r="I16" s="4"/>
      <c r="J16" s="4"/>
      <c r="K16" s="4"/>
      <c r="L16" s="4"/>
      <c r="M16" s="4"/>
      <c r="N16" s="4"/>
      <c r="O16" s="4"/>
      <c r="P16" s="13"/>
      <c r="Q16" s="4"/>
      <c r="R16" s="4"/>
      <c r="S16" s="4"/>
      <c r="T16" s="4"/>
      <c r="U16" s="13"/>
      <c r="V16" s="4"/>
      <c r="W16" s="35"/>
      <c r="X16" s="22" t="s">
        <v>0</v>
      </c>
      <c r="Y16" s="23" t="s">
        <v>0</v>
      </c>
      <c r="Z16" s="28" t="s">
        <v>0</v>
      </c>
      <c r="AA16" s="38" t="s">
        <v>0</v>
      </c>
      <c r="AB16" s="5" t="s">
        <v>0</v>
      </c>
      <c r="AC16" s="5" t="s">
        <v>0</v>
      </c>
      <c r="AD16" s="5" t="s">
        <v>0</v>
      </c>
      <c r="AE16" s="15" t="s">
        <v>0</v>
      </c>
      <c r="AF16" s="24" t="s">
        <v>0</v>
      </c>
    </row>
    <row r="17" spans="2:32" x14ac:dyDescent="0.25">
      <c r="B17" s="7" t="s">
        <v>526</v>
      </c>
      <c r="C17" s="1" t="s">
        <v>526</v>
      </c>
      <c r="D17" s="6" t="s">
        <v>526</v>
      </c>
      <c r="E17" s="1" t="s">
        <v>526</v>
      </c>
      <c r="F17" s="26" t="s">
        <v>526</v>
      </c>
      <c r="G17" s="1" t="s">
        <v>526</v>
      </c>
      <c r="H17" s="1" t="s">
        <v>526</v>
      </c>
      <c r="I17" s="1" t="s">
        <v>526</v>
      </c>
      <c r="J17" s="1" t="s">
        <v>526</v>
      </c>
      <c r="K17" s="1" t="s">
        <v>526</v>
      </c>
      <c r="L17" s="1" t="s">
        <v>526</v>
      </c>
      <c r="M17" s="1" t="s">
        <v>526</v>
      </c>
      <c r="N17" s="1" t="s">
        <v>526</v>
      </c>
      <c r="O17" s="1" t="s">
        <v>526</v>
      </c>
      <c r="P17" s="1" t="s">
        <v>526</v>
      </c>
      <c r="Q17" s="1" t="s">
        <v>526</v>
      </c>
      <c r="R17" s="1" t="s">
        <v>526</v>
      </c>
      <c r="S17" s="1" t="s">
        <v>526</v>
      </c>
      <c r="T17" s="1" t="s">
        <v>526</v>
      </c>
      <c r="U17" s="1" t="s">
        <v>526</v>
      </c>
      <c r="V17" s="1" t="s">
        <v>526</v>
      </c>
      <c r="W17" s="26" t="s">
        <v>526</v>
      </c>
      <c r="X17" s="1" t="s">
        <v>526</v>
      </c>
      <c r="Y17" s="1" t="s">
        <v>526</v>
      </c>
      <c r="Z17" s="1" t="s">
        <v>526</v>
      </c>
      <c r="AA17" s="1" t="s">
        <v>526</v>
      </c>
      <c r="AB17" s="1" t="s">
        <v>526</v>
      </c>
      <c r="AC17" s="1" t="s">
        <v>526</v>
      </c>
      <c r="AD17" s="1" t="s">
        <v>526</v>
      </c>
      <c r="AE17" s="1" t="s">
        <v>526</v>
      </c>
      <c r="AF17" s="1" t="s">
        <v>526</v>
      </c>
    </row>
    <row r="18" spans="2:32" ht="41.4" x14ac:dyDescent="0.25">
      <c r="B18" s="19" t="s">
        <v>264</v>
      </c>
      <c r="C18" s="17" t="s">
        <v>376</v>
      </c>
      <c r="D18" s="18"/>
      <c r="E18" s="2"/>
      <c r="F18" s="30"/>
      <c r="G18" s="2"/>
      <c r="H18" s="2"/>
      <c r="I18" s="3">
        <f>SUM('GMIC_2021-Q3_SCDPT4'!SCDPT4_17BEGIN_7:'GMIC_2021-Q3_SCDPT4'!SCDPT4_17ENDIN_7)</f>
        <v>0</v>
      </c>
      <c r="J18" s="3">
        <f>SUM('GMIC_2021-Q3_SCDPT4'!SCDPT4_17BEGIN_8:'GMIC_2021-Q3_SCDPT4'!SCDPT4_17ENDIN_8)</f>
        <v>0</v>
      </c>
      <c r="K18" s="3">
        <f>SUM('GMIC_2021-Q3_SCDPT4'!SCDPT4_17BEGIN_9:'GMIC_2021-Q3_SCDPT4'!SCDPT4_17ENDIN_9)</f>
        <v>0</v>
      </c>
      <c r="L18" s="3">
        <f>SUM('GMIC_2021-Q3_SCDPT4'!SCDPT4_17BEGIN_10:'GMIC_2021-Q3_SCDPT4'!SCDPT4_17ENDIN_10)</f>
        <v>0</v>
      </c>
      <c r="M18" s="3">
        <f>SUM('GMIC_2021-Q3_SCDPT4'!SCDPT4_17BEGIN_11:'GMIC_2021-Q3_SCDPT4'!SCDPT4_17ENDIN_11)</f>
        <v>0</v>
      </c>
      <c r="N18" s="3">
        <f>SUM('GMIC_2021-Q3_SCDPT4'!SCDPT4_17BEGIN_12:'GMIC_2021-Q3_SCDPT4'!SCDPT4_17ENDIN_12)</f>
        <v>0</v>
      </c>
      <c r="O18" s="3">
        <f>SUM('GMIC_2021-Q3_SCDPT4'!SCDPT4_17BEGIN_13:'GMIC_2021-Q3_SCDPT4'!SCDPT4_17ENDIN_13)</f>
        <v>0</v>
      </c>
      <c r="P18" s="3">
        <f>SUM('GMIC_2021-Q3_SCDPT4'!SCDPT4_17BEGIN_14:'GMIC_2021-Q3_SCDPT4'!SCDPT4_17ENDIN_14)</f>
        <v>0</v>
      </c>
      <c r="Q18" s="3">
        <f>SUM('GMIC_2021-Q3_SCDPT4'!SCDPT4_17BEGIN_15:'GMIC_2021-Q3_SCDPT4'!SCDPT4_17ENDIN_15)</f>
        <v>0</v>
      </c>
      <c r="R18" s="3">
        <f>SUM('GMIC_2021-Q3_SCDPT4'!SCDPT4_17BEGIN_16:'GMIC_2021-Q3_SCDPT4'!SCDPT4_17ENDIN_16)</f>
        <v>0</v>
      </c>
      <c r="S18" s="3">
        <f>SUM('GMIC_2021-Q3_SCDPT4'!SCDPT4_17BEGIN_17:'GMIC_2021-Q3_SCDPT4'!SCDPT4_17ENDIN_17)</f>
        <v>0</v>
      </c>
      <c r="T18" s="3">
        <f>SUM('GMIC_2021-Q3_SCDPT4'!SCDPT4_17BEGIN_18:'GMIC_2021-Q3_SCDPT4'!SCDPT4_17ENDIN_18)</f>
        <v>0</v>
      </c>
      <c r="U18" s="3">
        <f>SUM('GMIC_2021-Q3_SCDPT4'!SCDPT4_17BEGIN_19:'GMIC_2021-Q3_SCDPT4'!SCDPT4_17ENDIN_19)</f>
        <v>0</v>
      </c>
      <c r="V18" s="3">
        <f>SUM('GMIC_2021-Q3_SCDPT4'!SCDPT4_17BEGIN_20:'GMIC_2021-Q3_SCDPT4'!SCDPT4_17ENDIN_20)</f>
        <v>0</v>
      </c>
      <c r="W18" s="30"/>
      <c r="X18" s="2"/>
      <c r="Y18" s="2"/>
      <c r="Z18" s="2"/>
      <c r="AA18" s="2"/>
      <c r="AB18" s="2"/>
      <c r="AC18" s="2"/>
      <c r="AD18" s="2"/>
      <c r="AE18" s="2"/>
      <c r="AF18" s="2"/>
    </row>
    <row r="19" spans="2:32" x14ac:dyDescent="0.25">
      <c r="B19" s="7" t="s">
        <v>526</v>
      </c>
      <c r="C19" s="1" t="s">
        <v>526</v>
      </c>
      <c r="D19" s="6" t="s">
        <v>526</v>
      </c>
      <c r="E19" s="1" t="s">
        <v>526</v>
      </c>
      <c r="F19" s="26" t="s">
        <v>526</v>
      </c>
      <c r="G19" s="1" t="s">
        <v>526</v>
      </c>
      <c r="H19" s="1" t="s">
        <v>526</v>
      </c>
      <c r="I19" s="1" t="s">
        <v>526</v>
      </c>
      <c r="J19" s="1" t="s">
        <v>526</v>
      </c>
      <c r="K19" s="1" t="s">
        <v>526</v>
      </c>
      <c r="L19" s="1" t="s">
        <v>526</v>
      </c>
      <c r="M19" s="1" t="s">
        <v>526</v>
      </c>
      <c r="N19" s="1" t="s">
        <v>526</v>
      </c>
      <c r="O19" s="1" t="s">
        <v>526</v>
      </c>
      <c r="P19" s="1" t="s">
        <v>526</v>
      </c>
      <c r="Q19" s="1" t="s">
        <v>526</v>
      </c>
      <c r="R19" s="1" t="s">
        <v>526</v>
      </c>
      <c r="S19" s="1" t="s">
        <v>526</v>
      </c>
      <c r="T19" s="1" t="s">
        <v>526</v>
      </c>
      <c r="U19" s="1" t="s">
        <v>526</v>
      </c>
      <c r="V19" s="1" t="s">
        <v>526</v>
      </c>
      <c r="W19" s="26" t="s">
        <v>526</v>
      </c>
      <c r="X19" s="1" t="s">
        <v>526</v>
      </c>
      <c r="Y19" s="1" t="s">
        <v>526</v>
      </c>
      <c r="Z19" s="1" t="s">
        <v>526</v>
      </c>
      <c r="AA19" s="1" t="s">
        <v>526</v>
      </c>
      <c r="AB19" s="1" t="s">
        <v>526</v>
      </c>
      <c r="AC19" s="1" t="s">
        <v>526</v>
      </c>
      <c r="AD19" s="1" t="s">
        <v>526</v>
      </c>
      <c r="AE19" s="1" t="s">
        <v>526</v>
      </c>
      <c r="AF19" s="1" t="s">
        <v>526</v>
      </c>
    </row>
    <row r="20" spans="2:32" x14ac:dyDescent="0.25">
      <c r="B20" s="14" t="s">
        <v>44</v>
      </c>
      <c r="C20" s="20" t="s">
        <v>735</v>
      </c>
      <c r="D20" s="16" t="s">
        <v>0</v>
      </c>
      <c r="E20" s="12" t="s">
        <v>0</v>
      </c>
      <c r="F20" s="35"/>
      <c r="G20" s="5" t="s">
        <v>0</v>
      </c>
      <c r="H20" s="2"/>
      <c r="I20" s="4"/>
      <c r="J20" s="4"/>
      <c r="K20" s="4"/>
      <c r="L20" s="4"/>
      <c r="M20" s="4"/>
      <c r="N20" s="4"/>
      <c r="O20" s="4"/>
      <c r="P20" s="13"/>
      <c r="Q20" s="4"/>
      <c r="R20" s="4"/>
      <c r="S20" s="4"/>
      <c r="T20" s="4"/>
      <c r="U20" s="13"/>
      <c r="V20" s="4"/>
      <c r="W20" s="35"/>
      <c r="X20" s="22" t="s">
        <v>0</v>
      </c>
      <c r="Y20" s="23" t="s">
        <v>0</v>
      </c>
      <c r="Z20" s="28" t="s">
        <v>0</v>
      </c>
      <c r="AA20" s="38" t="s">
        <v>0</v>
      </c>
      <c r="AB20" s="5" t="s">
        <v>0</v>
      </c>
      <c r="AC20" s="5" t="s">
        <v>0</v>
      </c>
      <c r="AD20" s="5" t="s">
        <v>0</v>
      </c>
      <c r="AE20" s="15" t="s">
        <v>0</v>
      </c>
      <c r="AF20" s="24" t="s">
        <v>0</v>
      </c>
    </row>
    <row r="21" spans="2:32" x14ac:dyDescent="0.25">
      <c r="B21" s="7" t="s">
        <v>526</v>
      </c>
      <c r="C21" s="1" t="s">
        <v>526</v>
      </c>
      <c r="D21" s="6" t="s">
        <v>526</v>
      </c>
      <c r="E21" s="1" t="s">
        <v>526</v>
      </c>
      <c r="F21" s="26" t="s">
        <v>526</v>
      </c>
      <c r="G21" s="1" t="s">
        <v>526</v>
      </c>
      <c r="H21" s="1" t="s">
        <v>526</v>
      </c>
      <c r="I21" s="1" t="s">
        <v>526</v>
      </c>
      <c r="J21" s="1" t="s">
        <v>526</v>
      </c>
      <c r="K21" s="1" t="s">
        <v>526</v>
      </c>
      <c r="L21" s="1" t="s">
        <v>526</v>
      </c>
      <c r="M21" s="1" t="s">
        <v>526</v>
      </c>
      <c r="N21" s="1" t="s">
        <v>526</v>
      </c>
      <c r="O21" s="1" t="s">
        <v>526</v>
      </c>
      <c r="P21" s="1" t="s">
        <v>526</v>
      </c>
      <c r="Q21" s="1" t="s">
        <v>526</v>
      </c>
      <c r="R21" s="1" t="s">
        <v>526</v>
      </c>
      <c r="S21" s="1" t="s">
        <v>526</v>
      </c>
      <c r="T21" s="1" t="s">
        <v>526</v>
      </c>
      <c r="U21" s="1" t="s">
        <v>526</v>
      </c>
      <c r="V21" s="1" t="s">
        <v>526</v>
      </c>
      <c r="W21" s="26" t="s">
        <v>526</v>
      </c>
      <c r="X21" s="1" t="s">
        <v>526</v>
      </c>
      <c r="Y21" s="1" t="s">
        <v>526</v>
      </c>
      <c r="Z21" s="1" t="s">
        <v>526</v>
      </c>
      <c r="AA21" s="1" t="s">
        <v>526</v>
      </c>
      <c r="AB21" s="1" t="s">
        <v>526</v>
      </c>
      <c r="AC21" s="1" t="s">
        <v>526</v>
      </c>
      <c r="AD21" s="1" t="s">
        <v>526</v>
      </c>
      <c r="AE21" s="1" t="s">
        <v>526</v>
      </c>
      <c r="AF21" s="1" t="s">
        <v>526</v>
      </c>
    </row>
    <row r="22" spans="2:32" ht="55.2" x14ac:dyDescent="0.25">
      <c r="B22" s="19" t="s">
        <v>377</v>
      </c>
      <c r="C22" s="17" t="s">
        <v>584</v>
      </c>
      <c r="D22" s="18"/>
      <c r="E22" s="2"/>
      <c r="F22" s="30"/>
      <c r="G22" s="2"/>
      <c r="H22" s="2"/>
      <c r="I22" s="3">
        <f>SUM('GMIC_2021-Q3_SCDPT4'!SCDPT4_24BEGIN_7:'GMIC_2021-Q3_SCDPT4'!SCDPT4_24ENDIN_7)</f>
        <v>0</v>
      </c>
      <c r="J22" s="3">
        <f>SUM('GMIC_2021-Q3_SCDPT4'!SCDPT4_24BEGIN_8:'GMIC_2021-Q3_SCDPT4'!SCDPT4_24ENDIN_8)</f>
        <v>0</v>
      </c>
      <c r="K22" s="3">
        <f>SUM('GMIC_2021-Q3_SCDPT4'!SCDPT4_24BEGIN_9:'GMIC_2021-Q3_SCDPT4'!SCDPT4_24ENDIN_9)</f>
        <v>0</v>
      </c>
      <c r="L22" s="3">
        <f>SUM('GMIC_2021-Q3_SCDPT4'!SCDPT4_24BEGIN_10:'GMIC_2021-Q3_SCDPT4'!SCDPT4_24ENDIN_10)</f>
        <v>0</v>
      </c>
      <c r="M22" s="3">
        <f>SUM('GMIC_2021-Q3_SCDPT4'!SCDPT4_24BEGIN_11:'GMIC_2021-Q3_SCDPT4'!SCDPT4_24ENDIN_11)</f>
        <v>0</v>
      </c>
      <c r="N22" s="3">
        <f>SUM('GMIC_2021-Q3_SCDPT4'!SCDPT4_24BEGIN_12:'GMIC_2021-Q3_SCDPT4'!SCDPT4_24ENDIN_12)</f>
        <v>0</v>
      </c>
      <c r="O22" s="3">
        <f>SUM('GMIC_2021-Q3_SCDPT4'!SCDPT4_24BEGIN_13:'GMIC_2021-Q3_SCDPT4'!SCDPT4_24ENDIN_13)</f>
        <v>0</v>
      </c>
      <c r="P22" s="3">
        <f>SUM('GMIC_2021-Q3_SCDPT4'!SCDPT4_24BEGIN_14:'GMIC_2021-Q3_SCDPT4'!SCDPT4_24ENDIN_14)</f>
        <v>0</v>
      </c>
      <c r="Q22" s="3">
        <f>SUM('GMIC_2021-Q3_SCDPT4'!SCDPT4_24BEGIN_15:'GMIC_2021-Q3_SCDPT4'!SCDPT4_24ENDIN_15)</f>
        <v>0</v>
      </c>
      <c r="R22" s="3">
        <f>SUM('GMIC_2021-Q3_SCDPT4'!SCDPT4_24BEGIN_16:'GMIC_2021-Q3_SCDPT4'!SCDPT4_24ENDIN_16)</f>
        <v>0</v>
      </c>
      <c r="S22" s="3">
        <f>SUM('GMIC_2021-Q3_SCDPT4'!SCDPT4_24BEGIN_17:'GMIC_2021-Q3_SCDPT4'!SCDPT4_24ENDIN_17)</f>
        <v>0</v>
      </c>
      <c r="T22" s="3">
        <f>SUM('GMIC_2021-Q3_SCDPT4'!SCDPT4_24BEGIN_18:'GMIC_2021-Q3_SCDPT4'!SCDPT4_24ENDIN_18)</f>
        <v>0</v>
      </c>
      <c r="U22" s="3">
        <f>SUM('GMIC_2021-Q3_SCDPT4'!SCDPT4_24BEGIN_19:'GMIC_2021-Q3_SCDPT4'!SCDPT4_24ENDIN_19)</f>
        <v>0</v>
      </c>
      <c r="V22" s="3">
        <f>SUM('GMIC_2021-Q3_SCDPT4'!SCDPT4_24BEGIN_20:'GMIC_2021-Q3_SCDPT4'!SCDPT4_24ENDIN_20)</f>
        <v>0</v>
      </c>
      <c r="W22" s="30"/>
      <c r="X22" s="2"/>
      <c r="Y22" s="2"/>
      <c r="Z22" s="2"/>
      <c r="AA22" s="2"/>
      <c r="AB22" s="2"/>
      <c r="AC22" s="2"/>
      <c r="AD22" s="2"/>
      <c r="AE22" s="2"/>
      <c r="AF22" s="2"/>
    </row>
    <row r="23" spans="2:32" x14ac:dyDescent="0.25">
      <c r="B23" s="7" t="s">
        <v>526</v>
      </c>
      <c r="C23" s="1" t="s">
        <v>526</v>
      </c>
      <c r="D23" s="6" t="s">
        <v>526</v>
      </c>
      <c r="E23" s="1" t="s">
        <v>526</v>
      </c>
      <c r="F23" s="26" t="s">
        <v>526</v>
      </c>
      <c r="G23" s="1" t="s">
        <v>526</v>
      </c>
      <c r="H23" s="1" t="s">
        <v>526</v>
      </c>
      <c r="I23" s="1" t="s">
        <v>526</v>
      </c>
      <c r="J23" s="1" t="s">
        <v>526</v>
      </c>
      <c r="K23" s="1" t="s">
        <v>526</v>
      </c>
      <c r="L23" s="1" t="s">
        <v>526</v>
      </c>
      <c r="M23" s="1" t="s">
        <v>526</v>
      </c>
      <c r="N23" s="1" t="s">
        <v>526</v>
      </c>
      <c r="O23" s="1" t="s">
        <v>526</v>
      </c>
      <c r="P23" s="1" t="s">
        <v>526</v>
      </c>
      <c r="Q23" s="1" t="s">
        <v>526</v>
      </c>
      <c r="R23" s="1" t="s">
        <v>526</v>
      </c>
      <c r="S23" s="1" t="s">
        <v>526</v>
      </c>
      <c r="T23" s="1" t="s">
        <v>526</v>
      </c>
      <c r="U23" s="1" t="s">
        <v>526</v>
      </c>
      <c r="V23" s="1" t="s">
        <v>526</v>
      </c>
      <c r="W23" s="26" t="s">
        <v>526</v>
      </c>
      <c r="X23" s="1" t="s">
        <v>526</v>
      </c>
      <c r="Y23" s="1" t="s">
        <v>526</v>
      </c>
      <c r="Z23" s="1" t="s">
        <v>526</v>
      </c>
      <c r="AA23" s="1" t="s">
        <v>526</v>
      </c>
      <c r="AB23" s="1" t="s">
        <v>526</v>
      </c>
      <c r="AC23" s="1" t="s">
        <v>526</v>
      </c>
      <c r="AD23" s="1" t="s">
        <v>526</v>
      </c>
      <c r="AE23" s="1" t="s">
        <v>526</v>
      </c>
      <c r="AF23" s="1" t="s">
        <v>526</v>
      </c>
    </row>
    <row r="24" spans="2:32" x14ac:dyDescent="0.25">
      <c r="B24" s="14" t="s">
        <v>424</v>
      </c>
      <c r="C24" s="40" t="s">
        <v>197</v>
      </c>
      <c r="D24" s="16" t="s">
        <v>821</v>
      </c>
      <c r="E24" s="12" t="s">
        <v>0</v>
      </c>
      <c r="F24" s="33">
        <v>44454</v>
      </c>
      <c r="G24" s="5" t="s">
        <v>76</v>
      </c>
      <c r="H24" s="2"/>
      <c r="I24" s="4">
        <v>625000</v>
      </c>
      <c r="J24" s="4">
        <v>625000</v>
      </c>
      <c r="K24" s="4">
        <v>625000</v>
      </c>
      <c r="L24" s="4">
        <v>625000</v>
      </c>
      <c r="M24" s="4">
        <v>0</v>
      </c>
      <c r="N24" s="4">
        <v>0</v>
      </c>
      <c r="O24" s="4">
        <v>0</v>
      </c>
      <c r="P24" s="3">
        <f>'GMIC_2021-Q3_SCDPT4'!SCDPT4_3100001_11+'GMIC_2021-Q3_SCDPT4'!SCDPT4_3100001_12-'GMIC_2021-Q3_SCDPT4'!SCDPT4_3100001_13</f>
        <v>0</v>
      </c>
      <c r="Q24" s="4">
        <v>0</v>
      </c>
      <c r="R24" s="4">
        <v>625000</v>
      </c>
      <c r="S24" s="4">
        <v>0</v>
      </c>
      <c r="T24" s="4">
        <v>0</v>
      </c>
      <c r="U24" s="3">
        <f>'GMIC_2021-Q3_SCDPT4'!SCDPT4_3100001_17+'GMIC_2021-Q3_SCDPT4'!SCDPT4_3100001_18</f>
        <v>0</v>
      </c>
      <c r="V24" s="4">
        <v>19769</v>
      </c>
      <c r="W24" s="33">
        <v>45915</v>
      </c>
      <c r="X24" s="22" t="s">
        <v>528</v>
      </c>
      <c r="Y24" s="23" t="s">
        <v>270</v>
      </c>
      <c r="Z24" s="28" t="s">
        <v>43</v>
      </c>
      <c r="AA24" s="38" t="s">
        <v>77</v>
      </c>
      <c r="AB24" s="5" t="s">
        <v>0</v>
      </c>
      <c r="AC24" s="5" t="s">
        <v>23</v>
      </c>
      <c r="AD24" s="5" t="s">
        <v>822</v>
      </c>
      <c r="AE24" s="15" t="s">
        <v>0</v>
      </c>
      <c r="AF24" s="24" t="s">
        <v>121</v>
      </c>
    </row>
    <row r="25" spans="2:32" x14ac:dyDescent="0.25">
      <c r="B25" s="14" t="s">
        <v>628</v>
      </c>
      <c r="C25" s="40" t="s">
        <v>198</v>
      </c>
      <c r="D25" s="16" t="s">
        <v>78</v>
      </c>
      <c r="E25" s="39" t="s">
        <v>0</v>
      </c>
      <c r="F25" s="33">
        <v>44378</v>
      </c>
      <c r="G25" s="5" t="s">
        <v>131</v>
      </c>
      <c r="H25" s="2"/>
      <c r="I25" s="4">
        <v>2450000</v>
      </c>
      <c r="J25" s="4">
        <v>2450000</v>
      </c>
      <c r="K25" s="4">
        <v>2450000</v>
      </c>
      <c r="L25" s="4">
        <v>2450000</v>
      </c>
      <c r="M25" s="4">
        <v>0</v>
      </c>
      <c r="N25" s="4">
        <v>0</v>
      </c>
      <c r="O25" s="4">
        <v>0</v>
      </c>
      <c r="P25" s="13">
        <v>0</v>
      </c>
      <c r="Q25" s="4">
        <v>0</v>
      </c>
      <c r="R25" s="4">
        <v>2450000</v>
      </c>
      <c r="S25" s="4">
        <v>0</v>
      </c>
      <c r="T25" s="4">
        <v>0</v>
      </c>
      <c r="U25" s="13">
        <v>0</v>
      </c>
      <c r="V25" s="4">
        <v>73108</v>
      </c>
      <c r="W25" s="33">
        <v>44378</v>
      </c>
      <c r="X25" s="42" t="s">
        <v>528</v>
      </c>
      <c r="Y25" s="43" t="s">
        <v>45</v>
      </c>
      <c r="Z25" s="41" t="s">
        <v>43</v>
      </c>
      <c r="AA25" s="45" t="s">
        <v>24</v>
      </c>
      <c r="AB25" s="5" t="s">
        <v>0</v>
      </c>
      <c r="AC25" s="5" t="s">
        <v>132</v>
      </c>
      <c r="AD25" s="5" t="s">
        <v>132</v>
      </c>
      <c r="AE25" s="15" t="s">
        <v>0</v>
      </c>
      <c r="AF25" s="24" t="s">
        <v>165</v>
      </c>
    </row>
    <row r="26" spans="2:32" x14ac:dyDescent="0.25">
      <c r="B26" s="14" t="s">
        <v>4</v>
      </c>
      <c r="C26" s="40" t="s">
        <v>823</v>
      </c>
      <c r="D26" s="16" t="s">
        <v>824</v>
      </c>
      <c r="E26" s="39" t="s">
        <v>0</v>
      </c>
      <c r="F26" s="33">
        <v>44462</v>
      </c>
      <c r="G26" s="5" t="s">
        <v>797</v>
      </c>
      <c r="H26" s="2"/>
      <c r="I26" s="4">
        <v>4935374</v>
      </c>
      <c r="J26" s="4">
        <v>5000000</v>
      </c>
      <c r="K26" s="4">
        <v>4932550</v>
      </c>
      <c r="L26" s="4">
        <v>0</v>
      </c>
      <c r="M26" s="4">
        <v>0</v>
      </c>
      <c r="N26" s="4">
        <v>2824</v>
      </c>
      <c r="O26" s="4">
        <v>0</v>
      </c>
      <c r="P26" s="13">
        <v>2824</v>
      </c>
      <c r="Q26" s="4">
        <v>0</v>
      </c>
      <c r="R26" s="4">
        <v>4935374</v>
      </c>
      <c r="S26" s="4">
        <v>0</v>
      </c>
      <c r="T26" s="4">
        <v>0</v>
      </c>
      <c r="U26" s="13">
        <v>0</v>
      </c>
      <c r="V26" s="4">
        <v>90831</v>
      </c>
      <c r="W26" s="33">
        <v>48335</v>
      </c>
      <c r="X26" s="42" t="s">
        <v>528</v>
      </c>
      <c r="Y26" s="43" t="s">
        <v>425</v>
      </c>
      <c r="Z26" s="41" t="s">
        <v>43</v>
      </c>
      <c r="AA26" s="45" t="s">
        <v>332</v>
      </c>
      <c r="AB26" s="5" t="s">
        <v>0</v>
      </c>
      <c r="AC26" s="5" t="s">
        <v>378</v>
      </c>
      <c r="AD26" s="5" t="s">
        <v>378</v>
      </c>
      <c r="AE26" s="15" t="s">
        <v>0</v>
      </c>
      <c r="AF26" s="24" t="s">
        <v>266</v>
      </c>
    </row>
    <row r="27" spans="2:32" x14ac:dyDescent="0.25">
      <c r="B27" s="7" t="s">
        <v>526</v>
      </c>
      <c r="C27" s="1" t="s">
        <v>526</v>
      </c>
      <c r="D27" s="6" t="s">
        <v>526</v>
      </c>
      <c r="E27" s="1" t="s">
        <v>526</v>
      </c>
      <c r="F27" s="26" t="s">
        <v>526</v>
      </c>
      <c r="G27" s="1" t="s">
        <v>526</v>
      </c>
      <c r="H27" s="1" t="s">
        <v>526</v>
      </c>
      <c r="I27" s="1" t="s">
        <v>526</v>
      </c>
      <c r="J27" s="1" t="s">
        <v>526</v>
      </c>
      <c r="K27" s="1" t="s">
        <v>526</v>
      </c>
      <c r="L27" s="1" t="s">
        <v>526</v>
      </c>
      <c r="M27" s="1" t="s">
        <v>526</v>
      </c>
      <c r="N27" s="1" t="s">
        <v>526</v>
      </c>
      <c r="O27" s="1" t="s">
        <v>526</v>
      </c>
      <c r="P27" s="1" t="s">
        <v>526</v>
      </c>
      <c r="Q27" s="1" t="s">
        <v>526</v>
      </c>
      <c r="R27" s="1" t="s">
        <v>526</v>
      </c>
      <c r="S27" s="1" t="s">
        <v>526</v>
      </c>
      <c r="T27" s="1" t="s">
        <v>526</v>
      </c>
      <c r="U27" s="1" t="s">
        <v>526</v>
      </c>
      <c r="V27" s="1" t="s">
        <v>526</v>
      </c>
      <c r="W27" s="26" t="s">
        <v>526</v>
      </c>
      <c r="X27" s="1" t="s">
        <v>526</v>
      </c>
      <c r="Y27" s="1" t="s">
        <v>526</v>
      </c>
      <c r="Z27" s="1" t="s">
        <v>526</v>
      </c>
      <c r="AA27" s="1" t="s">
        <v>526</v>
      </c>
      <c r="AB27" s="1" t="s">
        <v>526</v>
      </c>
      <c r="AC27" s="1" t="s">
        <v>526</v>
      </c>
      <c r="AD27" s="1" t="s">
        <v>526</v>
      </c>
      <c r="AE27" s="1" t="s">
        <v>526</v>
      </c>
      <c r="AF27" s="1" t="s">
        <v>526</v>
      </c>
    </row>
    <row r="28" spans="2:32" ht="27.6" x14ac:dyDescent="0.25">
      <c r="B28" s="19" t="s">
        <v>475</v>
      </c>
      <c r="C28" s="17" t="s">
        <v>115</v>
      </c>
      <c r="D28" s="18"/>
      <c r="E28" s="2"/>
      <c r="F28" s="30"/>
      <c r="G28" s="2"/>
      <c r="H28" s="2"/>
      <c r="I28" s="3">
        <f>SUM('GMIC_2021-Q3_SCDPT4'!SCDPT4_31BEGIN_7:'GMIC_2021-Q3_SCDPT4'!SCDPT4_31ENDIN_7)</f>
        <v>8010374</v>
      </c>
      <c r="J28" s="3">
        <f>SUM('GMIC_2021-Q3_SCDPT4'!SCDPT4_31BEGIN_8:'GMIC_2021-Q3_SCDPT4'!SCDPT4_31ENDIN_8)</f>
        <v>8075000</v>
      </c>
      <c r="K28" s="3">
        <f>SUM('GMIC_2021-Q3_SCDPT4'!SCDPT4_31BEGIN_9:'GMIC_2021-Q3_SCDPT4'!SCDPT4_31ENDIN_9)</f>
        <v>8007550</v>
      </c>
      <c r="L28" s="3">
        <f>SUM('GMIC_2021-Q3_SCDPT4'!SCDPT4_31BEGIN_10:'GMIC_2021-Q3_SCDPT4'!SCDPT4_31ENDIN_10)</f>
        <v>3075000</v>
      </c>
      <c r="M28" s="3">
        <f>SUM('GMIC_2021-Q3_SCDPT4'!SCDPT4_31BEGIN_11:'GMIC_2021-Q3_SCDPT4'!SCDPT4_31ENDIN_11)</f>
        <v>0</v>
      </c>
      <c r="N28" s="3">
        <f>SUM('GMIC_2021-Q3_SCDPT4'!SCDPT4_31BEGIN_12:'GMIC_2021-Q3_SCDPT4'!SCDPT4_31ENDIN_12)</f>
        <v>2824</v>
      </c>
      <c r="O28" s="3">
        <f>SUM('GMIC_2021-Q3_SCDPT4'!SCDPT4_31BEGIN_13:'GMIC_2021-Q3_SCDPT4'!SCDPT4_31ENDIN_13)</f>
        <v>0</v>
      </c>
      <c r="P28" s="3">
        <f>SUM('GMIC_2021-Q3_SCDPT4'!SCDPT4_31BEGIN_14:'GMIC_2021-Q3_SCDPT4'!SCDPT4_31ENDIN_14)</f>
        <v>2824</v>
      </c>
      <c r="Q28" s="3">
        <f>SUM('GMIC_2021-Q3_SCDPT4'!SCDPT4_31BEGIN_15:'GMIC_2021-Q3_SCDPT4'!SCDPT4_31ENDIN_15)</f>
        <v>0</v>
      </c>
      <c r="R28" s="3">
        <f>SUM('GMIC_2021-Q3_SCDPT4'!SCDPT4_31BEGIN_16:'GMIC_2021-Q3_SCDPT4'!SCDPT4_31ENDIN_16)</f>
        <v>8010374</v>
      </c>
      <c r="S28" s="3">
        <f>SUM('GMIC_2021-Q3_SCDPT4'!SCDPT4_31BEGIN_17:'GMIC_2021-Q3_SCDPT4'!SCDPT4_31ENDIN_17)</f>
        <v>0</v>
      </c>
      <c r="T28" s="3">
        <f>SUM('GMIC_2021-Q3_SCDPT4'!SCDPT4_31BEGIN_18:'GMIC_2021-Q3_SCDPT4'!SCDPT4_31ENDIN_18)</f>
        <v>0</v>
      </c>
      <c r="U28" s="3">
        <f>SUM('GMIC_2021-Q3_SCDPT4'!SCDPT4_31BEGIN_19:'GMIC_2021-Q3_SCDPT4'!SCDPT4_31ENDIN_19)</f>
        <v>0</v>
      </c>
      <c r="V28" s="3">
        <f>SUM('GMIC_2021-Q3_SCDPT4'!SCDPT4_31BEGIN_20:'GMIC_2021-Q3_SCDPT4'!SCDPT4_31ENDIN_20)</f>
        <v>183708</v>
      </c>
      <c r="W28" s="30"/>
      <c r="X28" s="2"/>
      <c r="Y28" s="2"/>
      <c r="Z28" s="2"/>
      <c r="AA28" s="2"/>
      <c r="AB28" s="2"/>
      <c r="AC28" s="2"/>
      <c r="AD28" s="2"/>
      <c r="AE28" s="2"/>
      <c r="AF28" s="2"/>
    </row>
    <row r="29" spans="2:32" x14ac:dyDescent="0.25">
      <c r="B29" s="7" t="s">
        <v>526</v>
      </c>
      <c r="C29" s="1" t="s">
        <v>526</v>
      </c>
      <c r="D29" s="6" t="s">
        <v>526</v>
      </c>
      <c r="E29" s="1" t="s">
        <v>526</v>
      </c>
      <c r="F29" s="26" t="s">
        <v>526</v>
      </c>
      <c r="G29" s="1" t="s">
        <v>526</v>
      </c>
      <c r="H29" s="1" t="s">
        <v>526</v>
      </c>
      <c r="I29" s="1" t="s">
        <v>526</v>
      </c>
      <c r="J29" s="1" t="s">
        <v>526</v>
      </c>
      <c r="K29" s="1" t="s">
        <v>526</v>
      </c>
      <c r="L29" s="1" t="s">
        <v>526</v>
      </c>
      <c r="M29" s="1" t="s">
        <v>526</v>
      </c>
      <c r="N29" s="1" t="s">
        <v>526</v>
      </c>
      <c r="O29" s="1" t="s">
        <v>526</v>
      </c>
      <c r="P29" s="1" t="s">
        <v>526</v>
      </c>
      <c r="Q29" s="1" t="s">
        <v>526</v>
      </c>
      <c r="R29" s="1" t="s">
        <v>526</v>
      </c>
      <c r="S29" s="1" t="s">
        <v>526</v>
      </c>
      <c r="T29" s="1" t="s">
        <v>526</v>
      </c>
      <c r="U29" s="1" t="s">
        <v>526</v>
      </c>
      <c r="V29" s="1" t="s">
        <v>526</v>
      </c>
      <c r="W29" s="26" t="s">
        <v>526</v>
      </c>
      <c r="X29" s="1" t="s">
        <v>526</v>
      </c>
      <c r="Y29" s="1" t="s">
        <v>526</v>
      </c>
      <c r="Z29" s="1" t="s">
        <v>526</v>
      </c>
      <c r="AA29" s="1" t="s">
        <v>526</v>
      </c>
      <c r="AB29" s="1" t="s">
        <v>526</v>
      </c>
      <c r="AC29" s="1" t="s">
        <v>526</v>
      </c>
      <c r="AD29" s="1" t="s">
        <v>526</v>
      </c>
      <c r="AE29" s="1" t="s">
        <v>526</v>
      </c>
      <c r="AF29" s="1" t="s">
        <v>526</v>
      </c>
    </row>
    <row r="30" spans="2:32" x14ac:dyDescent="0.25">
      <c r="B30" s="14" t="s">
        <v>221</v>
      </c>
      <c r="C30" s="40" t="s">
        <v>79</v>
      </c>
      <c r="D30" s="16" t="s">
        <v>446</v>
      </c>
      <c r="E30" s="12" t="s">
        <v>0</v>
      </c>
      <c r="F30" s="33">
        <v>44405</v>
      </c>
      <c r="G30" s="5" t="s">
        <v>496</v>
      </c>
      <c r="H30" s="2"/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-574720</v>
      </c>
      <c r="O30" s="4">
        <v>0</v>
      </c>
      <c r="P30" s="3">
        <f>'GMIC_2021-Q3_SCDPT4'!SCDPT4_3800001_11+'GMIC_2021-Q3_SCDPT4'!SCDPT4_3800001_12-'GMIC_2021-Q3_SCDPT4'!SCDPT4_3800001_13</f>
        <v>-574720</v>
      </c>
      <c r="Q30" s="4">
        <v>0</v>
      </c>
      <c r="R30" s="4">
        <v>-574720</v>
      </c>
      <c r="S30" s="4">
        <v>0</v>
      </c>
      <c r="T30" s="4">
        <v>3120</v>
      </c>
      <c r="U30" s="3">
        <f>'GMIC_2021-Q3_SCDPT4'!SCDPT4_3800001_17+'GMIC_2021-Q3_SCDPT4'!SCDPT4_3800001_18</f>
        <v>3120</v>
      </c>
      <c r="V30" s="4">
        <v>675367</v>
      </c>
      <c r="W30" s="33">
        <v>45680</v>
      </c>
      <c r="X30" s="22" t="s">
        <v>739</v>
      </c>
      <c r="Y30" s="23" t="s">
        <v>633</v>
      </c>
      <c r="Z30" s="28" t="s">
        <v>43</v>
      </c>
      <c r="AA30" s="2"/>
      <c r="AB30" s="5" t="s">
        <v>606</v>
      </c>
      <c r="AC30" s="5" t="s">
        <v>199</v>
      </c>
      <c r="AD30" s="5" t="s">
        <v>0</v>
      </c>
      <c r="AE30" s="15" t="s">
        <v>0</v>
      </c>
      <c r="AF30" s="24" t="s">
        <v>338</v>
      </c>
    </row>
    <row r="31" spans="2:32" x14ac:dyDescent="0.25">
      <c r="B31" s="14" t="s">
        <v>427</v>
      </c>
      <c r="C31" s="40" t="s">
        <v>133</v>
      </c>
      <c r="D31" s="16" t="s">
        <v>403</v>
      </c>
      <c r="E31" s="39" t="s">
        <v>0</v>
      </c>
      <c r="F31" s="33">
        <v>44407</v>
      </c>
      <c r="G31" s="5" t="s">
        <v>497</v>
      </c>
      <c r="H31" s="2"/>
      <c r="I31" s="4">
        <v>18750</v>
      </c>
      <c r="J31" s="4">
        <v>18750</v>
      </c>
      <c r="K31" s="4">
        <v>18926</v>
      </c>
      <c r="L31" s="4">
        <v>18913</v>
      </c>
      <c r="M31" s="4">
        <v>0</v>
      </c>
      <c r="N31" s="4">
        <v>-163</v>
      </c>
      <c r="O31" s="4">
        <v>0</v>
      </c>
      <c r="P31" s="13">
        <v>-163</v>
      </c>
      <c r="Q31" s="4">
        <v>0</v>
      </c>
      <c r="R31" s="4">
        <v>18750</v>
      </c>
      <c r="S31" s="4">
        <v>0</v>
      </c>
      <c r="T31" s="4">
        <v>0</v>
      </c>
      <c r="U31" s="13">
        <v>0</v>
      </c>
      <c r="V31" s="4">
        <v>455</v>
      </c>
      <c r="W31" s="33">
        <v>54999</v>
      </c>
      <c r="X31" s="42" t="s">
        <v>739</v>
      </c>
      <c r="Y31" s="43" t="s">
        <v>218</v>
      </c>
      <c r="Z31" s="41" t="s">
        <v>43</v>
      </c>
      <c r="AA31" s="2"/>
      <c r="AB31" s="5" t="s">
        <v>0</v>
      </c>
      <c r="AC31" s="5" t="s">
        <v>447</v>
      </c>
      <c r="AD31" s="5" t="s">
        <v>168</v>
      </c>
      <c r="AE31" s="15" t="s">
        <v>0</v>
      </c>
      <c r="AF31" s="24" t="s">
        <v>166</v>
      </c>
    </row>
    <row r="32" spans="2:32" x14ac:dyDescent="0.25">
      <c r="B32" s="14" t="s">
        <v>629</v>
      </c>
      <c r="C32" s="40" t="s">
        <v>825</v>
      </c>
      <c r="D32" s="16" t="s">
        <v>134</v>
      </c>
      <c r="E32" s="39" t="s">
        <v>0</v>
      </c>
      <c r="F32" s="33">
        <v>44449</v>
      </c>
      <c r="G32" s="5" t="s">
        <v>497</v>
      </c>
      <c r="H32" s="2"/>
      <c r="I32" s="4">
        <v>4627933</v>
      </c>
      <c r="J32" s="4">
        <v>4627933</v>
      </c>
      <c r="K32" s="4">
        <v>4604496</v>
      </c>
      <c r="L32" s="4">
        <v>4622822</v>
      </c>
      <c r="M32" s="4">
        <v>0</v>
      </c>
      <c r="N32" s="4">
        <v>5111</v>
      </c>
      <c r="O32" s="4">
        <v>0</v>
      </c>
      <c r="P32" s="13">
        <v>5111</v>
      </c>
      <c r="Q32" s="4">
        <v>0</v>
      </c>
      <c r="R32" s="4">
        <v>4627933</v>
      </c>
      <c r="S32" s="4">
        <v>0</v>
      </c>
      <c r="T32" s="4">
        <v>0</v>
      </c>
      <c r="U32" s="13">
        <v>0</v>
      </c>
      <c r="V32" s="4">
        <v>86333</v>
      </c>
      <c r="W32" s="33">
        <v>44662</v>
      </c>
      <c r="X32" s="42" t="s">
        <v>528</v>
      </c>
      <c r="Y32" s="43" t="s">
        <v>9</v>
      </c>
      <c r="Z32" s="41" t="s">
        <v>43</v>
      </c>
      <c r="AA32" s="2"/>
      <c r="AB32" s="5" t="s">
        <v>0</v>
      </c>
      <c r="AC32" s="5" t="s">
        <v>651</v>
      </c>
      <c r="AD32" s="5" t="s">
        <v>168</v>
      </c>
      <c r="AE32" s="15" t="s">
        <v>0</v>
      </c>
      <c r="AF32" s="24" t="s">
        <v>398</v>
      </c>
    </row>
    <row r="33" spans="2:32" x14ac:dyDescent="0.25">
      <c r="B33" s="14" t="s">
        <v>46</v>
      </c>
      <c r="C33" s="40" t="s">
        <v>702</v>
      </c>
      <c r="D33" s="16" t="s">
        <v>80</v>
      </c>
      <c r="E33" s="39" t="s">
        <v>0</v>
      </c>
      <c r="F33" s="33">
        <v>44413</v>
      </c>
      <c r="G33" s="5" t="s">
        <v>284</v>
      </c>
      <c r="H33" s="2"/>
      <c r="I33" s="4">
        <v>2061500</v>
      </c>
      <c r="J33" s="4">
        <v>2000000</v>
      </c>
      <c r="K33" s="4">
        <v>2036070</v>
      </c>
      <c r="L33" s="4">
        <v>2017952</v>
      </c>
      <c r="M33" s="4">
        <v>0</v>
      </c>
      <c r="N33" s="4">
        <v>-7771</v>
      </c>
      <c r="O33" s="4">
        <v>0</v>
      </c>
      <c r="P33" s="13">
        <v>-7771</v>
      </c>
      <c r="Q33" s="4">
        <v>0</v>
      </c>
      <c r="R33" s="4">
        <v>2010181</v>
      </c>
      <c r="S33" s="4">
        <v>0</v>
      </c>
      <c r="T33" s="4">
        <v>51319</v>
      </c>
      <c r="U33" s="13">
        <v>51319</v>
      </c>
      <c r="V33" s="4">
        <v>92625</v>
      </c>
      <c r="W33" s="33">
        <v>44788</v>
      </c>
      <c r="X33" s="42" t="s">
        <v>171</v>
      </c>
      <c r="Y33" s="43" t="s">
        <v>633</v>
      </c>
      <c r="Z33" s="41" t="s">
        <v>43</v>
      </c>
      <c r="AA33" s="2"/>
      <c r="AB33" s="5" t="s">
        <v>652</v>
      </c>
      <c r="AC33" s="5" t="s">
        <v>498</v>
      </c>
      <c r="AD33" s="5" t="s">
        <v>498</v>
      </c>
      <c r="AE33" s="15" t="s">
        <v>0</v>
      </c>
      <c r="AF33" s="24" t="s">
        <v>172</v>
      </c>
    </row>
    <row r="34" spans="2:32" x14ac:dyDescent="0.25">
      <c r="B34" s="14" t="s">
        <v>268</v>
      </c>
      <c r="C34" s="40" t="s">
        <v>653</v>
      </c>
      <c r="D34" s="16" t="s">
        <v>239</v>
      </c>
      <c r="E34" s="39" t="s">
        <v>0</v>
      </c>
      <c r="F34" s="33">
        <v>44459</v>
      </c>
      <c r="G34" s="5" t="s">
        <v>497</v>
      </c>
      <c r="H34" s="2"/>
      <c r="I34" s="4">
        <v>749980</v>
      </c>
      <c r="J34" s="4">
        <v>749980</v>
      </c>
      <c r="K34" s="4">
        <v>749899</v>
      </c>
      <c r="L34" s="4">
        <v>749908</v>
      </c>
      <c r="M34" s="4">
        <v>0</v>
      </c>
      <c r="N34" s="4">
        <v>73</v>
      </c>
      <c r="O34" s="4">
        <v>0</v>
      </c>
      <c r="P34" s="13">
        <v>73</v>
      </c>
      <c r="Q34" s="4">
        <v>0</v>
      </c>
      <c r="R34" s="4">
        <v>749981</v>
      </c>
      <c r="S34" s="4">
        <v>0</v>
      </c>
      <c r="T34" s="4">
        <v>0</v>
      </c>
      <c r="U34" s="13">
        <v>0</v>
      </c>
      <c r="V34" s="4">
        <v>5098</v>
      </c>
      <c r="W34" s="33">
        <v>45889</v>
      </c>
      <c r="X34" s="42" t="s">
        <v>528</v>
      </c>
      <c r="Y34" s="43" t="s">
        <v>633</v>
      </c>
      <c r="Z34" s="41" t="s">
        <v>43</v>
      </c>
      <c r="AA34" s="2"/>
      <c r="AB34" s="5" t="s">
        <v>0</v>
      </c>
      <c r="AC34" s="5" t="s">
        <v>654</v>
      </c>
      <c r="AD34" s="5" t="s">
        <v>168</v>
      </c>
      <c r="AE34" s="15" t="s">
        <v>0</v>
      </c>
      <c r="AF34" s="24" t="s">
        <v>441</v>
      </c>
    </row>
    <row r="35" spans="2:32" x14ac:dyDescent="0.25">
      <c r="B35" s="14" t="s">
        <v>477</v>
      </c>
      <c r="C35" s="40" t="s">
        <v>240</v>
      </c>
      <c r="D35" s="16" t="s">
        <v>826</v>
      </c>
      <c r="E35" s="39" t="s">
        <v>0</v>
      </c>
      <c r="F35" s="33">
        <v>44441</v>
      </c>
      <c r="G35" s="5" t="s">
        <v>497</v>
      </c>
      <c r="H35" s="2"/>
      <c r="I35" s="4">
        <v>31346</v>
      </c>
      <c r="J35" s="4">
        <v>31346</v>
      </c>
      <c r="K35" s="4">
        <v>30445</v>
      </c>
      <c r="L35" s="4">
        <v>30751</v>
      </c>
      <c r="M35" s="4">
        <v>0</v>
      </c>
      <c r="N35" s="4">
        <v>595</v>
      </c>
      <c r="O35" s="4">
        <v>0</v>
      </c>
      <c r="P35" s="13">
        <v>595</v>
      </c>
      <c r="Q35" s="4">
        <v>0</v>
      </c>
      <c r="R35" s="4">
        <v>31346</v>
      </c>
      <c r="S35" s="4">
        <v>0</v>
      </c>
      <c r="T35" s="4">
        <v>0</v>
      </c>
      <c r="U35" s="13">
        <v>0</v>
      </c>
      <c r="V35" s="4">
        <v>595</v>
      </c>
      <c r="W35" s="33">
        <v>47605</v>
      </c>
      <c r="X35" s="42" t="s">
        <v>528</v>
      </c>
      <c r="Y35" s="43" t="s">
        <v>45</v>
      </c>
      <c r="Z35" s="41" t="s">
        <v>43</v>
      </c>
      <c r="AA35" s="2"/>
      <c r="AB35" s="5" t="s">
        <v>552</v>
      </c>
      <c r="AC35" s="5" t="s">
        <v>350</v>
      </c>
      <c r="AD35" s="5" t="s">
        <v>168</v>
      </c>
      <c r="AE35" s="15" t="s">
        <v>0</v>
      </c>
      <c r="AF35" s="24" t="s">
        <v>165</v>
      </c>
    </row>
    <row r="36" spans="2:32" x14ac:dyDescent="0.25">
      <c r="B36" s="14" t="s">
        <v>672</v>
      </c>
      <c r="C36" s="40" t="s">
        <v>25</v>
      </c>
      <c r="D36" s="16" t="s">
        <v>761</v>
      </c>
      <c r="E36" s="39" t="s">
        <v>0</v>
      </c>
      <c r="F36" s="33">
        <v>44467</v>
      </c>
      <c r="G36" s="5" t="s">
        <v>497</v>
      </c>
      <c r="H36" s="2"/>
      <c r="I36" s="4">
        <v>310401</v>
      </c>
      <c r="J36" s="4">
        <v>310401</v>
      </c>
      <c r="K36" s="4">
        <v>310372</v>
      </c>
      <c r="L36" s="4">
        <v>310372</v>
      </c>
      <c r="M36" s="4">
        <v>0</v>
      </c>
      <c r="N36" s="4">
        <v>28</v>
      </c>
      <c r="O36" s="4">
        <v>0</v>
      </c>
      <c r="P36" s="13">
        <v>28</v>
      </c>
      <c r="Q36" s="4">
        <v>0</v>
      </c>
      <c r="R36" s="4">
        <v>310401</v>
      </c>
      <c r="S36" s="4">
        <v>0</v>
      </c>
      <c r="T36" s="4">
        <v>0</v>
      </c>
      <c r="U36" s="13">
        <v>0</v>
      </c>
      <c r="V36" s="4">
        <v>3205</v>
      </c>
      <c r="W36" s="33">
        <v>49733</v>
      </c>
      <c r="X36" s="42" t="s">
        <v>528</v>
      </c>
      <c r="Y36" s="43" t="s">
        <v>633</v>
      </c>
      <c r="Z36" s="41" t="s">
        <v>43</v>
      </c>
      <c r="AA36" s="2"/>
      <c r="AB36" s="5" t="s">
        <v>0</v>
      </c>
      <c r="AC36" s="5" t="s">
        <v>350</v>
      </c>
      <c r="AD36" s="5" t="s">
        <v>404</v>
      </c>
      <c r="AE36" s="15" t="s">
        <v>0</v>
      </c>
      <c r="AF36" s="24" t="s">
        <v>441</v>
      </c>
    </row>
    <row r="37" spans="2:32" x14ac:dyDescent="0.25">
      <c r="B37" s="14" t="s">
        <v>47</v>
      </c>
      <c r="C37" s="40" t="s">
        <v>827</v>
      </c>
      <c r="D37" s="16" t="s">
        <v>826</v>
      </c>
      <c r="E37" s="39" t="s">
        <v>0</v>
      </c>
      <c r="F37" s="33">
        <v>44467</v>
      </c>
      <c r="G37" s="5" t="s">
        <v>497</v>
      </c>
      <c r="H37" s="2"/>
      <c r="I37" s="4">
        <v>128440</v>
      </c>
      <c r="J37" s="4">
        <v>128440</v>
      </c>
      <c r="K37" s="4">
        <v>128420</v>
      </c>
      <c r="L37" s="4">
        <v>128421</v>
      </c>
      <c r="M37" s="4">
        <v>0</v>
      </c>
      <c r="N37" s="4">
        <v>19</v>
      </c>
      <c r="O37" s="4">
        <v>0</v>
      </c>
      <c r="P37" s="13">
        <v>19</v>
      </c>
      <c r="Q37" s="4">
        <v>0</v>
      </c>
      <c r="R37" s="4">
        <v>128440</v>
      </c>
      <c r="S37" s="4">
        <v>0</v>
      </c>
      <c r="T37" s="4">
        <v>0</v>
      </c>
      <c r="U37" s="13">
        <v>0</v>
      </c>
      <c r="V37" s="4">
        <v>2130</v>
      </c>
      <c r="W37" s="33">
        <v>49733</v>
      </c>
      <c r="X37" s="42" t="s">
        <v>528</v>
      </c>
      <c r="Y37" s="43" t="s">
        <v>270</v>
      </c>
      <c r="Z37" s="41" t="s">
        <v>43</v>
      </c>
      <c r="AA37" s="2"/>
      <c r="AB37" s="5" t="s">
        <v>0</v>
      </c>
      <c r="AC37" s="5" t="s">
        <v>350</v>
      </c>
      <c r="AD37" s="5" t="s">
        <v>168</v>
      </c>
      <c r="AE37" s="15" t="s">
        <v>0</v>
      </c>
      <c r="AF37" s="24" t="s">
        <v>121</v>
      </c>
    </row>
    <row r="38" spans="2:32" x14ac:dyDescent="0.25">
      <c r="B38" s="14" t="s">
        <v>269</v>
      </c>
      <c r="C38" s="40" t="s">
        <v>553</v>
      </c>
      <c r="D38" s="16" t="s">
        <v>828</v>
      </c>
      <c r="E38" s="39" t="s">
        <v>0</v>
      </c>
      <c r="F38" s="33">
        <v>44422</v>
      </c>
      <c r="G38" s="5" t="s">
        <v>497</v>
      </c>
      <c r="H38" s="2"/>
      <c r="I38" s="4">
        <v>2988718</v>
      </c>
      <c r="J38" s="4">
        <v>2988718</v>
      </c>
      <c r="K38" s="4">
        <v>2988440</v>
      </c>
      <c r="L38" s="4">
        <v>2988561</v>
      </c>
      <c r="M38" s="4">
        <v>0</v>
      </c>
      <c r="N38" s="4">
        <v>157</v>
      </c>
      <c r="O38" s="4">
        <v>0</v>
      </c>
      <c r="P38" s="13">
        <v>157</v>
      </c>
      <c r="Q38" s="4">
        <v>0</v>
      </c>
      <c r="R38" s="4">
        <v>2988718</v>
      </c>
      <c r="S38" s="4">
        <v>0</v>
      </c>
      <c r="T38" s="4">
        <v>0</v>
      </c>
      <c r="U38" s="13">
        <v>0</v>
      </c>
      <c r="V38" s="4">
        <v>60579</v>
      </c>
      <c r="W38" s="33">
        <v>45824</v>
      </c>
      <c r="X38" s="42" t="s">
        <v>528</v>
      </c>
      <c r="Y38" s="43" t="s">
        <v>633</v>
      </c>
      <c r="Z38" s="41" t="s">
        <v>43</v>
      </c>
      <c r="AA38" s="2"/>
      <c r="AB38" s="5" t="s">
        <v>0</v>
      </c>
      <c r="AC38" s="5" t="s">
        <v>499</v>
      </c>
      <c r="AD38" s="5" t="s">
        <v>168</v>
      </c>
      <c r="AE38" s="15" t="s">
        <v>0</v>
      </c>
      <c r="AF38" s="24" t="s">
        <v>441</v>
      </c>
    </row>
    <row r="39" spans="2:32" x14ac:dyDescent="0.25">
      <c r="B39" s="14" t="s">
        <v>634</v>
      </c>
      <c r="C39" s="40" t="s">
        <v>554</v>
      </c>
      <c r="D39" s="16" t="s">
        <v>828</v>
      </c>
      <c r="E39" s="39" t="s">
        <v>0</v>
      </c>
      <c r="F39" s="33">
        <v>44422</v>
      </c>
      <c r="G39" s="5" t="s">
        <v>497</v>
      </c>
      <c r="H39" s="2"/>
      <c r="I39" s="4">
        <v>1750000</v>
      </c>
      <c r="J39" s="4">
        <v>1750000</v>
      </c>
      <c r="K39" s="4">
        <v>1749754</v>
      </c>
      <c r="L39" s="4">
        <v>1749887</v>
      </c>
      <c r="M39" s="4">
        <v>0</v>
      </c>
      <c r="N39" s="4">
        <v>113</v>
      </c>
      <c r="O39" s="4">
        <v>0</v>
      </c>
      <c r="P39" s="13">
        <v>113</v>
      </c>
      <c r="Q39" s="4">
        <v>0</v>
      </c>
      <c r="R39" s="4">
        <v>1750000</v>
      </c>
      <c r="S39" s="4">
        <v>0</v>
      </c>
      <c r="T39" s="4">
        <v>0</v>
      </c>
      <c r="U39" s="13">
        <v>0</v>
      </c>
      <c r="V39" s="4">
        <v>39900</v>
      </c>
      <c r="W39" s="33">
        <v>45824</v>
      </c>
      <c r="X39" s="42" t="s">
        <v>528</v>
      </c>
      <c r="Y39" s="43" t="s">
        <v>633</v>
      </c>
      <c r="Z39" s="41" t="s">
        <v>43</v>
      </c>
      <c r="AA39" s="2"/>
      <c r="AB39" s="5" t="s">
        <v>0</v>
      </c>
      <c r="AC39" s="5" t="s">
        <v>499</v>
      </c>
      <c r="AD39" s="5" t="s">
        <v>168</v>
      </c>
      <c r="AE39" s="15" t="s">
        <v>0</v>
      </c>
      <c r="AF39" s="24" t="s">
        <v>441</v>
      </c>
    </row>
    <row r="40" spans="2:32" x14ac:dyDescent="0.25">
      <c r="B40" s="14" t="s">
        <v>10</v>
      </c>
      <c r="C40" s="40" t="s">
        <v>296</v>
      </c>
      <c r="D40" s="16" t="s">
        <v>297</v>
      </c>
      <c r="E40" s="39" t="s">
        <v>0</v>
      </c>
      <c r="F40" s="33">
        <v>44453</v>
      </c>
      <c r="G40" s="5" t="s">
        <v>497</v>
      </c>
      <c r="H40" s="2"/>
      <c r="I40" s="4">
        <v>8255</v>
      </c>
      <c r="J40" s="4">
        <v>8255</v>
      </c>
      <c r="K40" s="4">
        <v>8255</v>
      </c>
      <c r="L40" s="4">
        <v>8255</v>
      </c>
      <c r="M40" s="4">
        <v>0</v>
      </c>
      <c r="N40" s="4">
        <v>0</v>
      </c>
      <c r="O40" s="4">
        <v>0</v>
      </c>
      <c r="P40" s="13">
        <v>0</v>
      </c>
      <c r="Q40" s="4">
        <v>0</v>
      </c>
      <c r="R40" s="4">
        <v>8255</v>
      </c>
      <c r="S40" s="4">
        <v>0</v>
      </c>
      <c r="T40" s="4">
        <v>0</v>
      </c>
      <c r="U40" s="13">
        <v>0</v>
      </c>
      <c r="V40" s="4">
        <v>215</v>
      </c>
      <c r="W40" s="33">
        <v>46006</v>
      </c>
      <c r="X40" s="42" t="s">
        <v>528</v>
      </c>
      <c r="Y40" s="43" t="s">
        <v>633</v>
      </c>
      <c r="Z40" s="41" t="s">
        <v>43</v>
      </c>
      <c r="AA40" s="2"/>
      <c r="AB40" s="5" t="s">
        <v>0</v>
      </c>
      <c r="AC40" s="5" t="s">
        <v>703</v>
      </c>
      <c r="AD40" s="5" t="s">
        <v>168</v>
      </c>
      <c r="AE40" s="15" t="s">
        <v>0</v>
      </c>
      <c r="AF40" s="24" t="s">
        <v>441</v>
      </c>
    </row>
    <row r="41" spans="2:32" x14ac:dyDescent="0.25">
      <c r="B41" s="14" t="s">
        <v>272</v>
      </c>
      <c r="C41" s="40" t="s">
        <v>607</v>
      </c>
      <c r="D41" s="16" t="s">
        <v>829</v>
      </c>
      <c r="E41" s="39" t="s">
        <v>0</v>
      </c>
      <c r="F41" s="33">
        <v>44457</v>
      </c>
      <c r="G41" s="5" t="s">
        <v>497</v>
      </c>
      <c r="H41" s="2"/>
      <c r="I41" s="4">
        <v>250000</v>
      </c>
      <c r="J41" s="4">
        <v>250000</v>
      </c>
      <c r="K41" s="4">
        <v>249885</v>
      </c>
      <c r="L41" s="4">
        <v>249888</v>
      </c>
      <c r="M41" s="4">
        <v>0</v>
      </c>
      <c r="N41" s="4">
        <v>112</v>
      </c>
      <c r="O41" s="4">
        <v>0</v>
      </c>
      <c r="P41" s="13">
        <v>112</v>
      </c>
      <c r="Q41" s="4">
        <v>0</v>
      </c>
      <c r="R41" s="4">
        <v>250000</v>
      </c>
      <c r="S41" s="4">
        <v>0</v>
      </c>
      <c r="T41" s="4">
        <v>0</v>
      </c>
      <c r="U41" s="13">
        <v>0</v>
      </c>
      <c r="V41" s="4">
        <v>3467</v>
      </c>
      <c r="W41" s="33">
        <v>53223</v>
      </c>
      <c r="X41" s="42" t="s">
        <v>528</v>
      </c>
      <c r="Y41" s="43" t="s">
        <v>45</v>
      </c>
      <c r="Z41" s="41" t="s">
        <v>43</v>
      </c>
      <c r="AA41" s="2"/>
      <c r="AB41" s="5" t="s">
        <v>0</v>
      </c>
      <c r="AC41" s="5" t="s">
        <v>135</v>
      </c>
      <c r="AD41" s="5" t="s">
        <v>168</v>
      </c>
      <c r="AE41" s="15" t="s">
        <v>0</v>
      </c>
      <c r="AF41" s="24" t="s">
        <v>165</v>
      </c>
    </row>
    <row r="42" spans="2:32" x14ac:dyDescent="0.25">
      <c r="B42" s="14" t="s">
        <v>478</v>
      </c>
      <c r="C42" s="40" t="s">
        <v>830</v>
      </c>
      <c r="D42" s="16" t="s">
        <v>704</v>
      </c>
      <c r="E42" s="39" t="s">
        <v>0</v>
      </c>
      <c r="F42" s="33">
        <v>44457</v>
      </c>
      <c r="G42" s="5" t="s">
        <v>497</v>
      </c>
      <c r="H42" s="2"/>
      <c r="I42" s="4">
        <v>308333</v>
      </c>
      <c r="J42" s="4">
        <v>308333</v>
      </c>
      <c r="K42" s="4">
        <v>308270</v>
      </c>
      <c r="L42" s="4">
        <v>308271</v>
      </c>
      <c r="M42" s="4">
        <v>0</v>
      </c>
      <c r="N42" s="4">
        <v>62</v>
      </c>
      <c r="O42" s="4">
        <v>0</v>
      </c>
      <c r="P42" s="13">
        <v>62</v>
      </c>
      <c r="Q42" s="4">
        <v>0</v>
      </c>
      <c r="R42" s="4">
        <v>308333</v>
      </c>
      <c r="S42" s="4">
        <v>0</v>
      </c>
      <c r="T42" s="4">
        <v>0</v>
      </c>
      <c r="U42" s="13">
        <v>0</v>
      </c>
      <c r="V42" s="4">
        <v>4226</v>
      </c>
      <c r="W42" s="33">
        <v>53253</v>
      </c>
      <c r="X42" s="42" t="s">
        <v>528</v>
      </c>
      <c r="Y42" s="43" t="s">
        <v>45</v>
      </c>
      <c r="Z42" s="41" t="s">
        <v>43</v>
      </c>
      <c r="AA42" s="2"/>
      <c r="AB42" s="5" t="s">
        <v>0</v>
      </c>
      <c r="AC42" s="5" t="s">
        <v>298</v>
      </c>
      <c r="AD42" s="5" t="s">
        <v>0</v>
      </c>
      <c r="AE42" s="15" t="s">
        <v>0</v>
      </c>
      <c r="AF42" s="24" t="s">
        <v>165</v>
      </c>
    </row>
    <row r="43" spans="2:32" x14ac:dyDescent="0.25">
      <c r="B43" s="14" t="s">
        <v>675</v>
      </c>
      <c r="C43" s="40" t="s">
        <v>655</v>
      </c>
      <c r="D43" s="16" t="s">
        <v>705</v>
      </c>
      <c r="E43" s="39" t="s">
        <v>0</v>
      </c>
      <c r="F43" s="33">
        <v>44387</v>
      </c>
      <c r="G43" s="5" t="s">
        <v>497</v>
      </c>
      <c r="H43" s="2"/>
      <c r="I43" s="4">
        <v>1459055</v>
      </c>
      <c r="J43" s="4">
        <v>1459055</v>
      </c>
      <c r="K43" s="4">
        <v>1459055</v>
      </c>
      <c r="L43" s="4">
        <v>1459055</v>
      </c>
      <c r="M43" s="4">
        <v>0</v>
      </c>
      <c r="N43" s="4">
        <v>0</v>
      </c>
      <c r="O43" s="4">
        <v>0</v>
      </c>
      <c r="P43" s="13">
        <v>0</v>
      </c>
      <c r="Q43" s="4">
        <v>0</v>
      </c>
      <c r="R43" s="4">
        <v>1459055</v>
      </c>
      <c r="S43" s="4">
        <v>0</v>
      </c>
      <c r="T43" s="4">
        <v>0</v>
      </c>
      <c r="U43" s="13">
        <v>0</v>
      </c>
      <c r="V43" s="4">
        <v>51432</v>
      </c>
      <c r="W43" s="33">
        <v>45301</v>
      </c>
      <c r="X43" s="42" t="s">
        <v>528</v>
      </c>
      <c r="Y43" s="43" t="s">
        <v>270</v>
      </c>
      <c r="Z43" s="41" t="s">
        <v>432</v>
      </c>
      <c r="AA43" s="2"/>
      <c r="AB43" s="5" t="s">
        <v>0</v>
      </c>
      <c r="AC43" s="5" t="s">
        <v>26</v>
      </c>
      <c r="AD43" s="5" t="s">
        <v>136</v>
      </c>
      <c r="AE43" s="15" t="s">
        <v>0</v>
      </c>
      <c r="AF43" s="24" t="s">
        <v>448</v>
      </c>
    </row>
    <row r="44" spans="2:32" x14ac:dyDescent="0.25">
      <c r="B44" s="14" t="s">
        <v>49</v>
      </c>
      <c r="C44" s="40" t="s">
        <v>555</v>
      </c>
      <c r="D44" s="16" t="s">
        <v>200</v>
      </c>
      <c r="E44" s="39" t="s">
        <v>0</v>
      </c>
      <c r="F44" s="33">
        <v>44392</v>
      </c>
      <c r="G44" s="5" t="s">
        <v>497</v>
      </c>
      <c r="H44" s="2"/>
      <c r="I44" s="4">
        <v>4000000</v>
      </c>
      <c r="J44" s="4">
        <v>4000000</v>
      </c>
      <c r="K44" s="4">
        <v>3998820</v>
      </c>
      <c r="L44" s="4">
        <v>3999458</v>
      </c>
      <c r="M44" s="4">
        <v>0</v>
      </c>
      <c r="N44" s="4">
        <v>542</v>
      </c>
      <c r="O44" s="4">
        <v>0</v>
      </c>
      <c r="P44" s="13">
        <v>542</v>
      </c>
      <c r="Q44" s="4">
        <v>0</v>
      </c>
      <c r="R44" s="4">
        <v>4000000</v>
      </c>
      <c r="S44" s="4">
        <v>0</v>
      </c>
      <c r="T44" s="4">
        <v>0</v>
      </c>
      <c r="U44" s="13">
        <v>0</v>
      </c>
      <c r="V44" s="4">
        <v>83300</v>
      </c>
      <c r="W44" s="33">
        <v>47588</v>
      </c>
      <c r="X44" s="42" t="s">
        <v>528</v>
      </c>
      <c r="Y44" s="43" t="s">
        <v>45</v>
      </c>
      <c r="Z44" s="41" t="s">
        <v>43</v>
      </c>
      <c r="AA44" s="2"/>
      <c r="AB44" s="5" t="s">
        <v>0</v>
      </c>
      <c r="AC44" s="5" t="s">
        <v>351</v>
      </c>
      <c r="AD44" s="5" t="s">
        <v>168</v>
      </c>
      <c r="AE44" s="15" t="s">
        <v>0</v>
      </c>
      <c r="AF44" s="24" t="s">
        <v>165</v>
      </c>
    </row>
    <row r="45" spans="2:32" x14ac:dyDescent="0.25">
      <c r="B45" s="14" t="s">
        <v>274</v>
      </c>
      <c r="C45" s="40" t="s">
        <v>27</v>
      </c>
      <c r="D45" s="16" t="s">
        <v>656</v>
      </c>
      <c r="E45" s="39" t="s">
        <v>0</v>
      </c>
      <c r="F45" s="33">
        <v>44434</v>
      </c>
      <c r="G45" s="5" t="s">
        <v>81</v>
      </c>
      <c r="H45" s="2"/>
      <c r="I45" s="4">
        <v>5077518</v>
      </c>
      <c r="J45" s="4">
        <v>5000000</v>
      </c>
      <c r="K45" s="4">
        <v>4989100</v>
      </c>
      <c r="L45" s="4">
        <v>4996898</v>
      </c>
      <c r="M45" s="4">
        <v>0</v>
      </c>
      <c r="N45" s="4">
        <v>1481</v>
      </c>
      <c r="O45" s="4">
        <v>0</v>
      </c>
      <c r="P45" s="13">
        <v>1481</v>
      </c>
      <c r="Q45" s="4">
        <v>0</v>
      </c>
      <c r="R45" s="4">
        <v>4998379</v>
      </c>
      <c r="S45" s="4">
        <v>0</v>
      </c>
      <c r="T45" s="4">
        <v>1621</v>
      </c>
      <c r="U45" s="13">
        <v>1621</v>
      </c>
      <c r="V45" s="4">
        <v>184768</v>
      </c>
      <c r="W45" s="33">
        <v>44690</v>
      </c>
      <c r="X45" s="42" t="s">
        <v>739</v>
      </c>
      <c r="Y45" s="43" t="s">
        <v>218</v>
      </c>
      <c r="Z45" s="41" t="s">
        <v>43</v>
      </c>
      <c r="AA45" s="2"/>
      <c r="AB45" s="5" t="s">
        <v>405</v>
      </c>
      <c r="AC45" s="5" t="s">
        <v>608</v>
      </c>
      <c r="AD45" s="5" t="s">
        <v>0</v>
      </c>
      <c r="AE45" s="15" t="s">
        <v>0</v>
      </c>
      <c r="AF45" s="24" t="s">
        <v>166</v>
      </c>
    </row>
    <row r="46" spans="2:32" x14ac:dyDescent="0.25">
      <c r="B46" s="14" t="s">
        <v>480</v>
      </c>
      <c r="C46" s="40" t="s">
        <v>299</v>
      </c>
      <c r="D46" s="16" t="s">
        <v>406</v>
      </c>
      <c r="E46" s="39" t="s">
        <v>0</v>
      </c>
      <c r="F46" s="33">
        <v>44428</v>
      </c>
      <c r="G46" s="5" t="s">
        <v>497</v>
      </c>
      <c r="H46" s="2"/>
      <c r="I46" s="4">
        <v>10000</v>
      </c>
      <c r="J46" s="4">
        <v>10000</v>
      </c>
      <c r="K46" s="4">
        <v>10000</v>
      </c>
      <c r="L46" s="4">
        <v>10000</v>
      </c>
      <c r="M46" s="4">
        <v>0</v>
      </c>
      <c r="N46" s="4">
        <v>0</v>
      </c>
      <c r="O46" s="4">
        <v>0</v>
      </c>
      <c r="P46" s="13">
        <v>0</v>
      </c>
      <c r="Q46" s="4">
        <v>0</v>
      </c>
      <c r="R46" s="4">
        <v>10000</v>
      </c>
      <c r="S46" s="4">
        <v>0</v>
      </c>
      <c r="T46" s="4">
        <v>0</v>
      </c>
      <c r="U46" s="13">
        <v>0</v>
      </c>
      <c r="V46" s="4">
        <v>272</v>
      </c>
      <c r="W46" s="33">
        <v>54016</v>
      </c>
      <c r="X46" s="42" t="s">
        <v>739</v>
      </c>
      <c r="Y46" s="43" t="s">
        <v>9</v>
      </c>
      <c r="Z46" s="41" t="s">
        <v>43</v>
      </c>
      <c r="AA46" s="2"/>
      <c r="AB46" s="5" t="s">
        <v>0</v>
      </c>
      <c r="AC46" s="5" t="s">
        <v>407</v>
      </c>
      <c r="AD46" s="5" t="s">
        <v>168</v>
      </c>
      <c r="AE46" s="15" t="s">
        <v>0</v>
      </c>
      <c r="AF46" s="24" t="s">
        <v>227</v>
      </c>
    </row>
    <row r="47" spans="2:32" x14ac:dyDescent="0.25">
      <c r="B47" s="14" t="s">
        <v>677</v>
      </c>
      <c r="C47" s="40" t="s">
        <v>500</v>
      </c>
      <c r="D47" s="16" t="s">
        <v>28</v>
      </c>
      <c r="E47" s="39" t="s">
        <v>0</v>
      </c>
      <c r="F47" s="33">
        <v>44428</v>
      </c>
      <c r="G47" s="5" t="s">
        <v>497</v>
      </c>
      <c r="H47" s="2"/>
      <c r="I47" s="4">
        <v>12500</v>
      </c>
      <c r="J47" s="4">
        <v>12500</v>
      </c>
      <c r="K47" s="4">
        <v>12500</v>
      </c>
      <c r="L47" s="4">
        <v>12500</v>
      </c>
      <c r="M47" s="4">
        <v>0</v>
      </c>
      <c r="N47" s="4">
        <v>0</v>
      </c>
      <c r="O47" s="4">
        <v>0</v>
      </c>
      <c r="P47" s="13">
        <v>0</v>
      </c>
      <c r="Q47" s="4">
        <v>0</v>
      </c>
      <c r="R47" s="4">
        <v>12500</v>
      </c>
      <c r="S47" s="4">
        <v>0</v>
      </c>
      <c r="T47" s="4">
        <v>0</v>
      </c>
      <c r="U47" s="13">
        <v>0</v>
      </c>
      <c r="V47" s="4">
        <v>355</v>
      </c>
      <c r="W47" s="33">
        <v>54563</v>
      </c>
      <c r="X47" s="42" t="s">
        <v>739</v>
      </c>
      <c r="Y47" s="43" t="s">
        <v>9</v>
      </c>
      <c r="Z47" s="41" t="s">
        <v>43</v>
      </c>
      <c r="AA47" s="2"/>
      <c r="AB47" s="5" t="s">
        <v>0</v>
      </c>
      <c r="AC47" s="5" t="s">
        <v>29</v>
      </c>
      <c r="AD47" s="5" t="s">
        <v>168</v>
      </c>
      <c r="AE47" s="15" t="s">
        <v>0</v>
      </c>
      <c r="AF47" s="24" t="s">
        <v>227</v>
      </c>
    </row>
    <row r="48" spans="2:32" x14ac:dyDescent="0.25">
      <c r="B48" s="14" t="s">
        <v>51</v>
      </c>
      <c r="C48" s="40" t="s">
        <v>137</v>
      </c>
      <c r="D48" s="16" t="s">
        <v>449</v>
      </c>
      <c r="E48" s="39" t="s">
        <v>0</v>
      </c>
      <c r="F48" s="33">
        <v>44430</v>
      </c>
      <c r="G48" s="5" t="s">
        <v>497</v>
      </c>
      <c r="H48" s="2"/>
      <c r="I48" s="4">
        <v>1557103</v>
      </c>
      <c r="J48" s="4">
        <v>1557103</v>
      </c>
      <c r="K48" s="4">
        <v>1556833</v>
      </c>
      <c r="L48" s="4">
        <v>1556956</v>
      </c>
      <c r="M48" s="4">
        <v>0</v>
      </c>
      <c r="N48" s="4">
        <v>147</v>
      </c>
      <c r="O48" s="4">
        <v>0</v>
      </c>
      <c r="P48" s="13">
        <v>147</v>
      </c>
      <c r="Q48" s="4">
        <v>0</v>
      </c>
      <c r="R48" s="4">
        <v>1557103</v>
      </c>
      <c r="S48" s="4">
        <v>0</v>
      </c>
      <c r="T48" s="4">
        <v>0</v>
      </c>
      <c r="U48" s="13">
        <v>0</v>
      </c>
      <c r="V48" s="4">
        <v>36851</v>
      </c>
      <c r="W48" s="33">
        <v>45221</v>
      </c>
      <c r="X48" s="42" t="s">
        <v>528</v>
      </c>
      <c r="Y48" s="43" t="s">
        <v>633</v>
      </c>
      <c r="Z48" s="41" t="s">
        <v>43</v>
      </c>
      <c r="AA48" s="2"/>
      <c r="AB48" s="5" t="s">
        <v>0</v>
      </c>
      <c r="AC48" s="5" t="s">
        <v>241</v>
      </c>
      <c r="AD48" s="5" t="s">
        <v>168</v>
      </c>
      <c r="AE48" s="15" t="s">
        <v>0</v>
      </c>
      <c r="AF48" s="24" t="s">
        <v>441</v>
      </c>
    </row>
    <row r="49" spans="2:32" x14ac:dyDescent="0.25">
      <c r="B49" s="14" t="s">
        <v>435</v>
      </c>
      <c r="C49" s="40" t="s">
        <v>137</v>
      </c>
      <c r="D49" s="16" t="s">
        <v>449</v>
      </c>
      <c r="E49" s="39" t="s">
        <v>0</v>
      </c>
      <c r="F49" s="33">
        <v>44399</v>
      </c>
      <c r="G49" s="5" t="s">
        <v>497</v>
      </c>
      <c r="H49" s="2"/>
      <c r="I49" s="4">
        <v>1874674</v>
      </c>
      <c r="J49" s="4">
        <v>1874674</v>
      </c>
      <c r="K49" s="4">
        <v>1874349</v>
      </c>
      <c r="L49" s="4">
        <v>1874498</v>
      </c>
      <c r="M49" s="4">
        <v>0</v>
      </c>
      <c r="N49" s="4">
        <v>176</v>
      </c>
      <c r="O49" s="4">
        <v>0</v>
      </c>
      <c r="P49" s="13">
        <v>176</v>
      </c>
      <c r="Q49" s="4">
        <v>0</v>
      </c>
      <c r="R49" s="4">
        <v>1874674</v>
      </c>
      <c r="S49" s="4">
        <v>0</v>
      </c>
      <c r="T49" s="4">
        <v>0</v>
      </c>
      <c r="U49" s="13">
        <v>0</v>
      </c>
      <c r="V49" s="4">
        <v>38821</v>
      </c>
      <c r="W49" s="33">
        <v>45221</v>
      </c>
      <c r="X49" s="42" t="s">
        <v>528</v>
      </c>
      <c r="Y49" s="43" t="s">
        <v>218</v>
      </c>
      <c r="Z49" s="41" t="s">
        <v>43</v>
      </c>
      <c r="AA49" s="2"/>
      <c r="AB49" s="5" t="s">
        <v>0</v>
      </c>
      <c r="AC49" s="5" t="s">
        <v>241</v>
      </c>
      <c r="AD49" s="5" t="s">
        <v>168</v>
      </c>
      <c r="AE49" s="15" t="s">
        <v>0</v>
      </c>
      <c r="AF49" s="24" t="s">
        <v>330</v>
      </c>
    </row>
    <row r="50" spans="2:32" x14ac:dyDescent="0.25">
      <c r="B50" s="14" t="s">
        <v>679</v>
      </c>
      <c r="C50" s="40" t="s">
        <v>609</v>
      </c>
      <c r="D50" s="16" t="s">
        <v>449</v>
      </c>
      <c r="E50" s="39" t="s">
        <v>0</v>
      </c>
      <c r="F50" s="33">
        <v>44461</v>
      </c>
      <c r="G50" s="5" t="s">
        <v>497</v>
      </c>
      <c r="H50" s="2"/>
      <c r="I50" s="4">
        <v>2490132</v>
      </c>
      <c r="J50" s="4">
        <v>2490132</v>
      </c>
      <c r="K50" s="4">
        <v>2490126</v>
      </c>
      <c r="L50" s="4">
        <v>2490066</v>
      </c>
      <c r="M50" s="4">
        <v>0</v>
      </c>
      <c r="N50" s="4">
        <v>66</v>
      </c>
      <c r="O50" s="4">
        <v>0</v>
      </c>
      <c r="P50" s="13">
        <v>66</v>
      </c>
      <c r="Q50" s="4">
        <v>0</v>
      </c>
      <c r="R50" s="4">
        <v>2490132</v>
      </c>
      <c r="S50" s="4">
        <v>0</v>
      </c>
      <c r="T50" s="4">
        <v>0</v>
      </c>
      <c r="U50" s="13">
        <v>0</v>
      </c>
      <c r="V50" s="4">
        <v>66743</v>
      </c>
      <c r="W50" s="33">
        <v>45221</v>
      </c>
      <c r="X50" s="42" t="s">
        <v>528</v>
      </c>
      <c r="Y50" s="43" t="s">
        <v>633</v>
      </c>
      <c r="Z50" s="41" t="s">
        <v>43</v>
      </c>
      <c r="AA50" s="2"/>
      <c r="AB50" s="5" t="s">
        <v>0</v>
      </c>
      <c r="AC50" s="5" t="s">
        <v>241</v>
      </c>
      <c r="AD50" s="5" t="s">
        <v>168</v>
      </c>
      <c r="AE50" s="15" t="s">
        <v>0</v>
      </c>
      <c r="AF50" s="24" t="s">
        <v>441</v>
      </c>
    </row>
    <row r="51" spans="2:32" x14ac:dyDescent="0.25">
      <c r="B51" s="14" t="s">
        <v>53</v>
      </c>
      <c r="C51" s="40" t="s">
        <v>450</v>
      </c>
      <c r="D51" s="16" t="s">
        <v>138</v>
      </c>
      <c r="E51" s="39" t="s">
        <v>0</v>
      </c>
      <c r="F51" s="33">
        <v>44402</v>
      </c>
      <c r="G51" s="5" t="s">
        <v>497</v>
      </c>
      <c r="H51" s="2"/>
      <c r="I51" s="4">
        <v>10000</v>
      </c>
      <c r="J51" s="4">
        <v>10000</v>
      </c>
      <c r="K51" s="4">
        <v>10000</v>
      </c>
      <c r="L51" s="4">
        <v>10000</v>
      </c>
      <c r="M51" s="4">
        <v>0</v>
      </c>
      <c r="N51" s="4">
        <v>0</v>
      </c>
      <c r="O51" s="4">
        <v>0</v>
      </c>
      <c r="P51" s="13">
        <v>0</v>
      </c>
      <c r="Q51" s="4">
        <v>0</v>
      </c>
      <c r="R51" s="4">
        <v>10000</v>
      </c>
      <c r="S51" s="4">
        <v>0</v>
      </c>
      <c r="T51" s="4">
        <v>0</v>
      </c>
      <c r="U51" s="13">
        <v>0</v>
      </c>
      <c r="V51" s="4">
        <v>309</v>
      </c>
      <c r="W51" s="33">
        <v>54264</v>
      </c>
      <c r="X51" s="42" t="s">
        <v>739</v>
      </c>
      <c r="Y51" s="43" t="s">
        <v>633</v>
      </c>
      <c r="Z51" s="41" t="s">
        <v>43</v>
      </c>
      <c r="AA51" s="2"/>
      <c r="AB51" s="5" t="s">
        <v>0</v>
      </c>
      <c r="AC51" s="5" t="s">
        <v>556</v>
      </c>
      <c r="AD51" s="5" t="s">
        <v>168</v>
      </c>
      <c r="AE51" s="15" t="s">
        <v>0</v>
      </c>
      <c r="AF51" s="24" t="s">
        <v>338</v>
      </c>
    </row>
    <row r="52" spans="2:32" x14ac:dyDescent="0.25">
      <c r="B52" s="14" t="s">
        <v>278</v>
      </c>
      <c r="C52" s="40" t="s">
        <v>201</v>
      </c>
      <c r="D52" s="16" t="s">
        <v>138</v>
      </c>
      <c r="E52" s="39" t="s">
        <v>0</v>
      </c>
      <c r="F52" s="33">
        <v>44402</v>
      </c>
      <c r="G52" s="5" t="s">
        <v>497</v>
      </c>
      <c r="H52" s="2"/>
      <c r="I52" s="4">
        <v>25000</v>
      </c>
      <c r="J52" s="4">
        <v>25000</v>
      </c>
      <c r="K52" s="4">
        <v>25000</v>
      </c>
      <c r="L52" s="4">
        <v>0</v>
      </c>
      <c r="M52" s="4">
        <v>0</v>
      </c>
      <c r="N52" s="4">
        <v>0</v>
      </c>
      <c r="O52" s="4">
        <v>0</v>
      </c>
      <c r="P52" s="13">
        <v>0</v>
      </c>
      <c r="Q52" s="4">
        <v>0</v>
      </c>
      <c r="R52" s="4">
        <v>25000</v>
      </c>
      <c r="S52" s="4">
        <v>0</v>
      </c>
      <c r="T52" s="4">
        <v>0</v>
      </c>
      <c r="U52" s="13">
        <v>0</v>
      </c>
      <c r="V52" s="4">
        <v>183</v>
      </c>
      <c r="W52" s="33">
        <v>55268</v>
      </c>
      <c r="X52" s="42" t="s">
        <v>739</v>
      </c>
      <c r="Y52" s="43" t="s">
        <v>633</v>
      </c>
      <c r="Z52" s="41" t="s">
        <v>43</v>
      </c>
      <c r="AA52" s="2"/>
      <c r="AB52" s="5" t="s">
        <v>0</v>
      </c>
      <c r="AC52" s="5" t="s">
        <v>556</v>
      </c>
      <c r="AD52" s="5" t="s">
        <v>168</v>
      </c>
      <c r="AE52" s="15" t="s">
        <v>0</v>
      </c>
      <c r="AF52" s="24" t="s">
        <v>338</v>
      </c>
    </row>
    <row r="53" spans="2:32" x14ac:dyDescent="0.25">
      <c r="B53" s="14" t="s">
        <v>481</v>
      </c>
      <c r="C53" s="40" t="s">
        <v>300</v>
      </c>
      <c r="D53" s="16" t="s">
        <v>301</v>
      </c>
      <c r="E53" s="39" t="s">
        <v>0</v>
      </c>
      <c r="F53" s="33">
        <v>44397</v>
      </c>
      <c r="G53" s="5" t="s">
        <v>497</v>
      </c>
      <c r="H53" s="2"/>
      <c r="I53" s="4">
        <v>7125</v>
      </c>
      <c r="J53" s="4">
        <v>7125</v>
      </c>
      <c r="K53" s="4">
        <v>7170</v>
      </c>
      <c r="L53" s="4">
        <v>7165</v>
      </c>
      <c r="M53" s="4">
        <v>0</v>
      </c>
      <c r="N53" s="4">
        <v>-40</v>
      </c>
      <c r="O53" s="4">
        <v>0</v>
      </c>
      <c r="P53" s="13">
        <v>-40</v>
      </c>
      <c r="Q53" s="4">
        <v>0</v>
      </c>
      <c r="R53" s="4">
        <v>7125</v>
      </c>
      <c r="S53" s="4">
        <v>0</v>
      </c>
      <c r="T53" s="4">
        <v>0</v>
      </c>
      <c r="U53" s="13">
        <v>0</v>
      </c>
      <c r="V53" s="4">
        <v>202</v>
      </c>
      <c r="W53" s="33">
        <v>54989</v>
      </c>
      <c r="X53" s="42" t="s">
        <v>739</v>
      </c>
      <c r="Y53" s="43" t="s">
        <v>218</v>
      </c>
      <c r="Z53" s="41" t="s">
        <v>43</v>
      </c>
      <c r="AA53" s="2"/>
      <c r="AB53" s="5" t="s">
        <v>0</v>
      </c>
      <c r="AC53" s="5" t="s">
        <v>501</v>
      </c>
      <c r="AD53" s="5" t="s">
        <v>168</v>
      </c>
      <c r="AE53" s="15" t="s">
        <v>0</v>
      </c>
      <c r="AF53" s="24" t="s">
        <v>166</v>
      </c>
    </row>
    <row r="54" spans="2:32" x14ac:dyDescent="0.25">
      <c r="B54" s="14" t="s">
        <v>682</v>
      </c>
      <c r="C54" s="40" t="s">
        <v>242</v>
      </c>
      <c r="D54" s="16" t="s">
        <v>301</v>
      </c>
      <c r="E54" s="39" t="s">
        <v>0</v>
      </c>
      <c r="F54" s="33">
        <v>44397</v>
      </c>
      <c r="G54" s="5" t="s">
        <v>497</v>
      </c>
      <c r="H54" s="2"/>
      <c r="I54" s="4">
        <v>6250</v>
      </c>
      <c r="J54" s="4">
        <v>6250</v>
      </c>
      <c r="K54" s="4">
        <v>6250</v>
      </c>
      <c r="L54" s="4">
        <v>6250</v>
      </c>
      <c r="M54" s="4">
        <v>0</v>
      </c>
      <c r="N54" s="4">
        <v>0</v>
      </c>
      <c r="O54" s="4">
        <v>0</v>
      </c>
      <c r="P54" s="13">
        <v>0</v>
      </c>
      <c r="Q54" s="4">
        <v>0</v>
      </c>
      <c r="R54" s="4">
        <v>6250</v>
      </c>
      <c r="S54" s="4">
        <v>0</v>
      </c>
      <c r="T54" s="4">
        <v>0</v>
      </c>
      <c r="U54" s="13">
        <v>0</v>
      </c>
      <c r="V54" s="4">
        <v>121</v>
      </c>
      <c r="W54" s="33">
        <v>55173</v>
      </c>
      <c r="X54" s="42" t="s">
        <v>739</v>
      </c>
      <c r="Y54" s="43" t="s">
        <v>218</v>
      </c>
      <c r="Z54" s="41" t="s">
        <v>43</v>
      </c>
      <c r="AA54" s="2"/>
      <c r="AB54" s="5" t="s">
        <v>0</v>
      </c>
      <c r="AC54" s="5" t="s">
        <v>501</v>
      </c>
      <c r="AD54" s="5" t="s">
        <v>168</v>
      </c>
      <c r="AE54" s="15" t="s">
        <v>0</v>
      </c>
      <c r="AF54" s="24" t="s">
        <v>166</v>
      </c>
    </row>
    <row r="55" spans="2:32" x14ac:dyDescent="0.25">
      <c r="B55" s="14" t="s">
        <v>57</v>
      </c>
      <c r="C55" s="40" t="s">
        <v>139</v>
      </c>
      <c r="D55" s="16" t="s">
        <v>657</v>
      </c>
      <c r="E55" s="39" t="s">
        <v>0</v>
      </c>
      <c r="F55" s="33">
        <v>44392</v>
      </c>
      <c r="G55" s="5" t="s">
        <v>497</v>
      </c>
      <c r="H55" s="2"/>
      <c r="I55" s="4">
        <v>176090</v>
      </c>
      <c r="J55" s="4">
        <v>176090</v>
      </c>
      <c r="K55" s="4">
        <v>176061</v>
      </c>
      <c r="L55" s="4">
        <v>176086</v>
      </c>
      <c r="M55" s="4">
        <v>0</v>
      </c>
      <c r="N55" s="4">
        <v>4</v>
      </c>
      <c r="O55" s="4">
        <v>0</v>
      </c>
      <c r="P55" s="13">
        <v>4</v>
      </c>
      <c r="Q55" s="4">
        <v>0</v>
      </c>
      <c r="R55" s="4">
        <v>176090</v>
      </c>
      <c r="S55" s="4">
        <v>0</v>
      </c>
      <c r="T55" s="4">
        <v>0</v>
      </c>
      <c r="U55" s="13">
        <v>0</v>
      </c>
      <c r="V55" s="4">
        <v>4754</v>
      </c>
      <c r="W55" s="33">
        <v>46492</v>
      </c>
      <c r="X55" s="42" t="s">
        <v>739</v>
      </c>
      <c r="Y55" s="43" t="s">
        <v>9</v>
      </c>
      <c r="Z55" s="41" t="s">
        <v>43</v>
      </c>
      <c r="AA55" s="2"/>
      <c r="AB55" s="5" t="s">
        <v>0</v>
      </c>
      <c r="AC55" s="5" t="s">
        <v>30</v>
      </c>
      <c r="AD55" s="5" t="s">
        <v>30</v>
      </c>
      <c r="AE55" s="15" t="s">
        <v>0</v>
      </c>
      <c r="AF55" s="24" t="s">
        <v>227</v>
      </c>
    </row>
    <row r="56" spans="2:32" x14ac:dyDescent="0.25">
      <c r="B56" s="14" t="s">
        <v>279</v>
      </c>
      <c r="C56" s="40" t="s">
        <v>706</v>
      </c>
      <c r="D56" s="16" t="s">
        <v>82</v>
      </c>
      <c r="E56" s="39" t="s">
        <v>0</v>
      </c>
      <c r="F56" s="33">
        <v>44392</v>
      </c>
      <c r="G56" s="5" t="s">
        <v>497</v>
      </c>
      <c r="H56" s="2"/>
      <c r="I56" s="4">
        <v>171600</v>
      </c>
      <c r="J56" s="4">
        <v>171600</v>
      </c>
      <c r="K56" s="4">
        <v>171572</v>
      </c>
      <c r="L56" s="4">
        <v>171579</v>
      </c>
      <c r="M56" s="4">
        <v>0</v>
      </c>
      <c r="N56" s="4">
        <v>21</v>
      </c>
      <c r="O56" s="4">
        <v>0</v>
      </c>
      <c r="P56" s="13">
        <v>21</v>
      </c>
      <c r="Q56" s="4">
        <v>0</v>
      </c>
      <c r="R56" s="4">
        <v>171600</v>
      </c>
      <c r="S56" s="4">
        <v>0</v>
      </c>
      <c r="T56" s="4">
        <v>0</v>
      </c>
      <c r="U56" s="13">
        <v>0</v>
      </c>
      <c r="V56" s="4">
        <v>5495</v>
      </c>
      <c r="W56" s="33">
        <v>48136</v>
      </c>
      <c r="X56" s="42" t="s">
        <v>739</v>
      </c>
      <c r="Y56" s="43" t="s">
        <v>9</v>
      </c>
      <c r="Z56" s="41" t="s">
        <v>43</v>
      </c>
      <c r="AA56" s="2"/>
      <c r="AB56" s="5" t="s">
        <v>0</v>
      </c>
      <c r="AC56" s="5" t="s">
        <v>243</v>
      </c>
      <c r="AD56" s="5" t="s">
        <v>168</v>
      </c>
      <c r="AE56" s="15" t="s">
        <v>0</v>
      </c>
      <c r="AF56" s="24" t="s">
        <v>227</v>
      </c>
    </row>
    <row r="57" spans="2:32" x14ac:dyDescent="0.25">
      <c r="B57" s="14" t="s">
        <v>482</v>
      </c>
      <c r="C57" s="40" t="s">
        <v>83</v>
      </c>
      <c r="D57" s="16" t="s">
        <v>244</v>
      </c>
      <c r="E57" s="39" t="s">
        <v>0</v>
      </c>
      <c r="F57" s="33">
        <v>44447</v>
      </c>
      <c r="G57" s="5" t="s">
        <v>167</v>
      </c>
      <c r="H57" s="2"/>
      <c r="I57" s="4">
        <v>5093190</v>
      </c>
      <c r="J57" s="4">
        <v>4900000</v>
      </c>
      <c r="K57" s="4">
        <v>4931990</v>
      </c>
      <c r="L57" s="4">
        <v>4917172</v>
      </c>
      <c r="M57" s="4">
        <v>0</v>
      </c>
      <c r="N57" s="4">
        <v>-6265</v>
      </c>
      <c r="O57" s="4">
        <v>0</v>
      </c>
      <c r="P57" s="13">
        <v>-6265</v>
      </c>
      <c r="Q57" s="4">
        <v>0</v>
      </c>
      <c r="R57" s="4">
        <v>4910907</v>
      </c>
      <c r="S57" s="4">
        <v>0</v>
      </c>
      <c r="T57" s="4">
        <v>-10907</v>
      </c>
      <c r="U57" s="13">
        <v>-10907</v>
      </c>
      <c r="V57" s="4">
        <v>376327</v>
      </c>
      <c r="W57" s="33">
        <v>44940</v>
      </c>
      <c r="X57" s="42" t="s">
        <v>739</v>
      </c>
      <c r="Y57" s="43" t="s">
        <v>633</v>
      </c>
      <c r="Z57" s="41" t="s">
        <v>43</v>
      </c>
      <c r="AA57" s="2"/>
      <c r="AB57" s="5" t="s">
        <v>831</v>
      </c>
      <c r="AC57" s="5" t="s">
        <v>302</v>
      </c>
      <c r="AD57" s="5" t="s">
        <v>0</v>
      </c>
      <c r="AE57" s="15" t="s">
        <v>0</v>
      </c>
      <c r="AF57" s="24" t="s">
        <v>338</v>
      </c>
    </row>
    <row r="58" spans="2:32" x14ac:dyDescent="0.25">
      <c r="B58" s="14" t="s">
        <v>684</v>
      </c>
      <c r="C58" s="40" t="s">
        <v>762</v>
      </c>
      <c r="D58" s="16" t="s">
        <v>352</v>
      </c>
      <c r="E58" s="39" t="s">
        <v>0</v>
      </c>
      <c r="F58" s="33">
        <v>44423</v>
      </c>
      <c r="G58" s="5" t="s">
        <v>497</v>
      </c>
      <c r="H58" s="2"/>
      <c r="I58" s="4">
        <v>5850000</v>
      </c>
      <c r="J58" s="4">
        <v>5850000</v>
      </c>
      <c r="K58" s="4">
        <v>5849070</v>
      </c>
      <c r="L58" s="4">
        <v>5849539</v>
      </c>
      <c r="M58" s="4">
        <v>0</v>
      </c>
      <c r="N58" s="4">
        <v>461</v>
      </c>
      <c r="O58" s="4">
        <v>0</v>
      </c>
      <c r="P58" s="13">
        <v>461</v>
      </c>
      <c r="Q58" s="4">
        <v>0</v>
      </c>
      <c r="R58" s="4">
        <v>5850000</v>
      </c>
      <c r="S58" s="4">
        <v>0</v>
      </c>
      <c r="T58" s="4">
        <v>0</v>
      </c>
      <c r="U58" s="13">
        <v>0</v>
      </c>
      <c r="V58" s="4">
        <v>97500</v>
      </c>
      <c r="W58" s="33">
        <v>45427</v>
      </c>
      <c r="X58" s="42" t="s">
        <v>528</v>
      </c>
      <c r="Y58" s="43" t="s">
        <v>633</v>
      </c>
      <c r="Z58" s="41" t="s">
        <v>43</v>
      </c>
      <c r="AA58" s="2"/>
      <c r="AB58" s="5" t="s">
        <v>0</v>
      </c>
      <c r="AC58" s="5" t="s">
        <v>610</v>
      </c>
      <c r="AD58" s="5" t="s">
        <v>610</v>
      </c>
      <c r="AE58" s="15" t="s">
        <v>0</v>
      </c>
      <c r="AF58" s="24" t="s">
        <v>441</v>
      </c>
    </row>
    <row r="59" spans="2:32" x14ac:dyDescent="0.25">
      <c r="B59" s="14" t="s">
        <v>281</v>
      </c>
      <c r="C59" s="40" t="s">
        <v>84</v>
      </c>
      <c r="D59" s="16" t="s">
        <v>245</v>
      </c>
      <c r="E59" s="39" t="s">
        <v>0</v>
      </c>
      <c r="F59" s="33">
        <v>44393</v>
      </c>
      <c r="G59" s="5" t="s">
        <v>497</v>
      </c>
      <c r="H59" s="2"/>
      <c r="I59" s="4">
        <v>5230000</v>
      </c>
      <c r="J59" s="4">
        <v>5230000</v>
      </c>
      <c r="K59" s="4">
        <v>5228447</v>
      </c>
      <c r="L59" s="4">
        <v>5229381</v>
      </c>
      <c r="M59" s="4">
        <v>0</v>
      </c>
      <c r="N59" s="4">
        <v>619</v>
      </c>
      <c r="O59" s="4">
        <v>0</v>
      </c>
      <c r="P59" s="13">
        <v>619</v>
      </c>
      <c r="Q59" s="4">
        <v>0</v>
      </c>
      <c r="R59" s="4">
        <v>5230000</v>
      </c>
      <c r="S59" s="4">
        <v>0</v>
      </c>
      <c r="T59" s="4">
        <v>0</v>
      </c>
      <c r="U59" s="13">
        <v>0</v>
      </c>
      <c r="V59" s="4">
        <v>76881</v>
      </c>
      <c r="W59" s="33">
        <v>45001</v>
      </c>
      <c r="X59" s="42" t="s">
        <v>528</v>
      </c>
      <c r="Y59" s="43" t="s">
        <v>633</v>
      </c>
      <c r="Z59" s="41" t="s">
        <v>43</v>
      </c>
      <c r="AA59" s="2"/>
      <c r="AB59" s="5" t="s">
        <v>0</v>
      </c>
      <c r="AC59" s="5" t="s">
        <v>85</v>
      </c>
      <c r="AD59" s="5" t="s">
        <v>168</v>
      </c>
      <c r="AE59" s="15" t="s">
        <v>0</v>
      </c>
      <c r="AF59" s="24" t="s">
        <v>441</v>
      </c>
    </row>
    <row r="60" spans="2:32" x14ac:dyDescent="0.25">
      <c r="B60" s="14" t="s">
        <v>483</v>
      </c>
      <c r="C60" s="40" t="s">
        <v>611</v>
      </c>
      <c r="D60" s="16" t="s">
        <v>832</v>
      </c>
      <c r="E60" s="39" t="s">
        <v>0</v>
      </c>
      <c r="F60" s="33">
        <v>44459</v>
      </c>
      <c r="G60" s="5" t="s">
        <v>497</v>
      </c>
      <c r="H60" s="2"/>
      <c r="I60" s="4">
        <v>5000000</v>
      </c>
      <c r="J60" s="4">
        <v>5000000</v>
      </c>
      <c r="K60" s="4">
        <v>4999104</v>
      </c>
      <c r="L60" s="4">
        <v>4999673</v>
      </c>
      <c r="M60" s="4">
        <v>0</v>
      </c>
      <c r="N60" s="4">
        <v>327</v>
      </c>
      <c r="O60" s="4">
        <v>0</v>
      </c>
      <c r="P60" s="13">
        <v>327</v>
      </c>
      <c r="Q60" s="4">
        <v>0</v>
      </c>
      <c r="R60" s="4">
        <v>5000000</v>
      </c>
      <c r="S60" s="4">
        <v>0</v>
      </c>
      <c r="T60" s="4">
        <v>0</v>
      </c>
      <c r="U60" s="13">
        <v>0</v>
      </c>
      <c r="V60" s="4">
        <v>117000</v>
      </c>
      <c r="W60" s="33">
        <v>45005</v>
      </c>
      <c r="X60" s="42" t="s">
        <v>528</v>
      </c>
      <c r="Y60" s="43" t="s">
        <v>425</v>
      </c>
      <c r="Z60" s="41" t="s">
        <v>43</v>
      </c>
      <c r="AA60" s="2"/>
      <c r="AB60" s="5" t="s">
        <v>0</v>
      </c>
      <c r="AC60" s="5" t="s">
        <v>557</v>
      </c>
      <c r="AD60" s="5" t="s">
        <v>557</v>
      </c>
      <c r="AE60" s="15" t="s">
        <v>0</v>
      </c>
      <c r="AF60" s="24" t="s">
        <v>266</v>
      </c>
    </row>
    <row r="61" spans="2:32" x14ac:dyDescent="0.25">
      <c r="B61" s="14" t="s">
        <v>686</v>
      </c>
      <c r="C61" s="40" t="s">
        <v>140</v>
      </c>
      <c r="D61" s="16" t="s">
        <v>303</v>
      </c>
      <c r="E61" s="39" t="s">
        <v>0</v>
      </c>
      <c r="F61" s="33">
        <v>44392</v>
      </c>
      <c r="G61" s="5" t="s">
        <v>131</v>
      </c>
      <c r="H61" s="2"/>
      <c r="I61" s="4">
        <v>3365000</v>
      </c>
      <c r="J61" s="4">
        <v>3365000</v>
      </c>
      <c r="K61" s="4">
        <v>3603141</v>
      </c>
      <c r="L61" s="4">
        <v>3376132</v>
      </c>
      <c r="M61" s="4">
        <v>0</v>
      </c>
      <c r="N61" s="4">
        <v>-11132</v>
      </c>
      <c r="O61" s="4">
        <v>0</v>
      </c>
      <c r="P61" s="13">
        <v>-11132</v>
      </c>
      <c r="Q61" s="4">
        <v>0</v>
      </c>
      <c r="R61" s="4">
        <v>3365000</v>
      </c>
      <c r="S61" s="4">
        <v>0</v>
      </c>
      <c r="T61" s="4">
        <v>0</v>
      </c>
      <c r="U61" s="13">
        <v>0</v>
      </c>
      <c r="V61" s="4">
        <v>130394</v>
      </c>
      <c r="W61" s="33">
        <v>44392</v>
      </c>
      <c r="X61" s="42" t="s">
        <v>528</v>
      </c>
      <c r="Y61" s="43" t="s">
        <v>270</v>
      </c>
      <c r="Z61" s="41" t="s">
        <v>43</v>
      </c>
      <c r="AA61" s="2"/>
      <c r="AB61" s="5" t="s">
        <v>31</v>
      </c>
      <c r="AC61" s="5" t="s">
        <v>353</v>
      </c>
      <c r="AD61" s="5" t="s">
        <v>0</v>
      </c>
      <c r="AE61" s="15" t="s">
        <v>0</v>
      </c>
      <c r="AF61" s="24" t="s">
        <v>121</v>
      </c>
    </row>
    <row r="62" spans="2:32" x14ac:dyDescent="0.25">
      <c r="B62" s="14" t="s">
        <v>59</v>
      </c>
      <c r="C62" s="40" t="s">
        <v>202</v>
      </c>
      <c r="D62" s="16" t="s">
        <v>246</v>
      </c>
      <c r="E62" s="39" t="s">
        <v>0</v>
      </c>
      <c r="F62" s="33">
        <v>44454</v>
      </c>
      <c r="G62" s="5" t="s">
        <v>76</v>
      </c>
      <c r="H62" s="2"/>
      <c r="I62" s="4">
        <v>4000000</v>
      </c>
      <c r="J62" s="4">
        <v>4000000</v>
      </c>
      <c r="K62" s="4">
        <v>4205200</v>
      </c>
      <c r="L62" s="4">
        <v>4029562</v>
      </c>
      <c r="M62" s="4">
        <v>0</v>
      </c>
      <c r="N62" s="4">
        <v>-29562</v>
      </c>
      <c r="O62" s="4">
        <v>0</v>
      </c>
      <c r="P62" s="13">
        <v>-29562</v>
      </c>
      <c r="Q62" s="4">
        <v>0</v>
      </c>
      <c r="R62" s="4">
        <v>4000000</v>
      </c>
      <c r="S62" s="4">
        <v>0</v>
      </c>
      <c r="T62" s="4">
        <v>0</v>
      </c>
      <c r="U62" s="13">
        <v>0</v>
      </c>
      <c r="V62" s="4">
        <v>105433</v>
      </c>
      <c r="W62" s="33">
        <v>44515</v>
      </c>
      <c r="X62" s="42" t="s">
        <v>528</v>
      </c>
      <c r="Y62" s="43" t="s">
        <v>270</v>
      </c>
      <c r="Z62" s="41" t="s">
        <v>43</v>
      </c>
      <c r="AA62" s="2"/>
      <c r="AB62" s="5" t="s">
        <v>558</v>
      </c>
      <c r="AC62" s="5" t="s">
        <v>86</v>
      </c>
      <c r="AD62" s="5" t="s">
        <v>0</v>
      </c>
      <c r="AE62" s="15" t="s">
        <v>0</v>
      </c>
      <c r="AF62" s="24" t="s">
        <v>121</v>
      </c>
    </row>
    <row r="63" spans="2:32" x14ac:dyDescent="0.25">
      <c r="B63" s="14" t="s">
        <v>283</v>
      </c>
      <c r="C63" s="40" t="s">
        <v>203</v>
      </c>
      <c r="D63" s="16" t="s">
        <v>763</v>
      </c>
      <c r="E63" s="39" t="s">
        <v>0</v>
      </c>
      <c r="F63" s="33">
        <v>44448</v>
      </c>
      <c r="G63" s="5" t="s">
        <v>497</v>
      </c>
      <c r="H63" s="2"/>
      <c r="I63" s="4">
        <v>536628</v>
      </c>
      <c r="J63" s="4">
        <v>536628</v>
      </c>
      <c r="K63" s="4">
        <v>536546</v>
      </c>
      <c r="L63" s="4">
        <v>536549</v>
      </c>
      <c r="M63" s="4">
        <v>0</v>
      </c>
      <c r="N63" s="4">
        <v>79</v>
      </c>
      <c r="O63" s="4">
        <v>0</v>
      </c>
      <c r="P63" s="13">
        <v>79</v>
      </c>
      <c r="Q63" s="4">
        <v>0</v>
      </c>
      <c r="R63" s="4">
        <v>536628</v>
      </c>
      <c r="S63" s="4">
        <v>0</v>
      </c>
      <c r="T63" s="4">
        <v>0</v>
      </c>
      <c r="U63" s="13">
        <v>0</v>
      </c>
      <c r="V63" s="4">
        <v>4945</v>
      </c>
      <c r="W63" s="33">
        <v>51052</v>
      </c>
      <c r="X63" s="42" t="s">
        <v>528</v>
      </c>
      <c r="Y63" s="43" t="s">
        <v>633</v>
      </c>
      <c r="Z63" s="41" t="s">
        <v>43</v>
      </c>
      <c r="AA63" s="2"/>
      <c r="AB63" s="5" t="s">
        <v>0</v>
      </c>
      <c r="AC63" s="5" t="s">
        <v>87</v>
      </c>
      <c r="AD63" s="5" t="s">
        <v>168</v>
      </c>
      <c r="AE63" s="15" t="s">
        <v>0</v>
      </c>
      <c r="AF63" s="24" t="s">
        <v>441</v>
      </c>
    </row>
    <row r="64" spans="2:32" x14ac:dyDescent="0.25">
      <c r="B64" s="14" t="s">
        <v>485</v>
      </c>
      <c r="C64" s="40" t="s">
        <v>204</v>
      </c>
      <c r="D64" s="16" t="s">
        <v>763</v>
      </c>
      <c r="E64" s="39" t="s">
        <v>0</v>
      </c>
      <c r="F64" s="33">
        <v>44448</v>
      </c>
      <c r="G64" s="5" t="s">
        <v>497</v>
      </c>
      <c r="H64" s="2"/>
      <c r="I64" s="4">
        <v>318002</v>
      </c>
      <c r="J64" s="4">
        <v>318002</v>
      </c>
      <c r="K64" s="4">
        <v>317920</v>
      </c>
      <c r="L64" s="4">
        <v>317922</v>
      </c>
      <c r="M64" s="4">
        <v>0</v>
      </c>
      <c r="N64" s="4">
        <v>79</v>
      </c>
      <c r="O64" s="4">
        <v>0</v>
      </c>
      <c r="P64" s="13">
        <v>79</v>
      </c>
      <c r="Q64" s="4">
        <v>0</v>
      </c>
      <c r="R64" s="4">
        <v>318002</v>
      </c>
      <c r="S64" s="4">
        <v>0</v>
      </c>
      <c r="T64" s="4">
        <v>0</v>
      </c>
      <c r="U64" s="13">
        <v>0</v>
      </c>
      <c r="V64" s="4">
        <v>4702</v>
      </c>
      <c r="W64" s="33">
        <v>51052</v>
      </c>
      <c r="X64" s="42" t="s">
        <v>528</v>
      </c>
      <c r="Y64" s="43" t="s">
        <v>45</v>
      </c>
      <c r="Z64" s="41" t="s">
        <v>43</v>
      </c>
      <c r="AA64" s="2"/>
      <c r="AB64" s="5" t="s">
        <v>0</v>
      </c>
      <c r="AC64" s="5" t="s">
        <v>87</v>
      </c>
      <c r="AD64" s="5" t="s">
        <v>168</v>
      </c>
      <c r="AE64" s="15" t="s">
        <v>0</v>
      </c>
      <c r="AF64" s="24" t="s">
        <v>165</v>
      </c>
    </row>
    <row r="65" spans="2:32" x14ac:dyDescent="0.25">
      <c r="B65" s="14" t="s">
        <v>690</v>
      </c>
      <c r="C65" s="40" t="s">
        <v>141</v>
      </c>
      <c r="D65" s="16" t="s">
        <v>707</v>
      </c>
      <c r="E65" s="39" t="s">
        <v>0</v>
      </c>
      <c r="F65" s="33">
        <v>44464</v>
      </c>
      <c r="G65" s="5" t="s">
        <v>497</v>
      </c>
      <c r="H65" s="2"/>
      <c r="I65" s="4">
        <v>225692</v>
      </c>
      <c r="J65" s="4">
        <v>225692</v>
      </c>
      <c r="K65" s="4">
        <v>225687</v>
      </c>
      <c r="L65" s="4">
        <v>225686</v>
      </c>
      <c r="M65" s="4">
        <v>0</v>
      </c>
      <c r="N65" s="4">
        <v>7</v>
      </c>
      <c r="O65" s="4">
        <v>0</v>
      </c>
      <c r="P65" s="13">
        <v>7</v>
      </c>
      <c r="Q65" s="4">
        <v>0</v>
      </c>
      <c r="R65" s="4">
        <v>225692</v>
      </c>
      <c r="S65" s="4">
        <v>0</v>
      </c>
      <c r="T65" s="4">
        <v>0</v>
      </c>
      <c r="U65" s="13">
        <v>0</v>
      </c>
      <c r="V65" s="4">
        <v>5366</v>
      </c>
      <c r="W65" s="33">
        <v>48269</v>
      </c>
      <c r="X65" s="42" t="s">
        <v>528</v>
      </c>
      <c r="Y65" s="43" t="s">
        <v>633</v>
      </c>
      <c r="Z65" s="41" t="s">
        <v>43</v>
      </c>
      <c r="AA65" s="2"/>
      <c r="AB65" s="5" t="s">
        <v>0</v>
      </c>
      <c r="AC65" s="5" t="s">
        <v>764</v>
      </c>
      <c r="AD65" s="5" t="s">
        <v>168</v>
      </c>
      <c r="AE65" s="15" t="s">
        <v>0</v>
      </c>
      <c r="AF65" s="24" t="s">
        <v>441</v>
      </c>
    </row>
    <row r="66" spans="2:32" x14ac:dyDescent="0.25">
      <c r="B66" s="14" t="s">
        <v>61</v>
      </c>
      <c r="C66" s="40" t="s">
        <v>612</v>
      </c>
      <c r="D66" s="16" t="s">
        <v>707</v>
      </c>
      <c r="E66" s="39" t="s">
        <v>0</v>
      </c>
      <c r="F66" s="33">
        <v>44464</v>
      </c>
      <c r="G66" s="5" t="s">
        <v>497</v>
      </c>
      <c r="H66" s="2"/>
      <c r="I66" s="4">
        <v>270831</v>
      </c>
      <c r="J66" s="4">
        <v>270831</v>
      </c>
      <c r="K66" s="4">
        <v>273105</v>
      </c>
      <c r="L66" s="4">
        <v>272645</v>
      </c>
      <c r="M66" s="4">
        <v>0</v>
      </c>
      <c r="N66" s="4">
        <v>-1814</v>
      </c>
      <c r="O66" s="4">
        <v>0</v>
      </c>
      <c r="P66" s="13">
        <v>-1814</v>
      </c>
      <c r="Q66" s="4">
        <v>0</v>
      </c>
      <c r="R66" s="4">
        <v>270831</v>
      </c>
      <c r="S66" s="4">
        <v>0</v>
      </c>
      <c r="T66" s="4">
        <v>0</v>
      </c>
      <c r="U66" s="13">
        <v>0</v>
      </c>
      <c r="V66" s="4">
        <v>6730</v>
      </c>
      <c r="W66" s="33">
        <v>48269</v>
      </c>
      <c r="X66" s="42" t="s">
        <v>528</v>
      </c>
      <c r="Y66" s="43" t="s">
        <v>45</v>
      </c>
      <c r="Z66" s="41" t="s">
        <v>43</v>
      </c>
      <c r="AA66" s="2"/>
      <c r="AB66" s="5" t="s">
        <v>0</v>
      </c>
      <c r="AC66" s="5" t="s">
        <v>764</v>
      </c>
      <c r="AD66" s="5" t="s">
        <v>168</v>
      </c>
      <c r="AE66" s="15" t="s">
        <v>0</v>
      </c>
      <c r="AF66" s="24" t="s">
        <v>165</v>
      </c>
    </row>
    <row r="67" spans="2:32" x14ac:dyDescent="0.25">
      <c r="B67" s="14" t="s">
        <v>341</v>
      </c>
      <c r="C67" s="40" t="s">
        <v>613</v>
      </c>
      <c r="D67" s="16" t="s">
        <v>707</v>
      </c>
      <c r="E67" s="39" t="s">
        <v>0</v>
      </c>
      <c r="F67" s="33">
        <v>44464</v>
      </c>
      <c r="G67" s="5" t="s">
        <v>497</v>
      </c>
      <c r="H67" s="2"/>
      <c r="I67" s="4">
        <v>374649</v>
      </c>
      <c r="J67" s="4">
        <v>374649</v>
      </c>
      <c r="K67" s="4">
        <v>382336</v>
      </c>
      <c r="L67" s="4">
        <v>382144</v>
      </c>
      <c r="M67" s="4">
        <v>0</v>
      </c>
      <c r="N67" s="4">
        <v>-7495</v>
      </c>
      <c r="O67" s="4">
        <v>0</v>
      </c>
      <c r="P67" s="13">
        <v>-7495</v>
      </c>
      <c r="Q67" s="4">
        <v>0</v>
      </c>
      <c r="R67" s="4">
        <v>374649</v>
      </c>
      <c r="S67" s="4">
        <v>0</v>
      </c>
      <c r="T67" s="4">
        <v>0</v>
      </c>
      <c r="U67" s="13">
        <v>0</v>
      </c>
      <c r="V67" s="4">
        <v>10065</v>
      </c>
      <c r="W67" s="33">
        <v>48269</v>
      </c>
      <c r="X67" s="42" t="s">
        <v>739</v>
      </c>
      <c r="Y67" s="43" t="s">
        <v>9</v>
      </c>
      <c r="Z67" s="41" t="s">
        <v>43</v>
      </c>
      <c r="AA67" s="2"/>
      <c r="AB67" s="5" t="s">
        <v>0</v>
      </c>
      <c r="AC67" s="5" t="s">
        <v>764</v>
      </c>
      <c r="AD67" s="5" t="s">
        <v>168</v>
      </c>
      <c r="AE67" s="15" t="s">
        <v>0</v>
      </c>
      <c r="AF67" s="24" t="s">
        <v>227</v>
      </c>
    </row>
    <row r="68" spans="2:32" x14ac:dyDescent="0.25">
      <c r="B68" s="14" t="s">
        <v>542</v>
      </c>
      <c r="C68" s="40" t="s">
        <v>765</v>
      </c>
      <c r="D68" s="16" t="s">
        <v>451</v>
      </c>
      <c r="E68" s="39" t="s">
        <v>0</v>
      </c>
      <c r="F68" s="33">
        <v>44464</v>
      </c>
      <c r="G68" s="5" t="s">
        <v>497</v>
      </c>
      <c r="H68" s="2"/>
      <c r="I68" s="4">
        <v>452063</v>
      </c>
      <c r="J68" s="4">
        <v>452063</v>
      </c>
      <c r="K68" s="4">
        <v>455135</v>
      </c>
      <c r="L68" s="4">
        <v>454975</v>
      </c>
      <c r="M68" s="4">
        <v>0</v>
      </c>
      <c r="N68" s="4">
        <v>-2912</v>
      </c>
      <c r="O68" s="4">
        <v>0</v>
      </c>
      <c r="P68" s="13">
        <v>-2912</v>
      </c>
      <c r="Q68" s="4">
        <v>0</v>
      </c>
      <c r="R68" s="4">
        <v>452063</v>
      </c>
      <c r="S68" s="4">
        <v>0</v>
      </c>
      <c r="T68" s="4">
        <v>0</v>
      </c>
      <c r="U68" s="13">
        <v>0</v>
      </c>
      <c r="V68" s="4">
        <v>7172</v>
      </c>
      <c r="W68" s="33">
        <v>48785</v>
      </c>
      <c r="X68" s="42" t="s">
        <v>528</v>
      </c>
      <c r="Y68" s="43" t="s">
        <v>633</v>
      </c>
      <c r="Z68" s="41" t="s">
        <v>43</v>
      </c>
      <c r="AA68" s="2"/>
      <c r="AB68" s="5" t="s">
        <v>0</v>
      </c>
      <c r="AC68" s="5" t="s">
        <v>766</v>
      </c>
      <c r="AD68" s="5" t="s">
        <v>168</v>
      </c>
      <c r="AE68" s="15" t="s">
        <v>0</v>
      </c>
      <c r="AF68" s="24" t="s">
        <v>441</v>
      </c>
    </row>
    <row r="69" spans="2:32" x14ac:dyDescent="0.25">
      <c r="B69" s="14" t="s">
        <v>62</v>
      </c>
      <c r="C69" s="40" t="s">
        <v>767</v>
      </c>
      <c r="D69" s="16" t="s">
        <v>559</v>
      </c>
      <c r="E69" s="39" t="s">
        <v>0</v>
      </c>
      <c r="F69" s="33">
        <v>44464</v>
      </c>
      <c r="G69" s="5" t="s">
        <v>497</v>
      </c>
      <c r="H69" s="2"/>
      <c r="I69" s="4">
        <v>226031</v>
      </c>
      <c r="J69" s="4">
        <v>226031</v>
      </c>
      <c r="K69" s="4">
        <v>226009</v>
      </c>
      <c r="L69" s="4">
        <v>226011</v>
      </c>
      <c r="M69" s="4">
        <v>0</v>
      </c>
      <c r="N69" s="4">
        <v>20</v>
      </c>
      <c r="O69" s="4">
        <v>0</v>
      </c>
      <c r="P69" s="13">
        <v>20</v>
      </c>
      <c r="Q69" s="4">
        <v>0</v>
      </c>
      <c r="R69" s="4">
        <v>226031</v>
      </c>
      <c r="S69" s="4">
        <v>0</v>
      </c>
      <c r="T69" s="4">
        <v>0</v>
      </c>
      <c r="U69" s="13">
        <v>0</v>
      </c>
      <c r="V69" s="4">
        <v>3893</v>
      </c>
      <c r="W69" s="33">
        <v>48785</v>
      </c>
      <c r="X69" s="42" t="s">
        <v>528</v>
      </c>
      <c r="Y69" s="43" t="s">
        <v>45</v>
      </c>
      <c r="Z69" s="41" t="s">
        <v>43</v>
      </c>
      <c r="AA69" s="2"/>
      <c r="AB69" s="5" t="s">
        <v>0</v>
      </c>
      <c r="AC69" s="5" t="s">
        <v>766</v>
      </c>
      <c r="AD69" s="5" t="s">
        <v>168</v>
      </c>
      <c r="AE69" s="15" t="s">
        <v>0</v>
      </c>
      <c r="AF69" s="24" t="s">
        <v>165</v>
      </c>
    </row>
    <row r="70" spans="2:32" x14ac:dyDescent="0.25">
      <c r="B70" s="14" t="s">
        <v>285</v>
      </c>
      <c r="C70" s="40" t="s">
        <v>768</v>
      </c>
      <c r="D70" s="16" t="s">
        <v>247</v>
      </c>
      <c r="E70" s="39" t="s">
        <v>0</v>
      </c>
      <c r="F70" s="33">
        <v>44464</v>
      </c>
      <c r="G70" s="5" t="s">
        <v>497</v>
      </c>
      <c r="H70" s="2"/>
      <c r="I70" s="4">
        <v>169524</v>
      </c>
      <c r="J70" s="4">
        <v>169524</v>
      </c>
      <c r="K70" s="4">
        <v>169523</v>
      </c>
      <c r="L70" s="4">
        <v>169522</v>
      </c>
      <c r="M70" s="4">
        <v>0</v>
      </c>
      <c r="N70" s="4">
        <v>2</v>
      </c>
      <c r="O70" s="4">
        <v>0</v>
      </c>
      <c r="P70" s="13">
        <v>2</v>
      </c>
      <c r="Q70" s="4">
        <v>0</v>
      </c>
      <c r="R70" s="4">
        <v>169524</v>
      </c>
      <c r="S70" s="4">
        <v>0</v>
      </c>
      <c r="T70" s="4">
        <v>0</v>
      </c>
      <c r="U70" s="13">
        <v>0</v>
      </c>
      <c r="V70" s="4">
        <v>3264</v>
      </c>
      <c r="W70" s="33">
        <v>48785</v>
      </c>
      <c r="X70" s="42" t="s">
        <v>739</v>
      </c>
      <c r="Y70" s="43" t="s">
        <v>9</v>
      </c>
      <c r="Z70" s="41" t="s">
        <v>43</v>
      </c>
      <c r="AA70" s="2"/>
      <c r="AB70" s="5" t="s">
        <v>0</v>
      </c>
      <c r="AC70" s="5" t="s">
        <v>766</v>
      </c>
      <c r="AD70" s="5" t="s">
        <v>168</v>
      </c>
      <c r="AE70" s="15" t="s">
        <v>0</v>
      </c>
      <c r="AF70" s="24" t="s">
        <v>227</v>
      </c>
    </row>
    <row r="71" spans="2:32" x14ac:dyDescent="0.25">
      <c r="B71" s="14" t="s">
        <v>488</v>
      </c>
      <c r="C71" s="40" t="s">
        <v>248</v>
      </c>
      <c r="D71" s="16" t="s">
        <v>707</v>
      </c>
      <c r="E71" s="39" t="s">
        <v>0</v>
      </c>
      <c r="F71" s="33">
        <v>44464</v>
      </c>
      <c r="G71" s="5" t="s">
        <v>497</v>
      </c>
      <c r="H71" s="2"/>
      <c r="I71" s="4">
        <v>114640</v>
      </c>
      <c r="J71" s="4">
        <v>114639</v>
      </c>
      <c r="K71" s="4">
        <v>118222</v>
      </c>
      <c r="L71" s="4">
        <v>118053</v>
      </c>
      <c r="M71" s="4">
        <v>0</v>
      </c>
      <c r="N71" s="4">
        <v>-3413</v>
      </c>
      <c r="O71" s="4">
        <v>0</v>
      </c>
      <c r="P71" s="13">
        <v>-3413</v>
      </c>
      <c r="Q71" s="4">
        <v>0</v>
      </c>
      <c r="R71" s="4">
        <v>114639</v>
      </c>
      <c r="S71" s="4">
        <v>0</v>
      </c>
      <c r="T71" s="4">
        <v>0</v>
      </c>
      <c r="U71" s="13">
        <v>0</v>
      </c>
      <c r="V71" s="4">
        <v>2094</v>
      </c>
      <c r="W71" s="33">
        <v>50826</v>
      </c>
      <c r="X71" s="42" t="s">
        <v>528</v>
      </c>
      <c r="Y71" s="43" t="s">
        <v>633</v>
      </c>
      <c r="Z71" s="41" t="s">
        <v>43</v>
      </c>
      <c r="AA71" s="2"/>
      <c r="AB71" s="5" t="s">
        <v>0</v>
      </c>
      <c r="AC71" s="5" t="s">
        <v>764</v>
      </c>
      <c r="AD71" s="5" t="s">
        <v>168</v>
      </c>
      <c r="AE71" s="15" t="s">
        <v>0</v>
      </c>
      <c r="AF71" s="24" t="s">
        <v>441</v>
      </c>
    </row>
    <row r="72" spans="2:32" x14ac:dyDescent="0.25">
      <c r="B72" s="14" t="s">
        <v>693</v>
      </c>
      <c r="C72" s="40" t="s">
        <v>658</v>
      </c>
      <c r="D72" s="16" t="s">
        <v>560</v>
      </c>
      <c r="E72" s="39" t="s">
        <v>0</v>
      </c>
      <c r="F72" s="33">
        <v>44469</v>
      </c>
      <c r="G72" s="5" t="s">
        <v>708</v>
      </c>
      <c r="H72" s="2"/>
      <c r="I72" s="4">
        <v>406668</v>
      </c>
      <c r="J72" s="4">
        <v>400000</v>
      </c>
      <c r="K72" s="4">
        <v>401808</v>
      </c>
      <c r="L72" s="4">
        <v>401591</v>
      </c>
      <c r="M72" s="4">
        <v>0</v>
      </c>
      <c r="N72" s="4">
        <v>-491</v>
      </c>
      <c r="O72" s="4">
        <v>0</v>
      </c>
      <c r="P72" s="13">
        <v>-491</v>
      </c>
      <c r="Q72" s="4">
        <v>0</v>
      </c>
      <c r="R72" s="4">
        <v>401101</v>
      </c>
      <c r="S72" s="4">
        <v>0</v>
      </c>
      <c r="T72" s="4">
        <v>-1101</v>
      </c>
      <c r="U72" s="13">
        <v>-1101</v>
      </c>
      <c r="V72" s="4">
        <v>24946</v>
      </c>
      <c r="W72" s="33">
        <v>45778</v>
      </c>
      <c r="X72" s="42" t="s">
        <v>171</v>
      </c>
      <c r="Y72" s="43" t="s">
        <v>633</v>
      </c>
      <c r="Z72" s="41" t="s">
        <v>43</v>
      </c>
      <c r="AA72" s="2"/>
      <c r="AB72" s="5" t="s">
        <v>769</v>
      </c>
      <c r="AC72" s="5" t="s">
        <v>561</v>
      </c>
      <c r="AD72" s="5" t="s">
        <v>0</v>
      </c>
      <c r="AE72" s="15" t="s">
        <v>0</v>
      </c>
      <c r="AF72" s="24" t="s">
        <v>172</v>
      </c>
    </row>
    <row r="73" spans="2:32" x14ac:dyDescent="0.25">
      <c r="B73" s="14" t="s">
        <v>63</v>
      </c>
      <c r="C73" s="40" t="s">
        <v>833</v>
      </c>
      <c r="D73" s="16" t="s">
        <v>304</v>
      </c>
      <c r="E73" s="39" t="s">
        <v>0</v>
      </c>
      <c r="F73" s="33">
        <v>44454</v>
      </c>
      <c r="G73" s="5" t="s">
        <v>497</v>
      </c>
      <c r="H73" s="2"/>
      <c r="I73" s="4">
        <v>51743</v>
      </c>
      <c r="J73" s="4">
        <v>51743</v>
      </c>
      <c r="K73" s="4">
        <v>51740</v>
      </c>
      <c r="L73" s="4">
        <v>51742</v>
      </c>
      <c r="M73" s="4">
        <v>0</v>
      </c>
      <c r="N73" s="4">
        <v>1</v>
      </c>
      <c r="O73" s="4">
        <v>0</v>
      </c>
      <c r="P73" s="13">
        <v>1</v>
      </c>
      <c r="Q73" s="4">
        <v>0</v>
      </c>
      <c r="R73" s="4">
        <v>51743</v>
      </c>
      <c r="S73" s="4">
        <v>0</v>
      </c>
      <c r="T73" s="4">
        <v>0</v>
      </c>
      <c r="U73" s="13">
        <v>0</v>
      </c>
      <c r="V73" s="4">
        <v>1045</v>
      </c>
      <c r="W73" s="33">
        <v>52977</v>
      </c>
      <c r="X73" s="42" t="s">
        <v>528</v>
      </c>
      <c r="Y73" s="43" t="s">
        <v>45</v>
      </c>
      <c r="Z73" s="41" t="s">
        <v>43</v>
      </c>
      <c r="AA73" s="2"/>
      <c r="AB73" s="5" t="s">
        <v>0</v>
      </c>
      <c r="AC73" s="5" t="s">
        <v>408</v>
      </c>
      <c r="AD73" s="5" t="s">
        <v>0</v>
      </c>
      <c r="AE73" s="15" t="s">
        <v>0</v>
      </c>
      <c r="AF73" s="24" t="s">
        <v>165</v>
      </c>
    </row>
    <row r="74" spans="2:32" x14ac:dyDescent="0.25">
      <c r="B74" s="14" t="s">
        <v>286</v>
      </c>
      <c r="C74" s="40" t="s">
        <v>770</v>
      </c>
      <c r="D74" s="16" t="s">
        <v>305</v>
      </c>
      <c r="E74" s="39" t="s">
        <v>0</v>
      </c>
      <c r="F74" s="33">
        <v>44459</v>
      </c>
      <c r="G74" s="5" t="s">
        <v>497</v>
      </c>
      <c r="H74" s="2"/>
      <c r="I74" s="4">
        <v>61626</v>
      </c>
      <c r="J74" s="4">
        <v>61626</v>
      </c>
      <c r="K74" s="4">
        <v>61608</v>
      </c>
      <c r="L74" s="4">
        <v>61615</v>
      </c>
      <c r="M74" s="4">
        <v>0</v>
      </c>
      <c r="N74" s="4">
        <v>11</v>
      </c>
      <c r="O74" s="4">
        <v>0</v>
      </c>
      <c r="P74" s="13">
        <v>11</v>
      </c>
      <c r="Q74" s="4">
        <v>0</v>
      </c>
      <c r="R74" s="4">
        <v>61626</v>
      </c>
      <c r="S74" s="4">
        <v>0</v>
      </c>
      <c r="T74" s="4">
        <v>0</v>
      </c>
      <c r="U74" s="13">
        <v>0</v>
      </c>
      <c r="V74" s="4">
        <v>1091</v>
      </c>
      <c r="W74" s="33">
        <v>48933</v>
      </c>
      <c r="X74" s="42" t="s">
        <v>739</v>
      </c>
      <c r="Y74" s="43" t="s">
        <v>9</v>
      </c>
      <c r="Z74" s="41" t="s">
        <v>43</v>
      </c>
      <c r="AA74" s="2"/>
      <c r="AB74" s="5" t="s">
        <v>0</v>
      </c>
      <c r="AC74" s="5" t="s">
        <v>306</v>
      </c>
      <c r="AD74" s="5" t="s">
        <v>0</v>
      </c>
      <c r="AE74" s="15" t="s">
        <v>0</v>
      </c>
      <c r="AF74" s="24" t="s">
        <v>227</v>
      </c>
    </row>
    <row r="75" spans="2:32" x14ac:dyDescent="0.25">
      <c r="B75" s="14" t="s">
        <v>490</v>
      </c>
      <c r="C75" s="40" t="s">
        <v>709</v>
      </c>
      <c r="D75" s="16" t="s">
        <v>88</v>
      </c>
      <c r="E75" s="39" t="s">
        <v>0</v>
      </c>
      <c r="F75" s="33">
        <v>44459</v>
      </c>
      <c r="G75" s="5" t="s">
        <v>497</v>
      </c>
      <c r="H75" s="2"/>
      <c r="I75" s="4">
        <v>48083</v>
      </c>
      <c r="J75" s="4">
        <v>48083</v>
      </c>
      <c r="K75" s="4">
        <v>49120</v>
      </c>
      <c r="L75" s="4">
        <v>49092</v>
      </c>
      <c r="M75" s="4">
        <v>0</v>
      </c>
      <c r="N75" s="4">
        <v>-1009</v>
      </c>
      <c r="O75" s="4">
        <v>0</v>
      </c>
      <c r="P75" s="13">
        <v>-1009</v>
      </c>
      <c r="Q75" s="4">
        <v>0</v>
      </c>
      <c r="R75" s="4">
        <v>48083</v>
      </c>
      <c r="S75" s="4">
        <v>0</v>
      </c>
      <c r="T75" s="4">
        <v>0</v>
      </c>
      <c r="U75" s="13">
        <v>0</v>
      </c>
      <c r="V75" s="4">
        <v>774</v>
      </c>
      <c r="W75" s="33">
        <v>49298</v>
      </c>
      <c r="X75" s="42" t="s">
        <v>528</v>
      </c>
      <c r="Y75" s="43" t="s">
        <v>633</v>
      </c>
      <c r="Z75" s="41" t="s">
        <v>43</v>
      </c>
      <c r="AA75" s="2"/>
      <c r="AB75" s="5" t="s">
        <v>0</v>
      </c>
      <c r="AC75" s="5" t="s">
        <v>249</v>
      </c>
      <c r="AD75" s="5" t="s">
        <v>168</v>
      </c>
      <c r="AE75" s="15" t="s">
        <v>0</v>
      </c>
      <c r="AF75" s="24" t="s">
        <v>441</v>
      </c>
    </row>
    <row r="76" spans="2:32" x14ac:dyDescent="0.25">
      <c r="B76" s="14" t="s">
        <v>752</v>
      </c>
      <c r="C76" s="40" t="s">
        <v>710</v>
      </c>
      <c r="D76" s="16" t="s">
        <v>88</v>
      </c>
      <c r="E76" s="39" t="s">
        <v>0</v>
      </c>
      <c r="F76" s="33">
        <v>44459</v>
      </c>
      <c r="G76" s="5" t="s">
        <v>497</v>
      </c>
      <c r="H76" s="2"/>
      <c r="I76" s="4">
        <v>190181</v>
      </c>
      <c r="J76" s="4">
        <v>190181</v>
      </c>
      <c r="K76" s="4">
        <v>192201</v>
      </c>
      <c r="L76" s="4">
        <v>192064</v>
      </c>
      <c r="M76" s="4">
        <v>0</v>
      </c>
      <c r="N76" s="4">
        <v>-1883</v>
      </c>
      <c r="O76" s="4">
        <v>0</v>
      </c>
      <c r="P76" s="13">
        <v>-1883</v>
      </c>
      <c r="Q76" s="4">
        <v>0</v>
      </c>
      <c r="R76" s="4">
        <v>190181</v>
      </c>
      <c r="S76" s="4">
        <v>0</v>
      </c>
      <c r="T76" s="4">
        <v>0</v>
      </c>
      <c r="U76" s="13">
        <v>0</v>
      </c>
      <c r="V76" s="4">
        <v>3477</v>
      </c>
      <c r="W76" s="33">
        <v>49298</v>
      </c>
      <c r="X76" s="42" t="s">
        <v>528</v>
      </c>
      <c r="Y76" s="43" t="s">
        <v>45</v>
      </c>
      <c r="Z76" s="41" t="s">
        <v>43</v>
      </c>
      <c r="AA76" s="2"/>
      <c r="AB76" s="5" t="s">
        <v>0</v>
      </c>
      <c r="AC76" s="5" t="s">
        <v>249</v>
      </c>
      <c r="AD76" s="5" t="s">
        <v>168</v>
      </c>
      <c r="AE76" s="15" t="s">
        <v>0</v>
      </c>
      <c r="AF76" s="24" t="s">
        <v>165</v>
      </c>
    </row>
    <row r="77" spans="2:32" x14ac:dyDescent="0.25">
      <c r="B77" s="14" t="s">
        <v>125</v>
      </c>
      <c r="C77" s="40" t="s">
        <v>711</v>
      </c>
      <c r="D77" s="16" t="s">
        <v>712</v>
      </c>
      <c r="E77" s="39" t="s">
        <v>0</v>
      </c>
      <c r="F77" s="33">
        <v>44459</v>
      </c>
      <c r="G77" s="5" t="s">
        <v>497</v>
      </c>
      <c r="H77" s="2"/>
      <c r="I77" s="4">
        <v>283292</v>
      </c>
      <c r="J77" s="4">
        <v>283292</v>
      </c>
      <c r="K77" s="4">
        <v>283215</v>
      </c>
      <c r="L77" s="4">
        <v>283229</v>
      </c>
      <c r="M77" s="4">
        <v>0</v>
      </c>
      <c r="N77" s="4">
        <v>63</v>
      </c>
      <c r="O77" s="4">
        <v>0</v>
      </c>
      <c r="P77" s="13">
        <v>63</v>
      </c>
      <c r="Q77" s="4">
        <v>0</v>
      </c>
      <c r="R77" s="4">
        <v>283292</v>
      </c>
      <c r="S77" s="4">
        <v>0</v>
      </c>
      <c r="T77" s="4">
        <v>0</v>
      </c>
      <c r="U77" s="13">
        <v>0</v>
      </c>
      <c r="V77" s="4">
        <v>5639</v>
      </c>
      <c r="W77" s="33">
        <v>49999</v>
      </c>
      <c r="X77" s="42" t="s">
        <v>528</v>
      </c>
      <c r="Y77" s="43" t="s">
        <v>45</v>
      </c>
      <c r="Z77" s="41" t="s">
        <v>43</v>
      </c>
      <c r="AA77" s="2"/>
      <c r="AB77" s="5" t="s">
        <v>0</v>
      </c>
      <c r="AC77" s="5" t="s">
        <v>89</v>
      </c>
      <c r="AD77" s="5" t="s">
        <v>168</v>
      </c>
      <c r="AE77" s="15" t="s">
        <v>0</v>
      </c>
      <c r="AF77" s="24" t="s">
        <v>165</v>
      </c>
    </row>
    <row r="78" spans="2:32" x14ac:dyDescent="0.25">
      <c r="B78" s="14" t="s">
        <v>344</v>
      </c>
      <c r="C78" s="40" t="s">
        <v>713</v>
      </c>
      <c r="D78" s="16" t="s">
        <v>712</v>
      </c>
      <c r="E78" s="39" t="s">
        <v>0</v>
      </c>
      <c r="F78" s="33">
        <v>44459</v>
      </c>
      <c r="G78" s="5" t="s">
        <v>497</v>
      </c>
      <c r="H78" s="2"/>
      <c r="I78" s="4">
        <v>141646</v>
      </c>
      <c r="J78" s="4">
        <v>141646</v>
      </c>
      <c r="K78" s="4">
        <v>141628</v>
      </c>
      <c r="L78" s="4">
        <v>141631</v>
      </c>
      <c r="M78" s="4">
        <v>0</v>
      </c>
      <c r="N78" s="4">
        <v>15</v>
      </c>
      <c r="O78" s="4">
        <v>0</v>
      </c>
      <c r="P78" s="13">
        <v>15</v>
      </c>
      <c r="Q78" s="4">
        <v>0</v>
      </c>
      <c r="R78" s="4">
        <v>141646</v>
      </c>
      <c r="S78" s="4">
        <v>0</v>
      </c>
      <c r="T78" s="4">
        <v>0</v>
      </c>
      <c r="U78" s="13">
        <v>0</v>
      </c>
      <c r="V78" s="4">
        <v>3130</v>
      </c>
      <c r="W78" s="33">
        <v>49999</v>
      </c>
      <c r="X78" s="42" t="s">
        <v>739</v>
      </c>
      <c r="Y78" s="43" t="s">
        <v>9</v>
      </c>
      <c r="Z78" s="41" t="s">
        <v>43</v>
      </c>
      <c r="AA78" s="2"/>
      <c r="AB78" s="5" t="s">
        <v>0</v>
      </c>
      <c r="AC78" s="5" t="s">
        <v>89</v>
      </c>
      <c r="AD78" s="5" t="s">
        <v>168</v>
      </c>
      <c r="AE78" s="15" t="s">
        <v>0</v>
      </c>
      <c r="AF78" s="24" t="s">
        <v>227</v>
      </c>
    </row>
    <row r="79" spans="2:32" x14ac:dyDescent="0.25">
      <c r="B79" s="14" t="s">
        <v>696</v>
      </c>
      <c r="C79" s="40" t="s">
        <v>562</v>
      </c>
      <c r="D79" s="16" t="s">
        <v>614</v>
      </c>
      <c r="E79" s="39" t="s">
        <v>0</v>
      </c>
      <c r="F79" s="33">
        <v>44459</v>
      </c>
      <c r="G79" s="5" t="s">
        <v>497</v>
      </c>
      <c r="H79" s="2"/>
      <c r="I79" s="4">
        <v>254490</v>
      </c>
      <c r="J79" s="4">
        <v>254490</v>
      </c>
      <c r="K79" s="4">
        <v>254435</v>
      </c>
      <c r="L79" s="4">
        <v>0</v>
      </c>
      <c r="M79" s="4">
        <v>0</v>
      </c>
      <c r="N79" s="4">
        <v>55</v>
      </c>
      <c r="O79" s="4">
        <v>0</v>
      </c>
      <c r="P79" s="13">
        <v>55</v>
      </c>
      <c r="Q79" s="4">
        <v>0</v>
      </c>
      <c r="R79" s="4">
        <v>254490</v>
      </c>
      <c r="S79" s="4">
        <v>0</v>
      </c>
      <c r="T79" s="4">
        <v>0</v>
      </c>
      <c r="U79" s="13">
        <v>0</v>
      </c>
      <c r="V79" s="4">
        <v>921</v>
      </c>
      <c r="W79" s="33">
        <v>51523</v>
      </c>
      <c r="X79" s="42" t="s">
        <v>528</v>
      </c>
      <c r="Y79" s="43" t="s">
        <v>45</v>
      </c>
      <c r="Z79" s="41" t="s">
        <v>43</v>
      </c>
      <c r="AA79" s="2"/>
      <c r="AB79" s="5" t="s">
        <v>0</v>
      </c>
      <c r="AC79" s="5" t="s">
        <v>142</v>
      </c>
      <c r="AD79" s="5" t="s">
        <v>168</v>
      </c>
      <c r="AE79" s="15" t="s">
        <v>0</v>
      </c>
      <c r="AF79" s="24" t="s">
        <v>165</v>
      </c>
    </row>
    <row r="80" spans="2:32" x14ac:dyDescent="0.25">
      <c r="B80" s="14" t="s">
        <v>64</v>
      </c>
      <c r="C80" s="40" t="s">
        <v>563</v>
      </c>
      <c r="D80" s="16" t="s">
        <v>614</v>
      </c>
      <c r="E80" s="39" t="s">
        <v>0</v>
      </c>
      <c r="F80" s="33">
        <v>44459</v>
      </c>
      <c r="G80" s="5" t="s">
        <v>497</v>
      </c>
      <c r="H80" s="2"/>
      <c r="I80" s="4">
        <v>254490</v>
      </c>
      <c r="J80" s="4">
        <v>254490</v>
      </c>
      <c r="K80" s="4">
        <v>254464</v>
      </c>
      <c r="L80" s="4">
        <v>0</v>
      </c>
      <c r="M80" s="4">
        <v>0</v>
      </c>
      <c r="N80" s="4">
        <v>26</v>
      </c>
      <c r="O80" s="4">
        <v>0</v>
      </c>
      <c r="P80" s="13">
        <v>26</v>
      </c>
      <c r="Q80" s="4">
        <v>0</v>
      </c>
      <c r="R80" s="4">
        <v>254490</v>
      </c>
      <c r="S80" s="4">
        <v>0</v>
      </c>
      <c r="T80" s="4">
        <v>0</v>
      </c>
      <c r="U80" s="13">
        <v>0</v>
      </c>
      <c r="V80" s="4">
        <v>1241</v>
      </c>
      <c r="W80" s="33">
        <v>51523</v>
      </c>
      <c r="X80" s="42" t="s">
        <v>739</v>
      </c>
      <c r="Y80" s="43" t="s">
        <v>9</v>
      </c>
      <c r="Z80" s="41" t="s">
        <v>43</v>
      </c>
      <c r="AA80" s="2"/>
      <c r="AB80" s="5" t="s">
        <v>0</v>
      </c>
      <c r="AC80" s="5" t="s">
        <v>142</v>
      </c>
      <c r="AD80" s="5" t="s">
        <v>168</v>
      </c>
      <c r="AE80" s="15" t="s">
        <v>0</v>
      </c>
      <c r="AF80" s="24" t="s">
        <v>227</v>
      </c>
    </row>
    <row r="81" spans="2:32" x14ac:dyDescent="0.25">
      <c r="B81" s="14" t="s">
        <v>290</v>
      </c>
      <c r="C81" s="40" t="s">
        <v>502</v>
      </c>
      <c r="D81" s="16" t="s">
        <v>307</v>
      </c>
      <c r="E81" s="39" t="s">
        <v>0</v>
      </c>
      <c r="F81" s="33">
        <v>44459</v>
      </c>
      <c r="G81" s="5" t="s">
        <v>497</v>
      </c>
      <c r="H81" s="2"/>
      <c r="I81" s="4">
        <v>1417792</v>
      </c>
      <c r="J81" s="4">
        <v>1417792</v>
      </c>
      <c r="K81" s="4">
        <v>1431742</v>
      </c>
      <c r="L81" s="4">
        <v>1431206</v>
      </c>
      <c r="M81" s="4">
        <v>0</v>
      </c>
      <c r="N81" s="4">
        <v>-13414</v>
      </c>
      <c r="O81" s="4">
        <v>0</v>
      </c>
      <c r="P81" s="13">
        <v>-13414</v>
      </c>
      <c r="Q81" s="4">
        <v>0</v>
      </c>
      <c r="R81" s="4">
        <v>1417792</v>
      </c>
      <c r="S81" s="4">
        <v>0</v>
      </c>
      <c r="T81" s="4">
        <v>0</v>
      </c>
      <c r="U81" s="13">
        <v>0</v>
      </c>
      <c r="V81" s="4">
        <v>20775</v>
      </c>
      <c r="W81" s="33">
        <v>50698</v>
      </c>
      <c r="X81" s="42" t="s">
        <v>528</v>
      </c>
      <c r="Y81" s="43" t="s">
        <v>633</v>
      </c>
      <c r="Z81" s="41" t="s">
        <v>43</v>
      </c>
      <c r="AA81" s="2"/>
      <c r="AB81" s="5" t="s">
        <v>0</v>
      </c>
      <c r="AC81" s="5" t="s">
        <v>771</v>
      </c>
      <c r="AD81" s="5" t="s">
        <v>168</v>
      </c>
      <c r="AE81" s="15" t="s">
        <v>0</v>
      </c>
      <c r="AF81" s="24" t="s">
        <v>441</v>
      </c>
    </row>
    <row r="82" spans="2:32" x14ac:dyDescent="0.25">
      <c r="B82" s="14" t="s">
        <v>503</v>
      </c>
      <c r="C82" s="40" t="s">
        <v>452</v>
      </c>
      <c r="D82" s="16" t="s">
        <v>307</v>
      </c>
      <c r="E82" s="39" t="s">
        <v>0</v>
      </c>
      <c r="F82" s="33">
        <v>44459</v>
      </c>
      <c r="G82" s="5" t="s">
        <v>497</v>
      </c>
      <c r="H82" s="2"/>
      <c r="I82" s="4">
        <v>174456</v>
      </c>
      <c r="J82" s="4">
        <v>174456</v>
      </c>
      <c r="K82" s="4">
        <v>174429</v>
      </c>
      <c r="L82" s="4">
        <v>174430</v>
      </c>
      <c r="M82" s="4">
        <v>0</v>
      </c>
      <c r="N82" s="4">
        <v>27</v>
      </c>
      <c r="O82" s="4">
        <v>0</v>
      </c>
      <c r="P82" s="13">
        <v>27</v>
      </c>
      <c r="Q82" s="4">
        <v>0</v>
      </c>
      <c r="R82" s="4">
        <v>174456</v>
      </c>
      <c r="S82" s="4">
        <v>0</v>
      </c>
      <c r="T82" s="4">
        <v>0</v>
      </c>
      <c r="U82" s="13">
        <v>0</v>
      </c>
      <c r="V82" s="4">
        <v>2810</v>
      </c>
      <c r="W82" s="33">
        <v>50698</v>
      </c>
      <c r="X82" s="42" t="s">
        <v>528</v>
      </c>
      <c r="Y82" s="43" t="s">
        <v>45</v>
      </c>
      <c r="Z82" s="41" t="s">
        <v>43</v>
      </c>
      <c r="AA82" s="2"/>
      <c r="AB82" s="5" t="s">
        <v>0</v>
      </c>
      <c r="AC82" s="5" t="s">
        <v>771</v>
      </c>
      <c r="AD82" s="5" t="s">
        <v>168</v>
      </c>
      <c r="AE82" s="15" t="s">
        <v>0</v>
      </c>
      <c r="AF82" s="24" t="s">
        <v>165</v>
      </c>
    </row>
    <row r="83" spans="2:32" x14ac:dyDescent="0.25">
      <c r="B83" s="14" t="s">
        <v>714</v>
      </c>
      <c r="C83" s="40" t="s">
        <v>772</v>
      </c>
      <c r="D83" s="16" t="s">
        <v>715</v>
      </c>
      <c r="E83" s="39" t="s">
        <v>0</v>
      </c>
      <c r="F83" s="33">
        <v>44459</v>
      </c>
      <c r="G83" s="5" t="s">
        <v>497</v>
      </c>
      <c r="H83" s="2"/>
      <c r="I83" s="4">
        <v>734341</v>
      </c>
      <c r="J83" s="4">
        <v>734341</v>
      </c>
      <c r="K83" s="4">
        <v>734255</v>
      </c>
      <c r="L83" s="4">
        <v>734258</v>
      </c>
      <c r="M83" s="4">
        <v>0</v>
      </c>
      <c r="N83" s="4">
        <v>84</v>
      </c>
      <c r="O83" s="4">
        <v>0</v>
      </c>
      <c r="P83" s="13">
        <v>84</v>
      </c>
      <c r="Q83" s="4">
        <v>0</v>
      </c>
      <c r="R83" s="4">
        <v>734341</v>
      </c>
      <c r="S83" s="4">
        <v>0</v>
      </c>
      <c r="T83" s="4">
        <v>0</v>
      </c>
      <c r="U83" s="13">
        <v>0</v>
      </c>
      <c r="V83" s="4">
        <v>8524</v>
      </c>
      <c r="W83" s="33">
        <v>50333</v>
      </c>
      <c r="X83" s="42" t="s">
        <v>528</v>
      </c>
      <c r="Y83" s="43" t="s">
        <v>633</v>
      </c>
      <c r="Z83" s="41" t="s">
        <v>43</v>
      </c>
      <c r="AA83" s="2"/>
      <c r="AB83" s="5" t="s">
        <v>0</v>
      </c>
      <c r="AC83" s="5" t="s">
        <v>564</v>
      </c>
      <c r="AD83" s="5" t="s">
        <v>168</v>
      </c>
      <c r="AE83" s="15" t="s">
        <v>0</v>
      </c>
      <c r="AF83" s="24" t="s">
        <v>441</v>
      </c>
    </row>
    <row r="84" spans="2:32" x14ac:dyDescent="0.25">
      <c r="B84" s="14" t="s">
        <v>143</v>
      </c>
      <c r="C84" s="40" t="s">
        <v>716</v>
      </c>
      <c r="D84" s="16" t="s">
        <v>715</v>
      </c>
      <c r="E84" s="39" t="s">
        <v>0</v>
      </c>
      <c r="F84" s="33">
        <v>44459</v>
      </c>
      <c r="G84" s="5" t="s">
        <v>497</v>
      </c>
      <c r="H84" s="2"/>
      <c r="I84" s="4">
        <v>183585</v>
      </c>
      <c r="J84" s="4">
        <v>183585</v>
      </c>
      <c r="K84" s="4">
        <v>183560</v>
      </c>
      <c r="L84" s="4">
        <v>183561</v>
      </c>
      <c r="M84" s="4">
        <v>0</v>
      </c>
      <c r="N84" s="4">
        <v>25</v>
      </c>
      <c r="O84" s="4">
        <v>0</v>
      </c>
      <c r="P84" s="13">
        <v>25</v>
      </c>
      <c r="Q84" s="4">
        <v>0</v>
      </c>
      <c r="R84" s="4">
        <v>183585</v>
      </c>
      <c r="S84" s="4">
        <v>0</v>
      </c>
      <c r="T84" s="4">
        <v>0</v>
      </c>
      <c r="U84" s="13">
        <v>0</v>
      </c>
      <c r="V84" s="4">
        <v>3343</v>
      </c>
      <c r="W84" s="33">
        <v>50333</v>
      </c>
      <c r="X84" s="42" t="s">
        <v>528</v>
      </c>
      <c r="Y84" s="43" t="s">
        <v>45</v>
      </c>
      <c r="Z84" s="41" t="s">
        <v>43</v>
      </c>
      <c r="AA84" s="2"/>
      <c r="AB84" s="5" t="s">
        <v>0</v>
      </c>
      <c r="AC84" s="5" t="s">
        <v>564</v>
      </c>
      <c r="AD84" s="5" t="s">
        <v>168</v>
      </c>
      <c r="AE84" s="15" t="s">
        <v>0</v>
      </c>
      <c r="AF84" s="24" t="s">
        <v>165</v>
      </c>
    </row>
    <row r="85" spans="2:32" x14ac:dyDescent="0.25">
      <c r="B85" s="14" t="s">
        <v>354</v>
      </c>
      <c r="C85" s="40" t="s">
        <v>834</v>
      </c>
      <c r="D85" s="16" t="s">
        <v>409</v>
      </c>
      <c r="E85" s="39" t="s">
        <v>0</v>
      </c>
      <c r="F85" s="33">
        <v>44382</v>
      </c>
      <c r="G85" s="5" t="s">
        <v>410</v>
      </c>
      <c r="H85" s="2"/>
      <c r="I85" s="4">
        <v>204105</v>
      </c>
      <c r="J85" s="4">
        <v>204105</v>
      </c>
      <c r="K85" s="4">
        <v>204105</v>
      </c>
      <c r="L85" s="4">
        <v>204105</v>
      </c>
      <c r="M85" s="4">
        <v>0</v>
      </c>
      <c r="N85" s="4">
        <v>0</v>
      </c>
      <c r="O85" s="4">
        <v>0</v>
      </c>
      <c r="P85" s="13">
        <v>0</v>
      </c>
      <c r="Q85" s="4">
        <v>0</v>
      </c>
      <c r="R85" s="4">
        <v>204105</v>
      </c>
      <c r="S85" s="4">
        <v>0</v>
      </c>
      <c r="T85" s="4">
        <v>0</v>
      </c>
      <c r="U85" s="13">
        <v>0</v>
      </c>
      <c r="V85" s="4">
        <v>9307</v>
      </c>
      <c r="W85" s="33">
        <v>45930</v>
      </c>
      <c r="X85" s="42" t="s">
        <v>171</v>
      </c>
      <c r="Y85" s="43" t="s">
        <v>633</v>
      </c>
      <c r="Z85" s="41" t="s">
        <v>432</v>
      </c>
      <c r="AA85" s="2"/>
      <c r="AB85" s="5" t="s">
        <v>0</v>
      </c>
      <c r="AC85" s="5" t="s">
        <v>355</v>
      </c>
      <c r="AD85" s="5" t="s">
        <v>355</v>
      </c>
      <c r="AE85" s="15" t="s">
        <v>0</v>
      </c>
      <c r="AF85" s="24" t="s">
        <v>504</v>
      </c>
    </row>
    <row r="86" spans="2:32" x14ac:dyDescent="0.25">
      <c r="B86" s="14" t="s">
        <v>565</v>
      </c>
      <c r="C86" s="40" t="s">
        <v>505</v>
      </c>
      <c r="D86" s="16" t="s">
        <v>32</v>
      </c>
      <c r="E86" s="39" t="s">
        <v>0</v>
      </c>
      <c r="F86" s="33">
        <v>44442</v>
      </c>
      <c r="G86" s="5" t="s">
        <v>90</v>
      </c>
      <c r="H86" s="2"/>
      <c r="I86" s="4">
        <v>6365763</v>
      </c>
      <c r="J86" s="4">
        <v>5739000</v>
      </c>
      <c r="K86" s="4">
        <v>5814525</v>
      </c>
      <c r="L86" s="4">
        <v>5795066</v>
      </c>
      <c r="M86" s="4">
        <v>0</v>
      </c>
      <c r="N86" s="4">
        <v>-8641</v>
      </c>
      <c r="O86" s="4">
        <v>0</v>
      </c>
      <c r="P86" s="13">
        <v>-8641</v>
      </c>
      <c r="Q86" s="4">
        <v>0</v>
      </c>
      <c r="R86" s="4">
        <v>5786424</v>
      </c>
      <c r="S86" s="4">
        <v>0</v>
      </c>
      <c r="T86" s="4">
        <v>-47424</v>
      </c>
      <c r="U86" s="13">
        <v>-47424</v>
      </c>
      <c r="V86" s="4">
        <v>793704</v>
      </c>
      <c r="W86" s="33">
        <v>45809</v>
      </c>
      <c r="X86" s="42" t="s">
        <v>739</v>
      </c>
      <c r="Y86" s="43" t="s">
        <v>218</v>
      </c>
      <c r="Z86" s="41" t="s">
        <v>43</v>
      </c>
      <c r="AA86" s="2"/>
      <c r="AB86" s="5" t="s">
        <v>506</v>
      </c>
      <c r="AC86" s="5" t="s">
        <v>507</v>
      </c>
      <c r="AD86" s="5" t="s">
        <v>0</v>
      </c>
      <c r="AE86" s="15" t="s">
        <v>0</v>
      </c>
      <c r="AF86" s="24" t="s">
        <v>166</v>
      </c>
    </row>
    <row r="87" spans="2:32" x14ac:dyDescent="0.25">
      <c r="B87" s="14" t="s">
        <v>773</v>
      </c>
      <c r="C87" s="40" t="s">
        <v>33</v>
      </c>
      <c r="D87" s="16" t="s">
        <v>717</v>
      </c>
      <c r="E87" s="39" t="s">
        <v>0</v>
      </c>
      <c r="F87" s="33">
        <v>44459</v>
      </c>
      <c r="G87" s="5" t="s">
        <v>497</v>
      </c>
      <c r="H87" s="2"/>
      <c r="I87" s="4">
        <v>1101551</v>
      </c>
      <c r="J87" s="4">
        <v>1101551</v>
      </c>
      <c r="K87" s="4">
        <v>1101449</v>
      </c>
      <c r="L87" s="4">
        <v>1101516</v>
      </c>
      <c r="M87" s="4">
        <v>0</v>
      </c>
      <c r="N87" s="4">
        <v>35</v>
      </c>
      <c r="O87" s="4">
        <v>0</v>
      </c>
      <c r="P87" s="13">
        <v>35</v>
      </c>
      <c r="Q87" s="4">
        <v>0</v>
      </c>
      <c r="R87" s="4">
        <v>1101551</v>
      </c>
      <c r="S87" s="4">
        <v>0</v>
      </c>
      <c r="T87" s="4">
        <v>0</v>
      </c>
      <c r="U87" s="13">
        <v>0</v>
      </c>
      <c r="V87" s="4">
        <v>26925</v>
      </c>
      <c r="W87" s="33">
        <v>45097</v>
      </c>
      <c r="X87" s="42" t="s">
        <v>528</v>
      </c>
      <c r="Y87" s="43" t="s">
        <v>633</v>
      </c>
      <c r="Z87" s="41" t="s">
        <v>43</v>
      </c>
      <c r="AA87" s="2"/>
      <c r="AB87" s="5" t="s">
        <v>0</v>
      </c>
      <c r="AC87" s="5" t="s">
        <v>774</v>
      </c>
      <c r="AD87" s="5" t="s">
        <v>168</v>
      </c>
      <c r="AE87" s="15" t="s">
        <v>0</v>
      </c>
      <c r="AF87" s="24" t="s">
        <v>441</v>
      </c>
    </row>
    <row r="88" spans="2:32" x14ac:dyDescent="0.25">
      <c r="B88" s="14" t="s">
        <v>144</v>
      </c>
      <c r="C88" s="40" t="s">
        <v>508</v>
      </c>
      <c r="D88" s="16" t="s">
        <v>453</v>
      </c>
      <c r="E88" s="39" t="s">
        <v>0</v>
      </c>
      <c r="F88" s="33">
        <v>44459</v>
      </c>
      <c r="G88" s="5" t="s">
        <v>497</v>
      </c>
      <c r="H88" s="2"/>
      <c r="I88" s="4">
        <v>55538</v>
      </c>
      <c r="J88" s="4">
        <v>55538</v>
      </c>
      <c r="K88" s="4">
        <v>55537</v>
      </c>
      <c r="L88" s="4">
        <v>55537</v>
      </c>
      <c r="M88" s="4">
        <v>0</v>
      </c>
      <c r="N88" s="4">
        <v>1</v>
      </c>
      <c r="O88" s="4">
        <v>0</v>
      </c>
      <c r="P88" s="13">
        <v>1</v>
      </c>
      <c r="Q88" s="4">
        <v>0</v>
      </c>
      <c r="R88" s="4">
        <v>55538</v>
      </c>
      <c r="S88" s="4">
        <v>0</v>
      </c>
      <c r="T88" s="4">
        <v>0</v>
      </c>
      <c r="U88" s="13">
        <v>0</v>
      </c>
      <c r="V88" s="4">
        <v>1290</v>
      </c>
      <c r="W88" s="33">
        <v>53986</v>
      </c>
      <c r="X88" s="42" t="s">
        <v>528</v>
      </c>
      <c r="Y88" s="43" t="s">
        <v>45</v>
      </c>
      <c r="Z88" s="41" t="s">
        <v>43</v>
      </c>
      <c r="AA88" s="2"/>
      <c r="AB88" s="5" t="s">
        <v>0</v>
      </c>
      <c r="AC88" s="5" t="s">
        <v>411</v>
      </c>
      <c r="AD88" s="5" t="s">
        <v>168</v>
      </c>
      <c r="AE88" s="15" t="s">
        <v>0</v>
      </c>
      <c r="AF88" s="24" t="s">
        <v>165</v>
      </c>
    </row>
    <row r="89" spans="2:32" x14ac:dyDescent="0.25">
      <c r="B89" s="14" t="s">
        <v>509</v>
      </c>
      <c r="C89" s="40" t="s">
        <v>718</v>
      </c>
      <c r="D89" s="16" t="s">
        <v>566</v>
      </c>
      <c r="E89" s="39" t="s">
        <v>0</v>
      </c>
      <c r="F89" s="33">
        <v>44447</v>
      </c>
      <c r="G89" s="5" t="s">
        <v>497</v>
      </c>
      <c r="H89" s="2"/>
      <c r="I89" s="4">
        <v>304002</v>
      </c>
      <c r="J89" s="4">
        <v>304002</v>
      </c>
      <c r="K89" s="4">
        <v>296568</v>
      </c>
      <c r="L89" s="4">
        <v>298865</v>
      </c>
      <c r="M89" s="4">
        <v>0</v>
      </c>
      <c r="N89" s="4">
        <v>5136</v>
      </c>
      <c r="O89" s="4">
        <v>0</v>
      </c>
      <c r="P89" s="13">
        <v>5136</v>
      </c>
      <c r="Q89" s="4">
        <v>0</v>
      </c>
      <c r="R89" s="4">
        <v>304002</v>
      </c>
      <c r="S89" s="4">
        <v>0</v>
      </c>
      <c r="T89" s="4">
        <v>0</v>
      </c>
      <c r="U89" s="13">
        <v>0</v>
      </c>
      <c r="V89" s="4">
        <v>5255</v>
      </c>
      <c r="W89" s="33">
        <v>47185</v>
      </c>
      <c r="X89" s="42" t="s">
        <v>528</v>
      </c>
      <c r="Y89" s="43" t="s">
        <v>45</v>
      </c>
      <c r="Z89" s="41" t="s">
        <v>43</v>
      </c>
      <c r="AA89" s="2"/>
      <c r="AB89" s="5" t="s">
        <v>0</v>
      </c>
      <c r="AC89" s="5" t="s">
        <v>615</v>
      </c>
      <c r="AD89" s="5" t="s">
        <v>168</v>
      </c>
      <c r="AE89" s="15" t="s">
        <v>0</v>
      </c>
      <c r="AF89" s="24" t="s">
        <v>165</v>
      </c>
    </row>
    <row r="90" spans="2:32" x14ac:dyDescent="0.25">
      <c r="B90" s="14" t="s">
        <v>719</v>
      </c>
      <c r="C90" s="40" t="s">
        <v>720</v>
      </c>
      <c r="D90" s="16" t="s">
        <v>566</v>
      </c>
      <c r="E90" s="39" t="s">
        <v>0</v>
      </c>
      <c r="F90" s="33">
        <v>44447</v>
      </c>
      <c r="G90" s="5" t="s">
        <v>497</v>
      </c>
      <c r="H90" s="2"/>
      <c r="I90" s="4">
        <v>164815</v>
      </c>
      <c r="J90" s="4">
        <v>164815</v>
      </c>
      <c r="K90" s="4">
        <v>163682</v>
      </c>
      <c r="L90" s="4">
        <v>163722</v>
      </c>
      <c r="M90" s="4">
        <v>0</v>
      </c>
      <c r="N90" s="4">
        <v>1093</v>
      </c>
      <c r="O90" s="4">
        <v>0</v>
      </c>
      <c r="P90" s="13">
        <v>1093</v>
      </c>
      <c r="Q90" s="4">
        <v>0</v>
      </c>
      <c r="R90" s="4">
        <v>164815</v>
      </c>
      <c r="S90" s="4">
        <v>0</v>
      </c>
      <c r="T90" s="4">
        <v>0</v>
      </c>
      <c r="U90" s="13">
        <v>0</v>
      </c>
      <c r="V90" s="4">
        <v>3176</v>
      </c>
      <c r="W90" s="33">
        <v>47185</v>
      </c>
      <c r="X90" s="42" t="s">
        <v>739</v>
      </c>
      <c r="Y90" s="43" t="s">
        <v>9</v>
      </c>
      <c r="Z90" s="41" t="s">
        <v>43</v>
      </c>
      <c r="AA90" s="2"/>
      <c r="AB90" s="5" t="s">
        <v>0</v>
      </c>
      <c r="AC90" s="5" t="s">
        <v>615</v>
      </c>
      <c r="AD90" s="5" t="s">
        <v>168</v>
      </c>
      <c r="AE90" s="15" t="s">
        <v>0</v>
      </c>
      <c r="AF90" s="24" t="s">
        <v>227</v>
      </c>
    </row>
    <row r="91" spans="2:32" x14ac:dyDescent="0.25">
      <c r="B91" s="14" t="s">
        <v>91</v>
      </c>
      <c r="C91" s="40" t="s">
        <v>250</v>
      </c>
      <c r="D91" s="16" t="s">
        <v>566</v>
      </c>
      <c r="E91" s="39" t="s">
        <v>0</v>
      </c>
      <c r="F91" s="33">
        <v>44448</v>
      </c>
      <c r="G91" s="5" t="s">
        <v>497</v>
      </c>
      <c r="H91" s="2"/>
      <c r="I91" s="4">
        <v>249985</v>
      </c>
      <c r="J91" s="4">
        <v>249985</v>
      </c>
      <c r="K91" s="4">
        <v>249951</v>
      </c>
      <c r="L91" s="4">
        <v>249954</v>
      </c>
      <c r="M91" s="4">
        <v>0</v>
      </c>
      <c r="N91" s="4">
        <v>31</v>
      </c>
      <c r="O91" s="4">
        <v>0</v>
      </c>
      <c r="P91" s="13">
        <v>31</v>
      </c>
      <c r="Q91" s="4">
        <v>0</v>
      </c>
      <c r="R91" s="4">
        <v>249985</v>
      </c>
      <c r="S91" s="4">
        <v>0</v>
      </c>
      <c r="T91" s="4">
        <v>0</v>
      </c>
      <c r="U91" s="13">
        <v>0</v>
      </c>
      <c r="V91" s="4">
        <v>5609</v>
      </c>
      <c r="W91" s="33">
        <v>50504</v>
      </c>
      <c r="X91" s="42" t="s">
        <v>528</v>
      </c>
      <c r="Y91" s="43" t="s">
        <v>45</v>
      </c>
      <c r="Z91" s="41" t="s">
        <v>43</v>
      </c>
      <c r="AA91" s="2"/>
      <c r="AB91" s="5" t="s">
        <v>0</v>
      </c>
      <c r="AC91" s="5" t="s">
        <v>615</v>
      </c>
      <c r="AD91" s="5" t="s">
        <v>168</v>
      </c>
      <c r="AE91" s="15" t="s">
        <v>0</v>
      </c>
      <c r="AF91" s="24" t="s">
        <v>165</v>
      </c>
    </row>
    <row r="92" spans="2:32" x14ac:dyDescent="0.25">
      <c r="B92" s="14" t="s">
        <v>308</v>
      </c>
      <c r="C92" s="40" t="s">
        <v>412</v>
      </c>
      <c r="D92" s="16" t="s">
        <v>309</v>
      </c>
      <c r="E92" s="39" t="s">
        <v>0</v>
      </c>
      <c r="F92" s="33">
        <v>44454</v>
      </c>
      <c r="G92" s="5" t="s">
        <v>497</v>
      </c>
      <c r="H92" s="2"/>
      <c r="I92" s="4">
        <v>159939</v>
      </c>
      <c r="J92" s="4">
        <v>159939</v>
      </c>
      <c r="K92" s="4">
        <v>159939</v>
      </c>
      <c r="L92" s="4">
        <v>159939</v>
      </c>
      <c r="M92" s="4">
        <v>0</v>
      </c>
      <c r="N92" s="4">
        <v>0</v>
      </c>
      <c r="O92" s="4">
        <v>0</v>
      </c>
      <c r="P92" s="13">
        <v>0</v>
      </c>
      <c r="Q92" s="4">
        <v>0</v>
      </c>
      <c r="R92" s="4">
        <v>159939</v>
      </c>
      <c r="S92" s="4">
        <v>0</v>
      </c>
      <c r="T92" s="4">
        <v>0</v>
      </c>
      <c r="U92" s="13">
        <v>0</v>
      </c>
      <c r="V92" s="4">
        <v>4766</v>
      </c>
      <c r="W92" s="33">
        <v>46433</v>
      </c>
      <c r="X92" s="42" t="s">
        <v>528</v>
      </c>
      <c r="Y92" s="43" t="s">
        <v>45</v>
      </c>
      <c r="Z92" s="41" t="s">
        <v>43</v>
      </c>
      <c r="AA92" s="2"/>
      <c r="AB92" s="5" t="s">
        <v>0</v>
      </c>
      <c r="AC92" s="5" t="s">
        <v>310</v>
      </c>
      <c r="AD92" s="5" t="s">
        <v>168</v>
      </c>
      <c r="AE92" s="15" t="s">
        <v>0</v>
      </c>
      <c r="AF92" s="24" t="s">
        <v>165</v>
      </c>
    </row>
    <row r="93" spans="2:32" x14ac:dyDescent="0.25">
      <c r="B93" s="14" t="s">
        <v>567</v>
      </c>
      <c r="C93" s="40" t="s">
        <v>311</v>
      </c>
      <c r="D93" s="16" t="s">
        <v>775</v>
      </c>
      <c r="E93" s="39" t="s">
        <v>0</v>
      </c>
      <c r="F93" s="33">
        <v>44452</v>
      </c>
      <c r="G93" s="5" t="s">
        <v>410</v>
      </c>
      <c r="H93" s="2"/>
      <c r="I93" s="4">
        <v>222234</v>
      </c>
      <c r="J93" s="4">
        <v>222234</v>
      </c>
      <c r="K93" s="4">
        <v>228056</v>
      </c>
      <c r="L93" s="4">
        <v>225830</v>
      </c>
      <c r="M93" s="4">
        <v>0</v>
      </c>
      <c r="N93" s="4">
        <v>-3596</v>
      </c>
      <c r="O93" s="4">
        <v>0</v>
      </c>
      <c r="P93" s="13">
        <v>-3596</v>
      </c>
      <c r="Q93" s="4">
        <v>0</v>
      </c>
      <c r="R93" s="4">
        <v>222234</v>
      </c>
      <c r="S93" s="4">
        <v>0</v>
      </c>
      <c r="T93" s="4">
        <v>0</v>
      </c>
      <c r="U93" s="13">
        <v>0</v>
      </c>
      <c r="V93" s="4">
        <v>6667</v>
      </c>
      <c r="W93" s="33">
        <v>46643</v>
      </c>
      <c r="X93" s="42" t="s">
        <v>528</v>
      </c>
      <c r="Y93" s="43" t="s">
        <v>425</v>
      </c>
      <c r="Z93" s="41" t="s">
        <v>0</v>
      </c>
      <c r="AA93" s="2"/>
      <c r="AB93" s="5" t="s">
        <v>0</v>
      </c>
      <c r="AC93" s="5" t="s">
        <v>413</v>
      </c>
      <c r="AD93" s="5" t="s">
        <v>776</v>
      </c>
      <c r="AE93" s="15" t="s">
        <v>0</v>
      </c>
      <c r="AF93" s="24" t="s">
        <v>356</v>
      </c>
    </row>
    <row r="94" spans="2:32" x14ac:dyDescent="0.25">
      <c r="B94" s="14" t="s">
        <v>777</v>
      </c>
      <c r="C94" s="40" t="s">
        <v>659</v>
      </c>
      <c r="D94" s="16" t="s">
        <v>721</v>
      </c>
      <c r="E94" s="39" t="s">
        <v>0</v>
      </c>
      <c r="F94" s="33">
        <v>44459</v>
      </c>
      <c r="G94" s="5" t="s">
        <v>497</v>
      </c>
      <c r="H94" s="2"/>
      <c r="I94" s="4">
        <v>639898</v>
      </c>
      <c r="J94" s="4">
        <v>639898</v>
      </c>
      <c r="K94" s="4">
        <v>640201</v>
      </c>
      <c r="L94" s="4">
        <v>640185</v>
      </c>
      <c r="M94" s="4">
        <v>0</v>
      </c>
      <c r="N94" s="4">
        <v>-287</v>
      </c>
      <c r="O94" s="4">
        <v>0</v>
      </c>
      <c r="P94" s="13">
        <v>-287</v>
      </c>
      <c r="Q94" s="4">
        <v>0</v>
      </c>
      <c r="R94" s="4">
        <v>639898</v>
      </c>
      <c r="S94" s="4">
        <v>0</v>
      </c>
      <c r="T94" s="4">
        <v>0</v>
      </c>
      <c r="U94" s="13">
        <v>0</v>
      </c>
      <c r="V94" s="4">
        <v>9852</v>
      </c>
      <c r="W94" s="33">
        <v>50241</v>
      </c>
      <c r="X94" s="42" t="s">
        <v>528</v>
      </c>
      <c r="Y94" s="43" t="s">
        <v>45</v>
      </c>
      <c r="Z94" s="41" t="s">
        <v>43</v>
      </c>
      <c r="AA94" s="2"/>
      <c r="AB94" s="5" t="s">
        <v>0</v>
      </c>
      <c r="AC94" s="5" t="s">
        <v>778</v>
      </c>
      <c r="AD94" s="5" t="s">
        <v>168</v>
      </c>
      <c r="AE94" s="15" t="s">
        <v>0</v>
      </c>
      <c r="AF94" s="24" t="s">
        <v>165</v>
      </c>
    </row>
    <row r="95" spans="2:32" x14ac:dyDescent="0.25">
      <c r="B95" s="14" t="s">
        <v>145</v>
      </c>
      <c r="C95" s="40" t="s">
        <v>357</v>
      </c>
      <c r="D95" s="16" t="s">
        <v>721</v>
      </c>
      <c r="E95" s="39" t="s">
        <v>0</v>
      </c>
      <c r="F95" s="33">
        <v>44459</v>
      </c>
      <c r="G95" s="5" t="s">
        <v>497</v>
      </c>
      <c r="H95" s="2"/>
      <c r="I95" s="4">
        <v>226443</v>
      </c>
      <c r="J95" s="4">
        <v>226443</v>
      </c>
      <c r="K95" s="4">
        <v>226400</v>
      </c>
      <c r="L95" s="4">
        <v>226405</v>
      </c>
      <c r="M95" s="4">
        <v>0</v>
      </c>
      <c r="N95" s="4">
        <v>38</v>
      </c>
      <c r="O95" s="4">
        <v>0</v>
      </c>
      <c r="P95" s="13">
        <v>38</v>
      </c>
      <c r="Q95" s="4">
        <v>0</v>
      </c>
      <c r="R95" s="4">
        <v>226443</v>
      </c>
      <c r="S95" s="4">
        <v>0</v>
      </c>
      <c r="T95" s="4">
        <v>0</v>
      </c>
      <c r="U95" s="13">
        <v>0</v>
      </c>
      <c r="V95" s="4">
        <v>4221</v>
      </c>
      <c r="W95" s="33">
        <v>49815</v>
      </c>
      <c r="X95" s="42" t="s">
        <v>528</v>
      </c>
      <c r="Y95" s="43" t="s">
        <v>45</v>
      </c>
      <c r="Z95" s="41" t="s">
        <v>43</v>
      </c>
      <c r="AA95" s="2"/>
      <c r="AB95" s="5" t="s">
        <v>0</v>
      </c>
      <c r="AC95" s="5" t="s">
        <v>778</v>
      </c>
      <c r="AD95" s="5" t="s">
        <v>168</v>
      </c>
      <c r="AE95" s="15" t="s">
        <v>0</v>
      </c>
      <c r="AF95" s="24" t="s">
        <v>165</v>
      </c>
    </row>
    <row r="96" spans="2:32" x14ac:dyDescent="0.25">
      <c r="B96" s="14" t="s">
        <v>358</v>
      </c>
      <c r="C96" s="40" t="s">
        <v>359</v>
      </c>
      <c r="D96" s="16" t="s">
        <v>721</v>
      </c>
      <c r="E96" s="39" t="s">
        <v>0</v>
      </c>
      <c r="F96" s="33">
        <v>44459</v>
      </c>
      <c r="G96" s="5" t="s">
        <v>497</v>
      </c>
      <c r="H96" s="2"/>
      <c r="I96" s="4">
        <v>407597</v>
      </c>
      <c r="J96" s="4">
        <v>407597</v>
      </c>
      <c r="K96" s="4">
        <v>404470</v>
      </c>
      <c r="L96" s="4">
        <v>404655</v>
      </c>
      <c r="M96" s="4">
        <v>0</v>
      </c>
      <c r="N96" s="4">
        <v>2943</v>
      </c>
      <c r="O96" s="4">
        <v>0</v>
      </c>
      <c r="P96" s="13">
        <v>2943</v>
      </c>
      <c r="Q96" s="4">
        <v>0</v>
      </c>
      <c r="R96" s="4">
        <v>407597</v>
      </c>
      <c r="S96" s="4">
        <v>0</v>
      </c>
      <c r="T96" s="4">
        <v>0</v>
      </c>
      <c r="U96" s="13">
        <v>0</v>
      </c>
      <c r="V96" s="4">
        <v>8407</v>
      </c>
      <c r="W96" s="33">
        <v>49815</v>
      </c>
      <c r="X96" s="42" t="s">
        <v>739</v>
      </c>
      <c r="Y96" s="43" t="s">
        <v>9</v>
      </c>
      <c r="Z96" s="41" t="s">
        <v>43</v>
      </c>
      <c r="AA96" s="2"/>
      <c r="AB96" s="5" t="s">
        <v>0</v>
      </c>
      <c r="AC96" s="5" t="s">
        <v>778</v>
      </c>
      <c r="AD96" s="5" t="s">
        <v>168</v>
      </c>
      <c r="AE96" s="15" t="s">
        <v>0</v>
      </c>
      <c r="AF96" s="24" t="s">
        <v>227</v>
      </c>
    </row>
    <row r="97" spans="2:32" x14ac:dyDescent="0.25">
      <c r="B97" s="14" t="s">
        <v>568</v>
      </c>
      <c r="C97" s="40" t="s">
        <v>835</v>
      </c>
      <c r="D97" s="16" t="s">
        <v>660</v>
      </c>
      <c r="E97" s="39" t="s">
        <v>0</v>
      </c>
      <c r="F97" s="33">
        <v>44459</v>
      </c>
      <c r="G97" s="5" t="s">
        <v>497</v>
      </c>
      <c r="H97" s="2"/>
      <c r="I97" s="4">
        <v>1007286</v>
      </c>
      <c r="J97" s="4">
        <v>1007286</v>
      </c>
      <c r="K97" s="4">
        <v>1007059</v>
      </c>
      <c r="L97" s="4">
        <v>0</v>
      </c>
      <c r="M97" s="4">
        <v>0</v>
      </c>
      <c r="N97" s="4">
        <v>227</v>
      </c>
      <c r="O97" s="4">
        <v>0</v>
      </c>
      <c r="P97" s="13">
        <v>227</v>
      </c>
      <c r="Q97" s="4">
        <v>0</v>
      </c>
      <c r="R97" s="4">
        <v>1007286</v>
      </c>
      <c r="S97" s="4">
        <v>0</v>
      </c>
      <c r="T97" s="4">
        <v>0</v>
      </c>
      <c r="U97" s="13">
        <v>0</v>
      </c>
      <c r="V97" s="4">
        <v>5682</v>
      </c>
      <c r="W97" s="33">
        <v>50364</v>
      </c>
      <c r="X97" s="42" t="s">
        <v>528</v>
      </c>
      <c r="Y97" s="43" t="s">
        <v>45</v>
      </c>
      <c r="Z97" s="41" t="s">
        <v>43</v>
      </c>
      <c r="AA97" s="2"/>
      <c r="AB97" s="5" t="s">
        <v>0</v>
      </c>
      <c r="AC97" s="5" t="s">
        <v>510</v>
      </c>
      <c r="AD97" s="5" t="s">
        <v>168</v>
      </c>
      <c r="AE97" s="15" t="s">
        <v>0</v>
      </c>
      <c r="AF97" s="24" t="s">
        <v>165</v>
      </c>
    </row>
    <row r="98" spans="2:32" x14ac:dyDescent="0.25">
      <c r="B98" s="14" t="s">
        <v>779</v>
      </c>
      <c r="C98" s="40" t="s">
        <v>836</v>
      </c>
      <c r="D98" s="16" t="s">
        <v>660</v>
      </c>
      <c r="E98" s="39" t="s">
        <v>0</v>
      </c>
      <c r="F98" s="33">
        <v>44459</v>
      </c>
      <c r="G98" s="5" t="s">
        <v>497</v>
      </c>
      <c r="H98" s="2"/>
      <c r="I98" s="4">
        <v>692509</v>
      </c>
      <c r="J98" s="4">
        <v>692509</v>
      </c>
      <c r="K98" s="4">
        <v>692418</v>
      </c>
      <c r="L98" s="4">
        <v>0</v>
      </c>
      <c r="M98" s="4">
        <v>0</v>
      </c>
      <c r="N98" s="4">
        <v>92</v>
      </c>
      <c r="O98" s="4">
        <v>0</v>
      </c>
      <c r="P98" s="13">
        <v>92</v>
      </c>
      <c r="Q98" s="4">
        <v>0</v>
      </c>
      <c r="R98" s="4">
        <v>692509</v>
      </c>
      <c r="S98" s="4">
        <v>0</v>
      </c>
      <c r="T98" s="4">
        <v>0</v>
      </c>
      <c r="U98" s="13">
        <v>0</v>
      </c>
      <c r="V98" s="4">
        <v>5218</v>
      </c>
      <c r="W98" s="33">
        <v>50364</v>
      </c>
      <c r="X98" s="42" t="s">
        <v>739</v>
      </c>
      <c r="Y98" s="43" t="s">
        <v>9</v>
      </c>
      <c r="Z98" s="41" t="s">
        <v>43</v>
      </c>
      <c r="AA98" s="2"/>
      <c r="AB98" s="5" t="s">
        <v>0</v>
      </c>
      <c r="AC98" s="5" t="s">
        <v>510</v>
      </c>
      <c r="AD98" s="5" t="s">
        <v>168</v>
      </c>
      <c r="AE98" s="15" t="s">
        <v>0</v>
      </c>
      <c r="AF98" s="24" t="s">
        <v>227</v>
      </c>
    </row>
    <row r="99" spans="2:32" x14ac:dyDescent="0.25">
      <c r="B99" s="14" t="s">
        <v>312</v>
      </c>
      <c r="C99" s="40" t="s">
        <v>661</v>
      </c>
      <c r="D99" s="16" t="s">
        <v>251</v>
      </c>
      <c r="E99" s="39" t="s">
        <v>0</v>
      </c>
      <c r="F99" s="33">
        <v>44459</v>
      </c>
      <c r="G99" s="5" t="s">
        <v>497</v>
      </c>
      <c r="H99" s="2"/>
      <c r="I99" s="4">
        <v>111218</v>
      </c>
      <c r="J99" s="4">
        <v>111218</v>
      </c>
      <c r="K99" s="4">
        <v>111198</v>
      </c>
      <c r="L99" s="4">
        <v>111206</v>
      </c>
      <c r="M99" s="4">
        <v>0</v>
      </c>
      <c r="N99" s="4">
        <v>12</v>
      </c>
      <c r="O99" s="4">
        <v>0</v>
      </c>
      <c r="P99" s="13">
        <v>12</v>
      </c>
      <c r="Q99" s="4">
        <v>0</v>
      </c>
      <c r="R99" s="4">
        <v>111218</v>
      </c>
      <c r="S99" s="4">
        <v>0</v>
      </c>
      <c r="T99" s="4">
        <v>0</v>
      </c>
      <c r="U99" s="13">
        <v>0</v>
      </c>
      <c r="V99" s="4">
        <v>1802</v>
      </c>
      <c r="W99" s="33">
        <v>48872</v>
      </c>
      <c r="X99" s="42" t="s">
        <v>528</v>
      </c>
      <c r="Y99" s="43" t="s">
        <v>45</v>
      </c>
      <c r="Z99" s="41" t="s">
        <v>43</v>
      </c>
      <c r="AA99" s="2"/>
      <c r="AB99" s="5" t="s">
        <v>0</v>
      </c>
      <c r="AC99" s="5" t="s">
        <v>778</v>
      </c>
      <c r="AD99" s="5" t="s">
        <v>778</v>
      </c>
      <c r="AE99" s="15" t="s">
        <v>0</v>
      </c>
      <c r="AF99" s="24" t="s">
        <v>165</v>
      </c>
    </row>
    <row r="100" spans="2:32" x14ac:dyDescent="0.25">
      <c r="B100" s="14" t="s">
        <v>511</v>
      </c>
      <c r="C100" s="40" t="s">
        <v>313</v>
      </c>
      <c r="D100" s="16" t="s">
        <v>251</v>
      </c>
      <c r="E100" s="39" t="s">
        <v>0</v>
      </c>
      <c r="F100" s="33">
        <v>44459</v>
      </c>
      <c r="G100" s="5" t="s">
        <v>497</v>
      </c>
      <c r="H100" s="2"/>
      <c r="I100" s="4">
        <v>147205</v>
      </c>
      <c r="J100" s="4">
        <v>147205</v>
      </c>
      <c r="K100" s="4">
        <v>147177</v>
      </c>
      <c r="L100" s="4">
        <v>147183</v>
      </c>
      <c r="M100" s="4">
        <v>0</v>
      </c>
      <c r="N100" s="4">
        <v>22</v>
      </c>
      <c r="O100" s="4">
        <v>0</v>
      </c>
      <c r="P100" s="13">
        <v>22</v>
      </c>
      <c r="Q100" s="4">
        <v>0</v>
      </c>
      <c r="R100" s="4">
        <v>147205</v>
      </c>
      <c r="S100" s="4">
        <v>0</v>
      </c>
      <c r="T100" s="4">
        <v>0</v>
      </c>
      <c r="U100" s="13">
        <v>0</v>
      </c>
      <c r="V100" s="4">
        <v>3408</v>
      </c>
      <c r="W100" s="33">
        <v>49480</v>
      </c>
      <c r="X100" s="42" t="s">
        <v>528</v>
      </c>
      <c r="Y100" s="43" t="s">
        <v>633</v>
      </c>
      <c r="Z100" s="41" t="s">
        <v>43</v>
      </c>
      <c r="AA100" s="2"/>
      <c r="AB100" s="5" t="s">
        <v>0</v>
      </c>
      <c r="AC100" s="5" t="s">
        <v>778</v>
      </c>
      <c r="AD100" s="5" t="s">
        <v>778</v>
      </c>
      <c r="AE100" s="15" t="s">
        <v>0</v>
      </c>
      <c r="AF100" s="24" t="s">
        <v>441</v>
      </c>
    </row>
    <row r="101" spans="2:32" x14ac:dyDescent="0.25">
      <c r="B101" s="14" t="s">
        <v>780</v>
      </c>
      <c r="C101" s="40" t="s">
        <v>252</v>
      </c>
      <c r="D101" s="16" t="s">
        <v>721</v>
      </c>
      <c r="E101" s="39" t="s">
        <v>0</v>
      </c>
      <c r="F101" s="33">
        <v>44459</v>
      </c>
      <c r="G101" s="5" t="s">
        <v>497</v>
      </c>
      <c r="H101" s="2"/>
      <c r="I101" s="4">
        <v>158245</v>
      </c>
      <c r="J101" s="4">
        <v>158245</v>
      </c>
      <c r="K101" s="4">
        <v>160324</v>
      </c>
      <c r="L101" s="4">
        <v>160299</v>
      </c>
      <c r="M101" s="4">
        <v>0</v>
      </c>
      <c r="N101" s="4">
        <v>-2054</v>
      </c>
      <c r="O101" s="4">
        <v>0</v>
      </c>
      <c r="P101" s="13">
        <v>-2054</v>
      </c>
      <c r="Q101" s="4">
        <v>0</v>
      </c>
      <c r="R101" s="4">
        <v>158245</v>
      </c>
      <c r="S101" s="4">
        <v>0</v>
      </c>
      <c r="T101" s="4">
        <v>0</v>
      </c>
      <c r="U101" s="13">
        <v>0</v>
      </c>
      <c r="V101" s="4">
        <v>3821</v>
      </c>
      <c r="W101" s="33">
        <v>49480</v>
      </c>
      <c r="X101" s="42" t="s">
        <v>528</v>
      </c>
      <c r="Y101" s="43" t="s">
        <v>45</v>
      </c>
      <c r="Z101" s="41" t="s">
        <v>43</v>
      </c>
      <c r="AA101" s="2"/>
      <c r="AB101" s="5" t="s">
        <v>0</v>
      </c>
      <c r="AC101" s="5" t="s">
        <v>778</v>
      </c>
      <c r="AD101" s="5" t="s">
        <v>168</v>
      </c>
      <c r="AE101" s="15" t="s">
        <v>0</v>
      </c>
      <c r="AF101" s="24" t="s">
        <v>165</v>
      </c>
    </row>
    <row r="102" spans="2:32" x14ac:dyDescent="0.25">
      <c r="B102" s="14" t="s">
        <v>146</v>
      </c>
      <c r="C102" s="40" t="s">
        <v>512</v>
      </c>
      <c r="D102" s="16" t="s">
        <v>721</v>
      </c>
      <c r="E102" s="39" t="s">
        <v>0</v>
      </c>
      <c r="F102" s="33">
        <v>44459</v>
      </c>
      <c r="G102" s="5" t="s">
        <v>497</v>
      </c>
      <c r="H102" s="2"/>
      <c r="I102" s="4">
        <v>210884</v>
      </c>
      <c r="J102" s="4">
        <v>210884</v>
      </c>
      <c r="K102" s="4">
        <v>210838</v>
      </c>
      <c r="L102" s="4">
        <v>210846</v>
      </c>
      <c r="M102" s="4">
        <v>0</v>
      </c>
      <c r="N102" s="4">
        <v>38</v>
      </c>
      <c r="O102" s="4">
        <v>0</v>
      </c>
      <c r="P102" s="13">
        <v>38</v>
      </c>
      <c r="Q102" s="4">
        <v>0</v>
      </c>
      <c r="R102" s="4">
        <v>210884</v>
      </c>
      <c r="S102" s="4">
        <v>0</v>
      </c>
      <c r="T102" s="4">
        <v>0</v>
      </c>
      <c r="U102" s="13">
        <v>0</v>
      </c>
      <c r="V102" s="4">
        <v>4789</v>
      </c>
      <c r="W102" s="33">
        <v>49694</v>
      </c>
      <c r="X102" s="42" t="s">
        <v>528</v>
      </c>
      <c r="Y102" s="43" t="s">
        <v>45</v>
      </c>
      <c r="Z102" s="41" t="s">
        <v>43</v>
      </c>
      <c r="AA102" s="2"/>
      <c r="AB102" s="5" t="s">
        <v>0</v>
      </c>
      <c r="AC102" s="5" t="s">
        <v>778</v>
      </c>
      <c r="AD102" s="5" t="s">
        <v>168</v>
      </c>
      <c r="AE102" s="15" t="s">
        <v>0</v>
      </c>
      <c r="AF102" s="24" t="s">
        <v>165</v>
      </c>
    </row>
    <row r="103" spans="2:32" x14ac:dyDescent="0.25">
      <c r="B103" s="14" t="s">
        <v>360</v>
      </c>
      <c r="C103" s="40" t="s">
        <v>513</v>
      </c>
      <c r="D103" s="16" t="s">
        <v>721</v>
      </c>
      <c r="E103" s="39" t="s">
        <v>0</v>
      </c>
      <c r="F103" s="33">
        <v>44459</v>
      </c>
      <c r="G103" s="5" t="s">
        <v>497</v>
      </c>
      <c r="H103" s="2"/>
      <c r="I103" s="4">
        <v>571144</v>
      </c>
      <c r="J103" s="4">
        <v>571144</v>
      </c>
      <c r="K103" s="4">
        <v>573320</v>
      </c>
      <c r="L103" s="4">
        <v>573182</v>
      </c>
      <c r="M103" s="4">
        <v>0</v>
      </c>
      <c r="N103" s="4">
        <v>-2038</v>
      </c>
      <c r="O103" s="4">
        <v>0</v>
      </c>
      <c r="P103" s="13">
        <v>-2038</v>
      </c>
      <c r="Q103" s="4">
        <v>0</v>
      </c>
      <c r="R103" s="4">
        <v>571144</v>
      </c>
      <c r="S103" s="4">
        <v>0</v>
      </c>
      <c r="T103" s="4">
        <v>0</v>
      </c>
      <c r="U103" s="13">
        <v>0</v>
      </c>
      <c r="V103" s="4">
        <v>14296</v>
      </c>
      <c r="W103" s="33">
        <v>49694</v>
      </c>
      <c r="X103" s="42" t="s">
        <v>739</v>
      </c>
      <c r="Y103" s="43" t="s">
        <v>9</v>
      </c>
      <c r="Z103" s="41" t="s">
        <v>43</v>
      </c>
      <c r="AA103" s="2"/>
      <c r="AB103" s="5" t="s">
        <v>0</v>
      </c>
      <c r="AC103" s="5" t="s">
        <v>778</v>
      </c>
      <c r="AD103" s="5" t="s">
        <v>168</v>
      </c>
      <c r="AE103" s="15" t="s">
        <v>0</v>
      </c>
      <c r="AF103" s="24" t="s">
        <v>227</v>
      </c>
    </row>
    <row r="104" spans="2:32" x14ac:dyDescent="0.25">
      <c r="B104" s="14" t="s">
        <v>569</v>
      </c>
      <c r="C104" s="40" t="s">
        <v>837</v>
      </c>
      <c r="D104" s="16" t="s">
        <v>721</v>
      </c>
      <c r="E104" s="39" t="s">
        <v>0</v>
      </c>
      <c r="F104" s="33">
        <v>44459</v>
      </c>
      <c r="G104" s="5" t="s">
        <v>497</v>
      </c>
      <c r="H104" s="2"/>
      <c r="I104" s="4">
        <v>186191</v>
      </c>
      <c r="J104" s="4">
        <v>186191</v>
      </c>
      <c r="K104" s="4">
        <v>186144</v>
      </c>
      <c r="L104" s="4">
        <v>186153</v>
      </c>
      <c r="M104" s="4">
        <v>0</v>
      </c>
      <c r="N104" s="4">
        <v>38</v>
      </c>
      <c r="O104" s="4">
        <v>0</v>
      </c>
      <c r="P104" s="13">
        <v>38</v>
      </c>
      <c r="Q104" s="4">
        <v>0</v>
      </c>
      <c r="R104" s="4">
        <v>186191</v>
      </c>
      <c r="S104" s="4">
        <v>0</v>
      </c>
      <c r="T104" s="4">
        <v>0</v>
      </c>
      <c r="U104" s="13">
        <v>0</v>
      </c>
      <c r="V104" s="4">
        <v>4575</v>
      </c>
      <c r="W104" s="33">
        <v>49572</v>
      </c>
      <c r="X104" s="42" t="s">
        <v>528</v>
      </c>
      <c r="Y104" s="43" t="s">
        <v>633</v>
      </c>
      <c r="Z104" s="41" t="s">
        <v>43</v>
      </c>
      <c r="AA104" s="2"/>
      <c r="AB104" s="5" t="s">
        <v>0</v>
      </c>
      <c r="AC104" s="5" t="s">
        <v>778</v>
      </c>
      <c r="AD104" s="5" t="s">
        <v>168</v>
      </c>
      <c r="AE104" s="15" t="s">
        <v>0</v>
      </c>
      <c r="AF104" s="24" t="s">
        <v>441</v>
      </c>
    </row>
    <row r="105" spans="2:32" x14ac:dyDescent="0.25">
      <c r="B105" s="14" t="s">
        <v>781</v>
      </c>
      <c r="C105" s="40" t="s">
        <v>454</v>
      </c>
      <c r="D105" s="16" t="s">
        <v>721</v>
      </c>
      <c r="E105" s="39" t="s">
        <v>0</v>
      </c>
      <c r="F105" s="33">
        <v>44459</v>
      </c>
      <c r="G105" s="5" t="s">
        <v>497</v>
      </c>
      <c r="H105" s="2"/>
      <c r="I105" s="4">
        <v>124127</v>
      </c>
      <c r="J105" s="4">
        <v>124127</v>
      </c>
      <c r="K105" s="4">
        <v>124107</v>
      </c>
      <c r="L105" s="4">
        <v>124110</v>
      </c>
      <c r="M105" s="4">
        <v>0</v>
      </c>
      <c r="N105" s="4">
        <v>17</v>
      </c>
      <c r="O105" s="4">
        <v>0</v>
      </c>
      <c r="P105" s="13">
        <v>17</v>
      </c>
      <c r="Q105" s="4">
        <v>0</v>
      </c>
      <c r="R105" s="4">
        <v>124127</v>
      </c>
      <c r="S105" s="4">
        <v>0</v>
      </c>
      <c r="T105" s="4">
        <v>0</v>
      </c>
      <c r="U105" s="13">
        <v>0</v>
      </c>
      <c r="V105" s="4">
        <v>3199</v>
      </c>
      <c r="W105" s="33">
        <v>49572</v>
      </c>
      <c r="X105" s="42" t="s">
        <v>528</v>
      </c>
      <c r="Y105" s="43" t="s">
        <v>45</v>
      </c>
      <c r="Z105" s="41" t="s">
        <v>43</v>
      </c>
      <c r="AA105" s="2"/>
      <c r="AB105" s="5" t="s">
        <v>0</v>
      </c>
      <c r="AC105" s="5" t="s">
        <v>778</v>
      </c>
      <c r="AD105" s="5" t="s">
        <v>168</v>
      </c>
      <c r="AE105" s="15" t="s">
        <v>0</v>
      </c>
      <c r="AF105" s="24" t="s">
        <v>165</v>
      </c>
    </row>
    <row r="106" spans="2:32" x14ac:dyDescent="0.25">
      <c r="B106" s="14" t="s">
        <v>147</v>
      </c>
      <c r="C106" s="40" t="s">
        <v>455</v>
      </c>
      <c r="D106" s="16" t="s">
        <v>721</v>
      </c>
      <c r="E106" s="39" t="s">
        <v>0</v>
      </c>
      <c r="F106" s="33">
        <v>44459</v>
      </c>
      <c r="G106" s="5" t="s">
        <v>497</v>
      </c>
      <c r="H106" s="2"/>
      <c r="I106" s="4">
        <v>574089</v>
      </c>
      <c r="J106" s="4">
        <v>574089</v>
      </c>
      <c r="K106" s="4">
        <v>586320</v>
      </c>
      <c r="L106" s="4">
        <v>585988</v>
      </c>
      <c r="M106" s="4">
        <v>0</v>
      </c>
      <c r="N106" s="4">
        <v>-11898</v>
      </c>
      <c r="O106" s="4">
        <v>0</v>
      </c>
      <c r="P106" s="13">
        <v>-11898</v>
      </c>
      <c r="Q106" s="4">
        <v>0</v>
      </c>
      <c r="R106" s="4">
        <v>574089</v>
      </c>
      <c r="S106" s="4">
        <v>0</v>
      </c>
      <c r="T106" s="4">
        <v>0</v>
      </c>
      <c r="U106" s="13">
        <v>0</v>
      </c>
      <c r="V106" s="4">
        <v>15943</v>
      </c>
      <c r="W106" s="33">
        <v>49572</v>
      </c>
      <c r="X106" s="42" t="s">
        <v>739</v>
      </c>
      <c r="Y106" s="43" t="s">
        <v>9</v>
      </c>
      <c r="Z106" s="41" t="s">
        <v>43</v>
      </c>
      <c r="AA106" s="2"/>
      <c r="AB106" s="5" t="s">
        <v>0</v>
      </c>
      <c r="AC106" s="5" t="s">
        <v>778</v>
      </c>
      <c r="AD106" s="5" t="s">
        <v>168</v>
      </c>
      <c r="AE106" s="15" t="s">
        <v>0</v>
      </c>
      <c r="AF106" s="24" t="s">
        <v>227</v>
      </c>
    </row>
    <row r="107" spans="2:32" x14ac:dyDescent="0.25">
      <c r="B107" s="14" t="s">
        <v>361</v>
      </c>
      <c r="C107" s="40" t="s">
        <v>838</v>
      </c>
      <c r="D107" s="16" t="s">
        <v>34</v>
      </c>
      <c r="E107" s="39" t="s">
        <v>0</v>
      </c>
      <c r="F107" s="33">
        <v>44411</v>
      </c>
      <c r="G107" s="5" t="s">
        <v>6</v>
      </c>
      <c r="H107" s="2"/>
      <c r="I107" s="4">
        <v>4100400</v>
      </c>
      <c r="J107" s="4">
        <v>4000000</v>
      </c>
      <c r="K107" s="4">
        <v>4000000</v>
      </c>
      <c r="L107" s="4">
        <v>4000000</v>
      </c>
      <c r="M107" s="4">
        <v>0</v>
      </c>
      <c r="N107" s="4">
        <v>0</v>
      </c>
      <c r="O107" s="4">
        <v>0</v>
      </c>
      <c r="P107" s="13">
        <v>0</v>
      </c>
      <c r="Q107" s="4">
        <v>0</v>
      </c>
      <c r="R107" s="4">
        <v>4000000</v>
      </c>
      <c r="S107" s="4">
        <v>0</v>
      </c>
      <c r="T107" s="4">
        <v>100400</v>
      </c>
      <c r="U107" s="13">
        <v>100400</v>
      </c>
      <c r="V107" s="4">
        <v>194764</v>
      </c>
      <c r="W107" s="33">
        <v>45488</v>
      </c>
      <c r="X107" s="42" t="s">
        <v>171</v>
      </c>
      <c r="Y107" s="43" t="s">
        <v>218</v>
      </c>
      <c r="Z107" s="41" t="s">
        <v>43</v>
      </c>
      <c r="AA107" s="2"/>
      <c r="AB107" s="5" t="s">
        <v>683</v>
      </c>
      <c r="AC107" s="5" t="s">
        <v>745</v>
      </c>
      <c r="AD107" s="5" t="s">
        <v>168</v>
      </c>
      <c r="AE107" s="15" t="s">
        <v>0</v>
      </c>
      <c r="AF107" s="24" t="s">
        <v>50</v>
      </c>
    </row>
    <row r="108" spans="2:32" x14ac:dyDescent="0.25">
      <c r="B108" s="14" t="s">
        <v>570</v>
      </c>
      <c r="C108" s="40" t="s">
        <v>456</v>
      </c>
      <c r="D108" s="16" t="s">
        <v>253</v>
      </c>
      <c r="E108" s="39" t="s">
        <v>0</v>
      </c>
      <c r="F108" s="33">
        <v>44440</v>
      </c>
      <c r="G108" s="5" t="s">
        <v>131</v>
      </c>
      <c r="H108" s="2"/>
      <c r="I108" s="4">
        <v>3000000</v>
      </c>
      <c r="J108" s="4">
        <v>3000000</v>
      </c>
      <c r="K108" s="4">
        <v>3000000</v>
      </c>
      <c r="L108" s="4">
        <v>3000000</v>
      </c>
      <c r="M108" s="4">
        <v>0</v>
      </c>
      <c r="N108" s="4">
        <v>0</v>
      </c>
      <c r="O108" s="4">
        <v>0</v>
      </c>
      <c r="P108" s="13">
        <v>0</v>
      </c>
      <c r="Q108" s="4">
        <v>0</v>
      </c>
      <c r="R108" s="4">
        <v>3000000</v>
      </c>
      <c r="S108" s="4">
        <v>0</v>
      </c>
      <c r="T108" s="4">
        <v>0</v>
      </c>
      <c r="U108" s="13">
        <v>0</v>
      </c>
      <c r="V108" s="4">
        <v>75600</v>
      </c>
      <c r="W108" s="33">
        <v>44440</v>
      </c>
      <c r="X108" s="42" t="s">
        <v>739</v>
      </c>
      <c r="Y108" s="43" t="s">
        <v>9</v>
      </c>
      <c r="Z108" s="41" t="s">
        <v>0</v>
      </c>
      <c r="AA108" s="2"/>
      <c r="AB108" s="5" t="s">
        <v>616</v>
      </c>
      <c r="AC108" s="5" t="s">
        <v>35</v>
      </c>
      <c r="AD108" s="5" t="s">
        <v>0</v>
      </c>
      <c r="AE108" s="15" t="s">
        <v>0</v>
      </c>
      <c r="AF108" s="24" t="s">
        <v>314</v>
      </c>
    </row>
    <row r="109" spans="2:32" x14ac:dyDescent="0.25">
      <c r="B109" s="14" t="s">
        <v>92</v>
      </c>
      <c r="C109" s="40" t="s">
        <v>254</v>
      </c>
      <c r="D109" s="16" t="s">
        <v>315</v>
      </c>
      <c r="E109" s="39" t="s">
        <v>0</v>
      </c>
      <c r="F109" s="33">
        <v>44463</v>
      </c>
      <c r="G109" s="5" t="s">
        <v>384</v>
      </c>
      <c r="H109" s="2"/>
      <c r="I109" s="4">
        <v>13985801</v>
      </c>
      <c r="J109" s="4">
        <v>14000000</v>
      </c>
      <c r="K109" s="4">
        <v>13971380</v>
      </c>
      <c r="L109" s="4">
        <v>13981934</v>
      </c>
      <c r="M109" s="4">
        <v>0</v>
      </c>
      <c r="N109" s="4">
        <v>3867</v>
      </c>
      <c r="O109" s="4">
        <v>0</v>
      </c>
      <c r="P109" s="13">
        <v>3867</v>
      </c>
      <c r="Q109" s="4">
        <v>0</v>
      </c>
      <c r="R109" s="4">
        <v>13985801</v>
      </c>
      <c r="S109" s="4">
        <v>0</v>
      </c>
      <c r="T109" s="4">
        <v>0</v>
      </c>
      <c r="U109" s="13">
        <v>0</v>
      </c>
      <c r="V109" s="4">
        <v>528792</v>
      </c>
      <c r="W109" s="33">
        <v>45383</v>
      </c>
      <c r="X109" s="42" t="s">
        <v>528</v>
      </c>
      <c r="Y109" s="43" t="s">
        <v>45</v>
      </c>
      <c r="Z109" s="41" t="s">
        <v>43</v>
      </c>
      <c r="AA109" s="2"/>
      <c r="AB109" s="5" t="s">
        <v>205</v>
      </c>
      <c r="AC109" s="5" t="s">
        <v>782</v>
      </c>
      <c r="AD109" s="5" t="s">
        <v>93</v>
      </c>
      <c r="AE109" s="15" t="s">
        <v>0</v>
      </c>
      <c r="AF109" s="24" t="s">
        <v>165</v>
      </c>
    </row>
    <row r="110" spans="2:32" x14ac:dyDescent="0.25">
      <c r="B110" s="14" t="s">
        <v>362</v>
      </c>
      <c r="C110" s="40" t="s">
        <v>148</v>
      </c>
      <c r="D110" s="16" t="s">
        <v>722</v>
      </c>
      <c r="E110" s="39" t="s">
        <v>0</v>
      </c>
      <c r="F110" s="33">
        <v>44459</v>
      </c>
      <c r="G110" s="5" t="s">
        <v>497</v>
      </c>
      <c r="H110" s="2"/>
      <c r="I110" s="4">
        <v>306667</v>
      </c>
      <c r="J110" s="4">
        <v>306667</v>
      </c>
      <c r="K110" s="4">
        <v>306533</v>
      </c>
      <c r="L110" s="4">
        <v>306540</v>
      </c>
      <c r="M110" s="4">
        <v>0</v>
      </c>
      <c r="N110" s="4">
        <v>127</v>
      </c>
      <c r="O110" s="4">
        <v>0</v>
      </c>
      <c r="P110" s="13">
        <v>127</v>
      </c>
      <c r="Q110" s="4">
        <v>0</v>
      </c>
      <c r="R110" s="4">
        <v>306667</v>
      </c>
      <c r="S110" s="4">
        <v>0</v>
      </c>
      <c r="T110" s="4">
        <v>0</v>
      </c>
      <c r="U110" s="13">
        <v>0</v>
      </c>
      <c r="V110" s="4">
        <v>4285</v>
      </c>
      <c r="W110" s="33">
        <v>53194</v>
      </c>
      <c r="X110" s="42" t="s">
        <v>528</v>
      </c>
      <c r="Y110" s="43" t="s">
        <v>45</v>
      </c>
      <c r="Z110" s="41" t="s">
        <v>43</v>
      </c>
      <c r="AA110" s="2"/>
      <c r="AB110" s="5" t="s">
        <v>0</v>
      </c>
      <c r="AC110" s="5" t="s">
        <v>36</v>
      </c>
      <c r="AD110" s="5" t="s">
        <v>168</v>
      </c>
      <c r="AE110" s="15" t="s">
        <v>0</v>
      </c>
      <c r="AF110" s="24" t="s">
        <v>165</v>
      </c>
    </row>
    <row r="111" spans="2:32" x14ac:dyDescent="0.25">
      <c r="B111" s="14" t="s">
        <v>571</v>
      </c>
      <c r="C111" s="40" t="s">
        <v>572</v>
      </c>
      <c r="D111" s="16" t="s">
        <v>206</v>
      </c>
      <c r="E111" s="39" t="s">
        <v>0</v>
      </c>
      <c r="F111" s="33">
        <v>44459</v>
      </c>
      <c r="G111" s="5" t="s">
        <v>497</v>
      </c>
      <c r="H111" s="2"/>
      <c r="I111" s="4">
        <v>77500</v>
      </c>
      <c r="J111" s="4">
        <v>77500</v>
      </c>
      <c r="K111" s="4">
        <v>77490</v>
      </c>
      <c r="L111" s="4">
        <v>0</v>
      </c>
      <c r="M111" s="4">
        <v>0</v>
      </c>
      <c r="N111" s="4">
        <v>10</v>
      </c>
      <c r="O111" s="4">
        <v>0</v>
      </c>
      <c r="P111" s="13">
        <v>10</v>
      </c>
      <c r="Q111" s="4">
        <v>0</v>
      </c>
      <c r="R111" s="4">
        <v>77500</v>
      </c>
      <c r="S111" s="4">
        <v>0</v>
      </c>
      <c r="T111" s="4">
        <v>0</v>
      </c>
      <c r="U111" s="13">
        <v>0</v>
      </c>
      <c r="V111" s="4">
        <v>707</v>
      </c>
      <c r="W111" s="33">
        <v>53378</v>
      </c>
      <c r="X111" s="42" t="s">
        <v>528</v>
      </c>
      <c r="Y111" s="43" t="s">
        <v>45</v>
      </c>
      <c r="Z111" s="41" t="s">
        <v>43</v>
      </c>
      <c r="AA111" s="2"/>
      <c r="AB111" s="5" t="s">
        <v>0</v>
      </c>
      <c r="AC111" s="5" t="s">
        <v>839</v>
      </c>
      <c r="AD111" s="5" t="s">
        <v>168</v>
      </c>
      <c r="AE111" s="15" t="s">
        <v>0</v>
      </c>
      <c r="AF111" s="24" t="s">
        <v>165</v>
      </c>
    </row>
    <row r="112" spans="2:32" x14ac:dyDescent="0.25">
      <c r="B112" s="14" t="s">
        <v>783</v>
      </c>
      <c r="C112" s="40" t="s">
        <v>207</v>
      </c>
      <c r="D112" s="16" t="s">
        <v>617</v>
      </c>
      <c r="E112" s="39" t="s">
        <v>0</v>
      </c>
      <c r="F112" s="33">
        <v>44433</v>
      </c>
      <c r="G112" s="5" t="s">
        <v>497</v>
      </c>
      <c r="H112" s="2"/>
      <c r="I112" s="4">
        <v>4875000</v>
      </c>
      <c r="J112" s="4">
        <v>4875000</v>
      </c>
      <c r="K112" s="4">
        <v>4875000</v>
      </c>
      <c r="L112" s="4">
        <v>4875000</v>
      </c>
      <c r="M112" s="4">
        <v>0</v>
      </c>
      <c r="N112" s="4">
        <v>0</v>
      </c>
      <c r="O112" s="4">
        <v>0</v>
      </c>
      <c r="P112" s="13">
        <v>0</v>
      </c>
      <c r="Q112" s="4">
        <v>0</v>
      </c>
      <c r="R112" s="4">
        <v>4875000</v>
      </c>
      <c r="S112" s="4">
        <v>0</v>
      </c>
      <c r="T112" s="4">
        <v>0</v>
      </c>
      <c r="U112" s="13">
        <v>0</v>
      </c>
      <c r="V112" s="4">
        <v>154368</v>
      </c>
      <c r="W112" s="33">
        <v>54387</v>
      </c>
      <c r="X112" s="42" t="s">
        <v>739</v>
      </c>
      <c r="Y112" s="43" t="s">
        <v>9</v>
      </c>
      <c r="Z112" s="41" t="s">
        <v>43</v>
      </c>
      <c r="AA112" s="2"/>
      <c r="AB112" s="5" t="s">
        <v>0</v>
      </c>
      <c r="AC112" s="5" t="s">
        <v>94</v>
      </c>
      <c r="AD112" s="5" t="s">
        <v>168</v>
      </c>
      <c r="AE112" s="15" t="s">
        <v>0</v>
      </c>
      <c r="AF112" s="24" t="s">
        <v>227</v>
      </c>
    </row>
    <row r="113" spans="2:32" x14ac:dyDescent="0.25">
      <c r="B113" s="14" t="s">
        <v>149</v>
      </c>
      <c r="C113" s="40" t="s">
        <v>37</v>
      </c>
      <c r="D113" s="16" t="s">
        <v>316</v>
      </c>
      <c r="E113" s="39" t="s">
        <v>0</v>
      </c>
      <c r="F113" s="33">
        <v>44459</v>
      </c>
      <c r="G113" s="5" t="s">
        <v>497</v>
      </c>
      <c r="H113" s="2"/>
      <c r="I113" s="4">
        <v>262500</v>
      </c>
      <c r="J113" s="4">
        <v>262500</v>
      </c>
      <c r="K113" s="4">
        <v>262395</v>
      </c>
      <c r="L113" s="4">
        <v>262399</v>
      </c>
      <c r="M113" s="4">
        <v>0</v>
      </c>
      <c r="N113" s="4">
        <v>101</v>
      </c>
      <c r="O113" s="4">
        <v>0</v>
      </c>
      <c r="P113" s="13">
        <v>101</v>
      </c>
      <c r="Q113" s="4">
        <v>0</v>
      </c>
      <c r="R113" s="4">
        <v>262500</v>
      </c>
      <c r="S113" s="4">
        <v>0</v>
      </c>
      <c r="T113" s="4">
        <v>0</v>
      </c>
      <c r="U113" s="13">
        <v>0</v>
      </c>
      <c r="V113" s="4">
        <v>3588</v>
      </c>
      <c r="W113" s="33">
        <v>53225</v>
      </c>
      <c r="X113" s="42" t="s">
        <v>528</v>
      </c>
      <c r="Y113" s="43" t="s">
        <v>45</v>
      </c>
      <c r="Z113" s="41" t="s">
        <v>43</v>
      </c>
      <c r="AA113" s="2"/>
      <c r="AB113" s="5" t="s">
        <v>0</v>
      </c>
      <c r="AC113" s="5" t="s">
        <v>457</v>
      </c>
      <c r="AD113" s="5" t="s">
        <v>168</v>
      </c>
      <c r="AE113" s="15" t="s">
        <v>0</v>
      </c>
      <c r="AF113" s="24" t="s">
        <v>165</v>
      </c>
    </row>
    <row r="114" spans="2:32" x14ac:dyDescent="0.25">
      <c r="B114" s="14" t="s">
        <v>363</v>
      </c>
      <c r="C114" s="40" t="s">
        <v>573</v>
      </c>
      <c r="D114" s="16" t="s">
        <v>38</v>
      </c>
      <c r="E114" s="39" t="s">
        <v>0</v>
      </c>
      <c r="F114" s="33">
        <v>44428</v>
      </c>
      <c r="G114" s="5" t="s">
        <v>797</v>
      </c>
      <c r="H114" s="2"/>
      <c r="I114" s="4">
        <v>1000000</v>
      </c>
      <c r="J114" s="4">
        <v>1000000</v>
      </c>
      <c r="K114" s="4">
        <v>1000000</v>
      </c>
      <c r="L114" s="4">
        <v>1000000</v>
      </c>
      <c r="M114" s="4">
        <v>0</v>
      </c>
      <c r="N114" s="4">
        <v>0</v>
      </c>
      <c r="O114" s="4">
        <v>0</v>
      </c>
      <c r="P114" s="13">
        <v>0</v>
      </c>
      <c r="Q114" s="4">
        <v>0</v>
      </c>
      <c r="R114" s="4">
        <v>1000000</v>
      </c>
      <c r="S114" s="4">
        <v>0</v>
      </c>
      <c r="T114" s="4">
        <v>0</v>
      </c>
      <c r="U114" s="13">
        <v>0</v>
      </c>
      <c r="V114" s="4">
        <v>49021</v>
      </c>
      <c r="W114" s="33">
        <v>47880</v>
      </c>
      <c r="X114" s="42" t="s">
        <v>171</v>
      </c>
      <c r="Y114" s="43" t="s">
        <v>9</v>
      </c>
      <c r="Z114" s="41" t="s">
        <v>43</v>
      </c>
      <c r="AA114" s="2"/>
      <c r="AB114" s="5" t="s">
        <v>13</v>
      </c>
      <c r="AC114" s="5" t="s">
        <v>687</v>
      </c>
      <c r="AD114" s="5" t="s">
        <v>168</v>
      </c>
      <c r="AE114" s="15" t="s">
        <v>0</v>
      </c>
      <c r="AF114" s="24" t="s">
        <v>117</v>
      </c>
    </row>
    <row r="115" spans="2:32" x14ac:dyDescent="0.25">
      <c r="B115" s="14" t="s">
        <v>574</v>
      </c>
      <c r="C115" s="40" t="s">
        <v>95</v>
      </c>
      <c r="D115" s="16" t="s">
        <v>514</v>
      </c>
      <c r="E115" s="39" t="s">
        <v>0</v>
      </c>
      <c r="F115" s="33">
        <v>44463</v>
      </c>
      <c r="G115" s="5" t="s">
        <v>6</v>
      </c>
      <c r="H115" s="2"/>
      <c r="I115" s="4">
        <v>1457750</v>
      </c>
      <c r="J115" s="4">
        <v>1400000</v>
      </c>
      <c r="K115" s="4">
        <v>1400000</v>
      </c>
      <c r="L115" s="4">
        <v>1400000</v>
      </c>
      <c r="M115" s="4">
        <v>0</v>
      </c>
      <c r="N115" s="4">
        <v>0</v>
      </c>
      <c r="O115" s="4">
        <v>0</v>
      </c>
      <c r="P115" s="13">
        <v>0</v>
      </c>
      <c r="Q115" s="4">
        <v>0</v>
      </c>
      <c r="R115" s="4">
        <v>1400000</v>
      </c>
      <c r="S115" s="4">
        <v>0</v>
      </c>
      <c r="T115" s="4">
        <v>57750</v>
      </c>
      <c r="U115" s="13">
        <v>57750</v>
      </c>
      <c r="V115" s="4">
        <v>69825</v>
      </c>
      <c r="W115" s="33">
        <v>46096</v>
      </c>
      <c r="X115" s="42" t="s">
        <v>171</v>
      </c>
      <c r="Y115" s="43" t="s">
        <v>218</v>
      </c>
      <c r="Z115" s="41" t="s">
        <v>43</v>
      </c>
      <c r="AA115" s="2"/>
      <c r="AB115" s="5" t="s">
        <v>414</v>
      </c>
      <c r="AC115" s="5" t="s">
        <v>662</v>
      </c>
      <c r="AD115" s="5" t="s">
        <v>168</v>
      </c>
      <c r="AE115" s="15" t="s">
        <v>0</v>
      </c>
      <c r="AF115" s="24" t="s">
        <v>50</v>
      </c>
    </row>
    <row r="116" spans="2:32" x14ac:dyDescent="0.25">
      <c r="B116" s="14" t="s">
        <v>784</v>
      </c>
      <c r="C116" s="40" t="s">
        <v>515</v>
      </c>
      <c r="D116" s="16" t="s">
        <v>785</v>
      </c>
      <c r="E116" s="39" t="s">
        <v>0</v>
      </c>
      <c r="F116" s="33">
        <v>44459</v>
      </c>
      <c r="G116" s="5" t="s">
        <v>497</v>
      </c>
      <c r="H116" s="2"/>
      <c r="I116" s="4">
        <v>359833</v>
      </c>
      <c r="J116" s="4">
        <v>359833</v>
      </c>
      <c r="K116" s="4">
        <v>361114</v>
      </c>
      <c r="L116" s="4">
        <v>361058</v>
      </c>
      <c r="M116" s="4">
        <v>0</v>
      </c>
      <c r="N116" s="4">
        <v>-1225</v>
      </c>
      <c r="O116" s="4">
        <v>0</v>
      </c>
      <c r="P116" s="13">
        <v>-1225</v>
      </c>
      <c r="Q116" s="4">
        <v>0</v>
      </c>
      <c r="R116" s="4">
        <v>359833</v>
      </c>
      <c r="S116" s="4">
        <v>0</v>
      </c>
      <c r="T116" s="4">
        <v>0</v>
      </c>
      <c r="U116" s="13">
        <v>0</v>
      </c>
      <c r="V116" s="4">
        <v>6539</v>
      </c>
      <c r="W116" s="33">
        <v>53195</v>
      </c>
      <c r="X116" s="42" t="s">
        <v>528</v>
      </c>
      <c r="Y116" s="43" t="s">
        <v>45</v>
      </c>
      <c r="Z116" s="41" t="s">
        <v>43</v>
      </c>
      <c r="AA116" s="2"/>
      <c r="AB116" s="5" t="s">
        <v>0</v>
      </c>
      <c r="AC116" s="5" t="s">
        <v>516</v>
      </c>
      <c r="AD116" s="5" t="s">
        <v>168</v>
      </c>
      <c r="AE116" s="15" t="s">
        <v>0</v>
      </c>
      <c r="AF116" s="24" t="s">
        <v>165</v>
      </c>
    </row>
    <row r="117" spans="2:32" x14ac:dyDescent="0.25">
      <c r="B117" s="14" t="s">
        <v>150</v>
      </c>
      <c r="C117" s="40" t="s">
        <v>840</v>
      </c>
      <c r="D117" s="16" t="s">
        <v>663</v>
      </c>
      <c r="E117" s="39" t="s">
        <v>0</v>
      </c>
      <c r="F117" s="33">
        <v>44459</v>
      </c>
      <c r="G117" s="5" t="s">
        <v>497</v>
      </c>
      <c r="H117" s="2"/>
      <c r="I117" s="4">
        <v>212500</v>
      </c>
      <c r="J117" s="4">
        <v>212500</v>
      </c>
      <c r="K117" s="4">
        <v>212460</v>
      </c>
      <c r="L117" s="4">
        <v>212462</v>
      </c>
      <c r="M117" s="4">
        <v>0</v>
      </c>
      <c r="N117" s="4">
        <v>38</v>
      </c>
      <c r="O117" s="4">
        <v>0</v>
      </c>
      <c r="P117" s="13">
        <v>38</v>
      </c>
      <c r="Q117" s="4">
        <v>0</v>
      </c>
      <c r="R117" s="4">
        <v>212500</v>
      </c>
      <c r="S117" s="4">
        <v>0</v>
      </c>
      <c r="T117" s="4">
        <v>0</v>
      </c>
      <c r="U117" s="13">
        <v>0</v>
      </c>
      <c r="V117" s="4">
        <v>2989</v>
      </c>
      <c r="W117" s="33">
        <v>53225</v>
      </c>
      <c r="X117" s="42" t="s">
        <v>528</v>
      </c>
      <c r="Y117" s="43" t="s">
        <v>45</v>
      </c>
      <c r="Z117" s="41" t="s">
        <v>43</v>
      </c>
      <c r="AA117" s="2"/>
      <c r="AB117" s="5" t="s">
        <v>0</v>
      </c>
      <c r="AC117" s="5" t="s">
        <v>517</v>
      </c>
      <c r="AD117" s="5" t="s">
        <v>168</v>
      </c>
      <c r="AE117" s="15" t="s">
        <v>0</v>
      </c>
      <c r="AF117" s="24" t="s">
        <v>165</v>
      </c>
    </row>
    <row r="118" spans="2:32" x14ac:dyDescent="0.25">
      <c r="B118" s="14" t="s">
        <v>364</v>
      </c>
      <c r="C118" s="40" t="s">
        <v>458</v>
      </c>
      <c r="D118" s="16" t="s">
        <v>663</v>
      </c>
      <c r="E118" s="39" t="s">
        <v>0</v>
      </c>
      <c r="F118" s="33">
        <v>44459</v>
      </c>
      <c r="G118" s="5" t="s">
        <v>497</v>
      </c>
      <c r="H118" s="2"/>
      <c r="I118" s="4">
        <v>106250</v>
      </c>
      <c r="J118" s="4">
        <v>106250</v>
      </c>
      <c r="K118" s="4">
        <v>106231</v>
      </c>
      <c r="L118" s="4">
        <v>106232</v>
      </c>
      <c r="M118" s="4">
        <v>0</v>
      </c>
      <c r="N118" s="4">
        <v>18</v>
      </c>
      <c r="O118" s="4">
        <v>0</v>
      </c>
      <c r="P118" s="13">
        <v>18</v>
      </c>
      <c r="Q118" s="4">
        <v>0</v>
      </c>
      <c r="R118" s="4">
        <v>106250</v>
      </c>
      <c r="S118" s="4">
        <v>0</v>
      </c>
      <c r="T118" s="4">
        <v>0</v>
      </c>
      <c r="U118" s="13">
        <v>0</v>
      </c>
      <c r="V118" s="4">
        <v>2649</v>
      </c>
      <c r="W118" s="33">
        <v>53225</v>
      </c>
      <c r="X118" s="42" t="s">
        <v>739</v>
      </c>
      <c r="Y118" s="43" t="s">
        <v>9</v>
      </c>
      <c r="Z118" s="41" t="s">
        <v>43</v>
      </c>
      <c r="AA118" s="2"/>
      <c r="AB118" s="5" t="s">
        <v>0</v>
      </c>
      <c r="AC118" s="5" t="s">
        <v>517</v>
      </c>
      <c r="AD118" s="5" t="s">
        <v>168</v>
      </c>
      <c r="AE118" s="15" t="s">
        <v>0</v>
      </c>
      <c r="AF118" s="24" t="s">
        <v>227</v>
      </c>
    </row>
    <row r="119" spans="2:32" x14ac:dyDescent="0.25">
      <c r="B119" s="14" t="s">
        <v>786</v>
      </c>
      <c r="C119" s="40" t="s">
        <v>723</v>
      </c>
      <c r="D119" s="16" t="s">
        <v>96</v>
      </c>
      <c r="E119" s="39" t="s">
        <v>0</v>
      </c>
      <c r="F119" s="33">
        <v>44459</v>
      </c>
      <c r="G119" s="5" t="s">
        <v>497</v>
      </c>
      <c r="H119" s="2"/>
      <c r="I119" s="4">
        <v>416287</v>
      </c>
      <c r="J119" s="4">
        <v>416287</v>
      </c>
      <c r="K119" s="4">
        <v>419271</v>
      </c>
      <c r="L119" s="4">
        <v>418703</v>
      </c>
      <c r="M119" s="4">
        <v>0</v>
      </c>
      <c r="N119" s="4">
        <v>-2417</v>
      </c>
      <c r="O119" s="4">
        <v>0</v>
      </c>
      <c r="P119" s="13">
        <v>-2417</v>
      </c>
      <c r="Q119" s="4">
        <v>0</v>
      </c>
      <c r="R119" s="4">
        <v>416287</v>
      </c>
      <c r="S119" s="4">
        <v>0</v>
      </c>
      <c r="T119" s="4">
        <v>0</v>
      </c>
      <c r="U119" s="13">
        <v>0</v>
      </c>
      <c r="V119" s="4">
        <v>9886</v>
      </c>
      <c r="W119" s="33">
        <v>49725</v>
      </c>
      <c r="X119" s="42" t="s">
        <v>528</v>
      </c>
      <c r="Y119" s="43" t="s">
        <v>633</v>
      </c>
      <c r="Z119" s="41" t="s">
        <v>43</v>
      </c>
      <c r="AA119" s="2"/>
      <c r="AB119" s="5" t="s">
        <v>0</v>
      </c>
      <c r="AC119" s="5" t="s">
        <v>841</v>
      </c>
      <c r="AD119" s="5" t="s">
        <v>168</v>
      </c>
      <c r="AE119" s="15" t="s">
        <v>0</v>
      </c>
      <c r="AF119" s="24" t="s">
        <v>441</v>
      </c>
    </row>
    <row r="120" spans="2:32" x14ac:dyDescent="0.25">
      <c r="B120" s="14" t="s">
        <v>151</v>
      </c>
      <c r="C120" s="40" t="s">
        <v>842</v>
      </c>
      <c r="D120" s="16" t="s">
        <v>787</v>
      </c>
      <c r="E120" s="39" t="s">
        <v>0</v>
      </c>
      <c r="F120" s="33">
        <v>44397</v>
      </c>
      <c r="G120" s="5" t="s">
        <v>497</v>
      </c>
      <c r="H120" s="2"/>
      <c r="I120" s="4">
        <v>6000000</v>
      </c>
      <c r="J120" s="4">
        <v>6000000</v>
      </c>
      <c r="K120" s="4">
        <v>6028085</v>
      </c>
      <c r="L120" s="4">
        <v>6008219</v>
      </c>
      <c r="M120" s="4">
        <v>0</v>
      </c>
      <c r="N120" s="4">
        <v>-8219</v>
      </c>
      <c r="O120" s="4">
        <v>0</v>
      </c>
      <c r="P120" s="13">
        <v>-8219</v>
      </c>
      <c r="Q120" s="4">
        <v>0</v>
      </c>
      <c r="R120" s="4">
        <v>6000000</v>
      </c>
      <c r="S120" s="4">
        <v>0</v>
      </c>
      <c r="T120" s="4">
        <v>0</v>
      </c>
      <c r="U120" s="13">
        <v>0</v>
      </c>
      <c r="V120" s="4">
        <v>112000</v>
      </c>
      <c r="W120" s="33">
        <v>44824</v>
      </c>
      <c r="X120" s="42" t="s">
        <v>528</v>
      </c>
      <c r="Y120" s="43" t="s">
        <v>633</v>
      </c>
      <c r="Z120" s="41" t="s">
        <v>43</v>
      </c>
      <c r="AA120" s="2"/>
      <c r="AB120" s="5" t="s">
        <v>0</v>
      </c>
      <c r="AC120" s="5" t="s">
        <v>843</v>
      </c>
      <c r="AD120" s="5" t="s">
        <v>168</v>
      </c>
      <c r="AE120" s="15" t="s">
        <v>0</v>
      </c>
      <c r="AF120" s="24" t="s">
        <v>441</v>
      </c>
    </row>
    <row r="121" spans="2:32" x14ac:dyDescent="0.25">
      <c r="B121" s="14" t="s">
        <v>365</v>
      </c>
      <c r="C121" s="40" t="s">
        <v>844</v>
      </c>
      <c r="D121" s="16" t="s">
        <v>366</v>
      </c>
      <c r="E121" s="39" t="s">
        <v>0</v>
      </c>
      <c r="F121" s="33">
        <v>44459</v>
      </c>
      <c r="G121" s="5" t="s">
        <v>724</v>
      </c>
      <c r="H121" s="2"/>
      <c r="I121" s="4">
        <v>10231030</v>
      </c>
      <c r="J121" s="4">
        <v>10000000</v>
      </c>
      <c r="K121" s="4">
        <v>10000000</v>
      </c>
      <c r="L121" s="4">
        <v>10000000</v>
      </c>
      <c r="M121" s="4">
        <v>0</v>
      </c>
      <c r="N121" s="4">
        <v>0</v>
      </c>
      <c r="O121" s="4">
        <v>0</v>
      </c>
      <c r="P121" s="13">
        <v>0</v>
      </c>
      <c r="Q121" s="4">
        <v>0</v>
      </c>
      <c r="R121" s="4">
        <v>10000000</v>
      </c>
      <c r="S121" s="4">
        <v>0</v>
      </c>
      <c r="T121" s="4">
        <v>0</v>
      </c>
      <c r="U121" s="13">
        <v>0</v>
      </c>
      <c r="V121" s="4">
        <v>565780</v>
      </c>
      <c r="W121" s="33">
        <v>44793</v>
      </c>
      <c r="X121" s="42" t="s">
        <v>739</v>
      </c>
      <c r="Y121" s="43" t="s">
        <v>633</v>
      </c>
      <c r="Z121" s="41" t="s">
        <v>43</v>
      </c>
      <c r="AA121" s="2"/>
      <c r="AB121" s="5" t="s">
        <v>0</v>
      </c>
      <c r="AC121" s="5" t="s">
        <v>97</v>
      </c>
      <c r="AD121" s="5" t="s">
        <v>518</v>
      </c>
      <c r="AE121" s="15" t="s">
        <v>0</v>
      </c>
      <c r="AF121" s="24" t="s">
        <v>338</v>
      </c>
    </row>
    <row r="122" spans="2:32" x14ac:dyDescent="0.25">
      <c r="B122" s="14" t="s">
        <v>575</v>
      </c>
      <c r="C122" s="40" t="s">
        <v>152</v>
      </c>
      <c r="D122" s="16" t="s">
        <v>618</v>
      </c>
      <c r="E122" s="39" t="s">
        <v>0</v>
      </c>
      <c r="F122" s="33">
        <v>44448</v>
      </c>
      <c r="G122" s="5" t="s">
        <v>76</v>
      </c>
      <c r="H122" s="2"/>
      <c r="I122" s="4">
        <v>5000000</v>
      </c>
      <c r="J122" s="4">
        <v>5000000</v>
      </c>
      <c r="K122" s="4">
        <v>5000000</v>
      </c>
      <c r="L122" s="4">
        <v>4999998</v>
      </c>
      <c r="M122" s="4">
        <v>0</v>
      </c>
      <c r="N122" s="4">
        <v>1</v>
      </c>
      <c r="O122" s="4">
        <v>0</v>
      </c>
      <c r="P122" s="13">
        <v>1</v>
      </c>
      <c r="Q122" s="4">
        <v>0</v>
      </c>
      <c r="R122" s="4">
        <v>4999999</v>
      </c>
      <c r="S122" s="4">
        <v>0</v>
      </c>
      <c r="T122" s="4">
        <v>1</v>
      </c>
      <c r="U122" s="13">
        <v>1</v>
      </c>
      <c r="V122" s="4">
        <v>104100</v>
      </c>
      <c r="W122" s="33">
        <v>44813</v>
      </c>
      <c r="X122" s="42" t="s">
        <v>528</v>
      </c>
      <c r="Y122" s="43" t="s">
        <v>425</v>
      </c>
      <c r="Z122" s="41" t="s">
        <v>43</v>
      </c>
      <c r="AA122" s="2"/>
      <c r="AB122" s="5" t="s">
        <v>788</v>
      </c>
      <c r="AC122" s="5" t="s">
        <v>317</v>
      </c>
      <c r="AD122" s="5" t="s">
        <v>0</v>
      </c>
      <c r="AE122" s="15" t="s">
        <v>0</v>
      </c>
      <c r="AF122" s="24" t="s">
        <v>266</v>
      </c>
    </row>
    <row r="123" spans="2:32" x14ac:dyDescent="0.25">
      <c r="B123" s="14" t="s">
        <v>789</v>
      </c>
      <c r="C123" s="40" t="s">
        <v>576</v>
      </c>
      <c r="D123" s="16" t="s">
        <v>845</v>
      </c>
      <c r="E123" s="39" t="s">
        <v>0</v>
      </c>
      <c r="F123" s="33">
        <v>44454</v>
      </c>
      <c r="G123" s="5" t="s">
        <v>497</v>
      </c>
      <c r="H123" s="2"/>
      <c r="I123" s="4">
        <v>50000</v>
      </c>
      <c r="J123" s="4">
        <v>50000</v>
      </c>
      <c r="K123" s="4">
        <v>50000</v>
      </c>
      <c r="L123" s="4">
        <v>50000</v>
      </c>
      <c r="M123" s="4">
        <v>0</v>
      </c>
      <c r="N123" s="4">
        <v>0</v>
      </c>
      <c r="O123" s="4">
        <v>0</v>
      </c>
      <c r="P123" s="13">
        <v>0</v>
      </c>
      <c r="Q123" s="4">
        <v>0</v>
      </c>
      <c r="R123" s="4">
        <v>50000</v>
      </c>
      <c r="S123" s="4">
        <v>0</v>
      </c>
      <c r="T123" s="4">
        <v>0</v>
      </c>
      <c r="U123" s="13">
        <v>0</v>
      </c>
      <c r="V123" s="4">
        <v>1419</v>
      </c>
      <c r="W123" s="33">
        <v>54589</v>
      </c>
      <c r="X123" s="42" t="s">
        <v>739</v>
      </c>
      <c r="Y123" s="43" t="s">
        <v>9</v>
      </c>
      <c r="Z123" s="41" t="s">
        <v>43</v>
      </c>
      <c r="AA123" s="2"/>
      <c r="AB123" s="5" t="s">
        <v>0</v>
      </c>
      <c r="AC123" s="5" t="s">
        <v>415</v>
      </c>
      <c r="AD123" s="5" t="s">
        <v>168</v>
      </c>
      <c r="AE123" s="15" t="s">
        <v>0</v>
      </c>
      <c r="AF123" s="24" t="s">
        <v>227</v>
      </c>
    </row>
    <row r="124" spans="2:32" x14ac:dyDescent="0.25">
      <c r="B124" s="14" t="s">
        <v>153</v>
      </c>
      <c r="C124" s="40" t="s">
        <v>790</v>
      </c>
      <c r="D124" s="16" t="s">
        <v>318</v>
      </c>
      <c r="E124" s="39" t="s">
        <v>0</v>
      </c>
      <c r="F124" s="33">
        <v>44454</v>
      </c>
      <c r="G124" s="5" t="s">
        <v>497</v>
      </c>
      <c r="H124" s="2"/>
      <c r="I124" s="4">
        <v>25000</v>
      </c>
      <c r="J124" s="4">
        <v>25000</v>
      </c>
      <c r="K124" s="4">
        <v>25000</v>
      </c>
      <c r="L124" s="4">
        <v>0</v>
      </c>
      <c r="M124" s="4">
        <v>0</v>
      </c>
      <c r="N124" s="4">
        <v>0</v>
      </c>
      <c r="O124" s="4">
        <v>0</v>
      </c>
      <c r="P124" s="13">
        <v>0</v>
      </c>
      <c r="Q124" s="4">
        <v>0</v>
      </c>
      <c r="R124" s="4">
        <v>25000</v>
      </c>
      <c r="S124" s="4">
        <v>0</v>
      </c>
      <c r="T124" s="4">
        <v>0</v>
      </c>
      <c r="U124" s="13">
        <v>0</v>
      </c>
      <c r="V124" s="4">
        <v>160</v>
      </c>
      <c r="W124" s="33">
        <v>55319</v>
      </c>
      <c r="X124" s="42" t="s">
        <v>739</v>
      </c>
      <c r="Y124" s="43" t="s">
        <v>9</v>
      </c>
      <c r="Z124" s="41" t="s">
        <v>43</v>
      </c>
      <c r="AA124" s="2"/>
      <c r="AB124" s="5" t="s">
        <v>0</v>
      </c>
      <c r="AC124" s="5" t="s">
        <v>846</v>
      </c>
      <c r="AD124" s="5" t="s">
        <v>168</v>
      </c>
      <c r="AE124" s="15" t="s">
        <v>0</v>
      </c>
      <c r="AF124" s="24" t="s">
        <v>227</v>
      </c>
    </row>
    <row r="125" spans="2:32" x14ac:dyDescent="0.25">
      <c r="B125" s="14" t="s">
        <v>367</v>
      </c>
      <c r="C125" s="40" t="s">
        <v>255</v>
      </c>
      <c r="D125" s="16" t="s">
        <v>459</v>
      </c>
      <c r="E125" s="39" t="s">
        <v>0</v>
      </c>
      <c r="F125" s="33">
        <v>44434</v>
      </c>
      <c r="G125" s="5" t="s">
        <v>847</v>
      </c>
      <c r="H125" s="2"/>
      <c r="I125" s="4">
        <v>3461445</v>
      </c>
      <c r="J125" s="4">
        <v>3375000</v>
      </c>
      <c r="K125" s="4">
        <v>3282188</v>
      </c>
      <c r="L125" s="4">
        <v>3300098</v>
      </c>
      <c r="M125" s="4">
        <v>0</v>
      </c>
      <c r="N125" s="4">
        <v>7496</v>
      </c>
      <c r="O125" s="4">
        <v>0</v>
      </c>
      <c r="P125" s="13">
        <v>7496</v>
      </c>
      <c r="Q125" s="4">
        <v>0</v>
      </c>
      <c r="R125" s="4">
        <v>3307594</v>
      </c>
      <c r="S125" s="4">
        <v>0</v>
      </c>
      <c r="T125" s="4">
        <v>67406</v>
      </c>
      <c r="U125" s="13">
        <v>67406</v>
      </c>
      <c r="V125" s="4">
        <v>252851</v>
      </c>
      <c r="W125" s="33">
        <v>46266</v>
      </c>
      <c r="X125" s="42" t="s">
        <v>171</v>
      </c>
      <c r="Y125" s="43" t="s">
        <v>218</v>
      </c>
      <c r="Z125" s="41" t="s">
        <v>43</v>
      </c>
      <c r="AA125" s="2"/>
      <c r="AB125" s="5" t="s">
        <v>208</v>
      </c>
      <c r="AC125" s="5" t="s">
        <v>368</v>
      </c>
      <c r="AD125" s="5" t="s">
        <v>168</v>
      </c>
      <c r="AE125" s="15" t="s">
        <v>0</v>
      </c>
      <c r="AF125" s="24" t="s">
        <v>50</v>
      </c>
    </row>
    <row r="126" spans="2:32" x14ac:dyDescent="0.25">
      <c r="B126" s="14" t="s">
        <v>577</v>
      </c>
      <c r="C126" s="40" t="s">
        <v>98</v>
      </c>
      <c r="D126" s="16" t="s">
        <v>578</v>
      </c>
      <c r="E126" s="39" t="s">
        <v>0</v>
      </c>
      <c r="F126" s="33">
        <v>44438</v>
      </c>
      <c r="G126" s="5" t="s">
        <v>791</v>
      </c>
      <c r="H126" s="2"/>
      <c r="I126" s="4">
        <v>284365</v>
      </c>
      <c r="J126" s="4">
        <v>280000</v>
      </c>
      <c r="K126" s="4">
        <v>280000</v>
      </c>
      <c r="L126" s="4">
        <v>280000</v>
      </c>
      <c r="M126" s="4">
        <v>0</v>
      </c>
      <c r="N126" s="4">
        <v>0</v>
      </c>
      <c r="O126" s="4">
        <v>0</v>
      </c>
      <c r="P126" s="13">
        <v>0</v>
      </c>
      <c r="Q126" s="4">
        <v>0</v>
      </c>
      <c r="R126" s="4">
        <v>280000</v>
      </c>
      <c r="S126" s="4">
        <v>0</v>
      </c>
      <c r="T126" s="4">
        <v>0</v>
      </c>
      <c r="U126" s="13">
        <v>0</v>
      </c>
      <c r="V126" s="4">
        <v>12656</v>
      </c>
      <c r="W126" s="33">
        <v>44651</v>
      </c>
      <c r="X126" s="42" t="s">
        <v>739</v>
      </c>
      <c r="Y126" s="43" t="s">
        <v>218</v>
      </c>
      <c r="Z126" s="41" t="s">
        <v>43</v>
      </c>
      <c r="AA126" s="2"/>
      <c r="AB126" s="5" t="s">
        <v>209</v>
      </c>
      <c r="AC126" s="5" t="s">
        <v>319</v>
      </c>
      <c r="AD126" s="5" t="s">
        <v>0</v>
      </c>
      <c r="AE126" s="15" t="s">
        <v>0</v>
      </c>
      <c r="AF126" s="24" t="s">
        <v>166</v>
      </c>
    </row>
    <row r="127" spans="2:32" x14ac:dyDescent="0.25">
      <c r="B127" s="14" t="s">
        <v>848</v>
      </c>
      <c r="C127" s="40" t="s">
        <v>154</v>
      </c>
      <c r="D127" s="16" t="s">
        <v>792</v>
      </c>
      <c r="E127" s="39" t="s">
        <v>0</v>
      </c>
      <c r="F127" s="33">
        <v>44392</v>
      </c>
      <c r="G127" s="5" t="s">
        <v>410</v>
      </c>
      <c r="H127" s="2"/>
      <c r="I127" s="4">
        <v>76800</v>
      </c>
      <c r="J127" s="4">
        <v>76800</v>
      </c>
      <c r="K127" s="4">
        <v>76800</v>
      </c>
      <c r="L127" s="4">
        <v>76800</v>
      </c>
      <c r="M127" s="4">
        <v>0</v>
      </c>
      <c r="N127" s="4">
        <v>0</v>
      </c>
      <c r="O127" s="4">
        <v>0</v>
      </c>
      <c r="P127" s="13">
        <v>0</v>
      </c>
      <c r="Q127" s="4">
        <v>0</v>
      </c>
      <c r="R127" s="4">
        <v>76800</v>
      </c>
      <c r="S127" s="4">
        <v>0</v>
      </c>
      <c r="T127" s="4">
        <v>0</v>
      </c>
      <c r="U127" s="13">
        <v>0</v>
      </c>
      <c r="V127" s="4">
        <v>2534</v>
      </c>
      <c r="W127" s="33">
        <v>47498</v>
      </c>
      <c r="X127" s="42" t="s">
        <v>528</v>
      </c>
      <c r="Y127" s="43" t="s">
        <v>270</v>
      </c>
      <c r="Z127" s="41" t="s">
        <v>43</v>
      </c>
      <c r="AA127" s="2"/>
      <c r="AB127" s="5" t="s">
        <v>0</v>
      </c>
      <c r="AC127" s="5" t="s">
        <v>99</v>
      </c>
      <c r="AD127" s="5" t="s">
        <v>168</v>
      </c>
      <c r="AE127" s="15" t="s">
        <v>0</v>
      </c>
      <c r="AF127" s="24" t="s">
        <v>121</v>
      </c>
    </row>
    <row r="128" spans="2:32" x14ac:dyDescent="0.25">
      <c r="B128" s="14" t="s">
        <v>210</v>
      </c>
      <c r="C128" s="40" t="s">
        <v>320</v>
      </c>
      <c r="D128" s="16" t="s">
        <v>460</v>
      </c>
      <c r="E128" s="39" t="s">
        <v>0</v>
      </c>
      <c r="F128" s="33">
        <v>44454</v>
      </c>
      <c r="G128" s="5" t="s">
        <v>410</v>
      </c>
      <c r="H128" s="2"/>
      <c r="I128" s="4">
        <v>72374</v>
      </c>
      <c r="J128" s="4">
        <v>72374</v>
      </c>
      <c r="K128" s="4">
        <v>73188</v>
      </c>
      <c r="L128" s="4">
        <v>72916</v>
      </c>
      <c r="M128" s="4">
        <v>0</v>
      </c>
      <c r="N128" s="4">
        <v>-542</v>
      </c>
      <c r="O128" s="4">
        <v>0</v>
      </c>
      <c r="P128" s="13">
        <v>-542</v>
      </c>
      <c r="Q128" s="4">
        <v>0</v>
      </c>
      <c r="R128" s="4">
        <v>72374</v>
      </c>
      <c r="S128" s="4">
        <v>0</v>
      </c>
      <c r="T128" s="4">
        <v>0</v>
      </c>
      <c r="U128" s="13">
        <v>0</v>
      </c>
      <c r="V128" s="4">
        <v>2605</v>
      </c>
      <c r="W128" s="33">
        <v>46461</v>
      </c>
      <c r="X128" s="42" t="s">
        <v>528</v>
      </c>
      <c r="Y128" s="43" t="s">
        <v>45</v>
      </c>
      <c r="Z128" s="41" t="s">
        <v>43</v>
      </c>
      <c r="AA128" s="2"/>
      <c r="AB128" s="5" t="s">
        <v>0</v>
      </c>
      <c r="AC128" s="5" t="s">
        <v>211</v>
      </c>
      <c r="AD128" s="5" t="s">
        <v>404</v>
      </c>
      <c r="AE128" s="15" t="s">
        <v>0</v>
      </c>
      <c r="AF128" s="24" t="s">
        <v>165</v>
      </c>
    </row>
    <row r="129" spans="2:32" x14ac:dyDescent="0.25">
      <c r="B129" s="14" t="s">
        <v>461</v>
      </c>
      <c r="C129" s="40" t="s">
        <v>369</v>
      </c>
      <c r="D129" s="16" t="s">
        <v>462</v>
      </c>
      <c r="E129" s="39" t="s">
        <v>633</v>
      </c>
      <c r="F129" s="33">
        <v>44383</v>
      </c>
      <c r="G129" s="5" t="s">
        <v>793</v>
      </c>
      <c r="H129" s="2"/>
      <c r="I129" s="4">
        <v>1586031</v>
      </c>
      <c r="J129" s="4">
        <v>1525000</v>
      </c>
      <c r="K129" s="4">
        <v>1568173</v>
      </c>
      <c r="L129" s="4">
        <v>1545921</v>
      </c>
      <c r="M129" s="4">
        <v>0</v>
      </c>
      <c r="N129" s="4">
        <v>-6843</v>
      </c>
      <c r="O129" s="4">
        <v>0</v>
      </c>
      <c r="P129" s="13">
        <v>-6843</v>
      </c>
      <c r="Q129" s="4">
        <v>0</v>
      </c>
      <c r="R129" s="4">
        <v>1539079</v>
      </c>
      <c r="S129" s="4">
        <v>0</v>
      </c>
      <c r="T129" s="4">
        <v>-14079</v>
      </c>
      <c r="U129" s="13">
        <v>-14079</v>
      </c>
      <c r="V129" s="4">
        <v>99156</v>
      </c>
      <c r="W129" s="33">
        <v>44757</v>
      </c>
      <c r="X129" s="42" t="s">
        <v>171</v>
      </c>
      <c r="Y129" s="43" t="s">
        <v>633</v>
      </c>
      <c r="Z129" s="41" t="s">
        <v>43</v>
      </c>
      <c r="AA129" s="2"/>
      <c r="AB129" s="5" t="s">
        <v>416</v>
      </c>
      <c r="AC129" s="5" t="s">
        <v>321</v>
      </c>
      <c r="AD129" s="5" t="s">
        <v>321</v>
      </c>
      <c r="AE129" s="15" t="s">
        <v>0</v>
      </c>
      <c r="AF129" s="24" t="s">
        <v>172</v>
      </c>
    </row>
    <row r="130" spans="2:32" x14ac:dyDescent="0.25">
      <c r="B130" s="14" t="s">
        <v>664</v>
      </c>
      <c r="C130" s="40" t="s">
        <v>519</v>
      </c>
      <c r="D130" s="16" t="s">
        <v>155</v>
      </c>
      <c r="E130" s="39" t="s">
        <v>0</v>
      </c>
      <c r="F130" s="33">
        <v>44447</v>
      </c>
      <c r="G130" s="5" t="s">
        <v>417</v>
      </c>
      <c r="H130" s="2"/>
      <c r="I130" s="4">
        <v>3308083</v>
      </c>
      <c r="J130" s="4">
        <v>3000000</v>
      </c>
      <c r="K130" s="4">
        <v>3002850</v>
      </c>
      <c r="L130" s="4">
        <v>3001663</v>
      </c>
      <c r="M130" s="4">
        <v>0</v>
      </c>
      <c r="N130" s="4">
        <v>-289</v>
      </c>
      <c r="O130" s="4">
        <v>0</v>
      </c>
      <c r="P130" s="13">
        <v>-289</v>
      </c>
      <c r="Q130" s="4">
        <v>0</v>
      </c>
      <c r="R130" s="4">
        <v>3001375</v>
      </c>
      <c r="S130" s="4">
        <v>0</v>
      </c>
      <c r="T130" s="4">
        <v>-1375</v>
      </c>
      <c r="U130" s="13">
        <v>-1375</v>
      </c>
      <c r="V130" s="4">
        <v>409556</v>
      </c>
      <c r="W130" s="33">
        <v>45374</v>
      </c>
      <c r="X130" s="42" t="s">
        <v>739</v>
      </c>
      <c r="Y130" s="43" t="s">
        <v>218</v>
      </c>
      <c r="Z130" s="41" t="s">
        <v>0</v>
      </c>
      <c r="AA130" s="2"/>
      <c r="AB130" s="5" t="s">
        <v>156</v>
      </c>
      <c r="AC130" s="5" t="s">
        <v>579</v>
      </c>
      <c r="AD130" s="5" t="s">
        <v>463</v>
      </c>
      <c r="AE130" s="15" t="s">
        <v>0</v>
      </c>
      <c r="AF130" s="24" t="s">
        <v>580</v>
      </c>
    </row>
    <row r="131" spans="2:32" x14ac:dyDescent="0.25">
      <c r="B131" s="14" t="s">
        <v>39</v>
      </c>
      <c r="C131" s="40" t="s">
        <v>212</v>
      </c>
      <c r="D131" s="16" t="s">
        <v>665</v>
      </c>
      <c r="E131" s="39" t="s">
        <v>218</v>
      </c>
      <c r="F131" s="44">
        <v>44469</v>
      </c>
      <c r="G131" s="5" t="s">
        <v>76</v>
      </c>
      <c r="H131" s="2"/>
      <c r="I131" s="4">
        <v>2000000</v>
      </c>
      <c r="J131" s="4">
        <v>2000000</v>
      </c>
      <c r="K131" s="4">
        <v>2000000</v>
      </c>
      <c r="L131" s="4">
        <v>2000000</v>
      </c>
      <c r="M131" s="4">
        <v>0</v>
      </c>
      <c r="N131" s="4">
        <v>0</v>
      </c>
      <c r="O131" s="4">
        <v>0</v>
      </c>
      <c r="P131" s="13">
        <v>0</v>
      </c>
      <c r="Q131" s="4">
        <v>0</v>
      </c>
      <c r="R131" s="4">
        <v>2000000</v>
      </c>
      <c r="S131" s="4">
        <v>0</v>
      </c>
      <c r="T131" s="4">
        <v>0</v>
      </c>
      <c r="U131" s="13">
        <v>0</v>
      </c>
      <c r="V131" s="4">
        <v>58837</v>
      </c>
      <c r="W131" s="44">
        <v>48053</v>
      </c>
      <c r="X131" s="42" t="s">
        <v>528</v>
      </c>
      <c r="Y131" s="43" t="s">
        <v>218</v>
      </c>
      <c r="Z131" s="41" t="s">
        <v>43</v>
      </c>
      <c r="AA131" s="2"/>
      <c r="AB131" s="5" t="s">
        <v>0</v>
      </c>
      <c r="AC131" s="5" t="s">
        <v>15</v>
      </c>
      <c r="AD131" s="5" t="s">
        <v>168</v>
      </c>
      <c r="AE131" s="15" t="s">
        <v>0</v>
      </c>
      <c r="AF131" s="24" t="s">
        <v>330</v>
      </c>
    </row>
    <row r="132" spans="2:32" x14ac:dyDescent="0.25">
      <c r="B132" s="14" t="s">
        <v>256</v>
      </c>
      <c r="C132" s="40" t="s">
        <v>849</v>
      </c>
      <c r="D132" s="16" t="s">
        <v>520</v>
      </c>
      <c r="E132" s="39" t="s">
        <v>425</v>
      </c>
      <c r="F132" s="44">
        <v>44454</v>
      </c>
      <c r="G132" s="5" t="s">
        <v>497</v>
      </c>
      <c r="H132" s="2"/>
      <c r="I132" s="4">
        <v>156250</v>
      </c>
      <c r="J132" s="4">
        <v>156250</v>
      </c>
      <c r="K132" s="4">
        <v>152064</v>
      </c>
      <c r="L132" s="4">
        <v>153318</v>
      </c>
      <c r="M132" s="4">
        <v>0</v>
      </c>
      <c r="N132" s="4">
        <v>2932</v>
      </c>
      <c r="O132" s="4">
        <v>0</v>
      </c>
      <c r="P132" s="13">
        <v>2932</v>
      </c>
      <c r="Q132" s="4">
        <v>0</v>
      </c>
      <c r="R132" s="4">
        <v>156250</v>
      </c>
      <c r="S132" s="4">
        <v>0</v>
      </c>
      <c r="T132" s="4">
        <v>0</v>
      </c>
      <c r="U132" s="13">
        <v>0</v>
      </c>
      <c r="V132" s="4">
        <v>2591</v>
      </c>
      <c r="W132" s="44">
        <v>51850</v>
      </c>
      <c r="X132" s="42" t="s">
        <v>528</v>
      </c>
      <c r="Y132" s="43" t="s">
        <v>218</v>
      </c>
      <c r="Z132" s="41" t="s">
        <v>43</v>
      </c>
      <c r="AA132" s="2"/>
      <c r="AB132" s="5" t="s">
        <v>0</v>
      </c>
      <c r="AC132" s="5" t="s">
        <v>794</v>
      </c>
      <c r="AD132" s="5" t="s">
        <v>168</v>
      </c>
      <c r="AE132" s="15" t="s">
        <v>0</v>
      </c>
      <c r="AF132" s="24" t="s">
        <v>330</v>
      </c>
    </row>
    <row r="133" spans="2:32" x14ac:dyDescent="0.25">
      <c r="B133" s="14" t="s">
        <v>521</v>
      </c>
      <c r="C133" s="40" t="s">
        <v>850</v>
      </c>
      <c r="D133" s="16" t="s">
        <v>257</v>
      </c>
      <c r="E133" s="39" t="s">
        <v>218</v>
      </c>
      <c r="F133" s="44">
        <v>44464</v>
      </c>
      <c r="G133" s="5" t="s">
        <v>497</v>
      </c>
      <c r="H133" s="2"/>
      <c r="I133" s="4">
        <v>318750</v>
      </c>
      <c r="J133" s="4">
        <v>318750</v>
      </c>
      <c r="K133" s="4">
        <v>318678</v>
      </c>
      <c r="L133" s="4">
        <v>318682</v>
      </c>
      <c r="M133" s="4">
        <v>0</v>
      </c>
      <c r="N133" s="4">
        <v>68</v>
      </c>
      <c r="O133" s="4">
        <v>0</v>
      </c>
      <c r="P133" s="13">
        <v>68</v>
      </c>
      <c r="Q133" s="4">
        <v>0</v>
      </c>
      <c r="R133" s="4">
        <v>318750</v>
      </c>
      <c r="S133" s="4">
        <v>0</v>
      </c>
      <c r="T133" s="4">
        <v>0</v>
      </c>
      <c r="U133" s="13">
        <v>0</v>
      </c>
      <c r="V133" s="4">
        <v>4717</v>
      </c>
      <c r="W133" s="44">
        <v>53230</v>
      </c>
      <c r="X133" s="42" t="s">
        <v>528</v>
      </c>
      <c r="Y133" s="43" t="s">
        <v>45</v>
      </c>
      <c r="Z133" s="41" t="s">
        <v>43</v>
      </c>
      <c r="AA133" s="2"/>
      <c r="AB133" s="5" t="s">
        <v>0</v>
      </c>
      <c r="AC133" s="5" t="s">
        <v>157</v>
      </c>
      <c r="AD133" s="5" t="s">
        <v>168</v>
      </c>
      <c r="AE133" s="15" t="s">
        <v>0</v>
      </c>
      <c r="AF133" s="24" t="s">
        <v>165</v>
      </c>
    </row>
    <row r="134" spans="2:32" x14ac:dyDescent="0.25">
      <c r="B134" s="14" t="s">
        <v>725</v>
      </c>
      <c r="C134" s="40" t="s">
        <v>418</v>
      </c>
      <c r="D134" s="16" t="s">
        <v>795</v>
      </c>
      <c r="E134" s="39" t="s">
        <v>218</v>
      </c>
      <c r="F134" s="44">
        <v>44456</v>
      </c>
      <c r="G134" s="5" t="s">
        <v>497</v>
      </c>
      <c r="H134" s="2"/>
      <c r="I134" s="4">
        <v>175052</v>
      </c>
      <c r="J134" s="4">
        <v>175052</v>
      </c>
      <c r="K134" s="4">
        <v>175044</v>
      </c>
      <c r="L134" s="4">
        <v>175044</v>
      </c>
      <c r="M134" s="4">
        <v>0</v>
      </c>
      <c r="N134" s="4">
        <v>8</v>
      </c>
      <c r="O134" s="4">
        <v>0</v>
      </c>
      <c r="P134" s="13">
        <v>8</v>
      </c>
      <c r="Q134" s="4">
        <v>0</v>
      </c>
      <c r="R134" s="4">
        <v>175052</v>
      </c>
      <c r="S134" s="4">
        <v>0</v>
      </c>
      <c r="T134" s="4">
        <v>0</v>
      </c>
      <c r="U134" s="13">
        <v>0</v>
      </c>
      <c r="V134" s="4">
        <v>2608</v>
      </c>
      <c r="W134" s="44">
        <v>51426</v>
      </c>
      <c r="X134" s="42" t="s">
        <v>528</v>
      </c>
      <c r="Y134" s="43" t="s">
        <v>45</v>
      </c>
      <c r="Z134" s="41" t="s">
        <v>43</v>
      </c>
      <c r="AA134" s="2"/>
      <c r="AB134" s="5" t="s">
        <v>0</v>
      </c>
      <c r="AC134" s="5" t="s">
        <v>851</v>
      </c>
      <c r="AD134" s="5" t="s">
        <v>168</v>
      </c>
      <c r="AE134" s="15" t="s">
        <v>0</v>
      </c>
      <c r="AF134" s="24" t="s">
        <v>165</v>
      </c>
    </row>
    <row r="135" spans="2:32" x14ac:dyDescent="0.25">
      <c r="B135" s="14" t="s">
        <v>100</v>
      </c>
      <c r="C135" s="40" t="s">
        <v>101</v>
      </c>
      <c r="D135" s="16" t="s">
        <v>102</v>
      </c>
      <c r="E135" s="39" t="s">
        <v>425</v>
      </c>
      <c r="F135" s="44">
        <v>44440</v>
      </c>
      <c r="G135" s="5" t="s">
        <v>76</v>
      </c>
      <c r="H135" s="2"/>
      <c r="I135" s="4">
        <v>4523000</v>
      </c>
      <c r="J135" s="4">
        <v>4523000</v>
      </c>
      <c r="K135" s="4">
        <v>4599846</v>
      </c>
      <c r="L135" s="4">
        <v>4544806</v>
      </c>
      <c r="M135" s="4">
        <v>0</v>
      </c>
      <c r="N135" s="4">
        <v>-21806</v>
      </c>
      <c r="O135" s="4">
        <v>0</v>
      </c>
      <c r="P135" s="13">
        <v>-21806</v>
      </c>
      <c r="Q135" s="4">
        <v>0</v>
      </c>
      <c r="R135" s="4">
        <v>4523000</v>
      </c>
      <c r="S135" s="4">
        <v>0</v>
      </c>
      <c r="T135" s="4">
        <v>0</v>
      </c>
      <c r="U135" s="13">
        <v>0</v>
      </c>
      <c r="V135" s="4">
        <v>127209</v>
      </c>
      <c r="W135" s="44">
        <v>44531</v>
      </c>
      <c r="X135" s="42" t="s">
        <v>739</v>
      </c>
      <c r="Y135" s="43" t="s">
        <v>9</v>
      </c>
      <c r="Z135" s="41" t="s">
        <v>43</v>
      </c>
      <c r="AA135" s="2"/>
      <c r="AB135" s="5" t="s">
        <v>0</v>
      </c>
      <c r="AC135" s="5" t="s">
        <v>726</v>
      </c>
      <c r="AD135" s="5" t="s">
        <v>370</v>
      </c>
      <c r="AE135" s="15" t="s">
        <v>0</v>
      </c>
      <c r="AF135" s="24" t="s">
        <v>227</v>
      </c>
    </row>
    <row r="136" spans="2:32" x14ac:dyDescent="0.25">
      <c r="B136" s="14" t="s">
        <v>322</v>
      </c>
      <c r="C136" s="40" t="s">
        <v>666</v>
      </c>
      <c r="D136" s="16" t="s">
        <v>727</v>
      </c>
      <c r="E136" s="39" t="s">
        <v>218</v>
      </c>
      <c r="F136" s="44">
        <v>44413</v>
      </c>
      <c r="G136" s="5" t="s">
        <v>797</v>
      </c>
      <c r="H136" s="2"/>
      <c r="I136" s="4">
        <v>4924863</v>
      </c>
      <c r="J136" s="4">
        <v>5000000</v>
      </c>
      <c r="K136" s="4">
        <v>4914200</v>
      </c>
      <c r="L136" s="4">
        <v>4917993</v>
      </c>
      <c r="M136" s="4">
        <v>0</v>
      </c>
      <c r="N136" s="4">
        <v>6870</v>
      </c>
      <c r="O136" s="4">
        <v>0</v>
      </c>
      <c r="P136" s="13">
        <v>6870</v>
      </c>
      <c r="Q136" s="4">
        <v>0</v>
      </c>
      <c r="R136" s="4">
        <v>4924863</v>
      </c>
      <c r="S136" s="4">
        <v>0</v>
      </c>
      <c r="T136" s="4">
        <v>0</v>
      </c>
      <c r="U136" s="13">
        <v>0</v>
      </c>
      <c r="V136" s="4">
        <v>80938</v>
      </c>
      <c r="W136" s="44">
        <v>46632</v>
      </c>
      <c r="X136" s="42" t="s">
        <v>739</v>
      </c>
      <c r="Y136" s="43" t="s">
        <v>218</v>
      </c>
      <c r="Z136" s="41" t="s">
        <v>43</v>
      </c>
      <c r="AA136" s="2"/>
      <c r="AB136" s="5" t="s">
        <v>394</v>
      </c>
      <c r="AC136" s="5" t="s">
        <v>124</v>
      </c>
      <c r="AD136" s="5" t="s">
        <v>168</v>
      </c>
      <c r="AE136" s="15" t="s">
        <v>0</v>
      </c>
      <c r="AF136" s="24" t="s">
        <v>166</v>
      </c>
    </row>
    <row r="137" spans="2:32" x14ac:dyDescent="0.25">
      <c r="B137" s="14" t="s">
        <v>522</v>
      </c>
      <c r="C137" s="40" t="s">
        <v>213</v>
      </c>
      <c r="D137" s="16" t="s">
        <v>464</v>
      </c>
      <c r="E137" s="39" t="s">
        <v>425</v>
      </c>
      <c r="F137" s="44">
        <v>44459</v>
      </c>
      <c r="G137" s="5" t="s">
        <v>419</v>
      </c>
      <c r="H137" s="2"/>
      <c r="I137" s="4">
        <v>3054840</v>
      </c>
      <c r="J137" s="4">
        <v>3000000</v>
      </c>
      <c r="K137" s="4">
        <v>3015000</v>
      </c>
      <c r="L137" s="4">
        <v>3005104</v>
      </c>
      <c r="M137" s="4">
        <v>0</v>
      </c>
      <c r="N137" s="4">
        <v>-2101</v>
      </c>
      <c r="O137" s="4">
        <v>0</v>
      </c>
      <c r="P137" s="13">
        <v>-2101</v>
      </c>
      <c r="Q137" s="4">
        <v>0</v>
      </c>
      <c r="R137" s="4">
        <v>3003003</v>
      </c>
      <c r="S137" s="4">
        <v>0</v>
      </c>
      <c r="T137" s="4">
        <v>-3003</v>
      </c>
      <c r="U137" s="13">
        <v>-3003</v>
      </c>
      <c r="V137" s="4">
        <v>203121</v>
      </c>
      <c r="W137" s="44">
        <v>45915</v>
      </c>
      <c r="X137" s="42" t="s">
        <v>171</v>
      </c>
      <c r="Y137" s="43" t="s">
        <v>633</v>
      </c>
      <c r="Z137" s="41" t="s">
        <v>43</v>
      </c>
      <c r="AA137" s="2"/>
      <c r="AB137" s="5" t="s">
        <v>0</v>
      </c>
      <c r="AC137" s="5" t="s">
        <v>597</v>
      </c>
      <c r="AD137" s="5" t="s">
        <v>168</v>
      </c>
      <c r="AE137" s="15" t="s">
        <v>0</v>
      </c>
      <c r="AF137" s="24" t="s">
        <v>172</v>
      </c>
    </row>
    <row r="138" spans="2:32" x14ac:dyDescent="0.25">
      <c r="B138" s="14" t="s">
        <v>728</v>
      </c>
      <c r="C138" s="40" t="s">
        <v>214</v>
      </c>
      <c r="D138" s="16" t="s">
        <v>287</v>
      </c>
      <c r="E138" s="39" t="s">
        <v>218</v>
      </c>
      <c r="F138" s="44">
        <v>44389</v>
      </c>
      <c r="G138" s="5" t="s">
        <v>284</v>
      </c>
      <c r="H138" s="2"/>
      <c r="I138" s="4">
        <v>4954200</v>
      </c>
      <c r="J138" s="4">
        <v>5000000</v>
      </c>
      <c r="K138" s="4">
        <v>5000000</v>
      </c>
      <c r="L138" s="4">
        <v>0</v>
      </c>
      <c r="M138" s="4">
        <v>0</v>
      </c>
      <c r="N138" s="4">
        <v>0</v>
      </c>
      <c r="O138" s="4">
        <v>0</v>
      </c>
      <c r="P138" s="13">
        <v>0</v>
      </c>
      <c r="Q138" s="4">
        <v>0</v>
      </c>
      <c r="R138" s="4">
        <v>5000000</v>
      </c>
      <c r="S138" s="4">
        <v>0</v>
      </c>
      <c r="T138" s="4">
        <v>-45800</v>
      </c>
      <c r="U138" s="13">
        <v>-45800</v>
      </c>
      <c r="V138" s="4">
        <v>23963</v>
      </c>
      <c r="W138" s="44">
        <v>46034</v>
      </c>
      <c r="X138" s="42" t="s">
        <v>528</v>
      </c>
      <c r="Y138" s="43" t="s">
        <v>270</v>
      </c>
      <c r="Z138" s="41" t="s">
        <v>43</v>
      </c>
      <c r="AA138" s="2"/>
      <c r="AB138" s="5" t="s">
        <v>0</v>
      </c>
      <c r="AC138" s="5" t="s">
        <v>642</v>
      </c>
      <c r="AD138" s="5" t="s">
        <v>695</v>
      </c>
      <c r="AE138" s="15" t="s">
        <v>0</v>
      </c>
      <c r="AF138" s="24" t="s">
        <v>121</v>
      </c>
    </row>
    <row r="139" spans="2:32" x14ac:dyDescent="0.25">
      <c r="B139" s="14" t="s">
        <v>258</v>
      </c>
      <c r="C139" s="40" t="s">
        <v>259</v>
      </c>
      <c r="D139" s="16" t="s">
        <v>785</v>
      </c>
      <c r="E139" s="39" t="s">
        <v>218</v>
      </c>
      <c r="F139" s="44">
        <v>44459</v>
      </c>
      <c r="G139" s="5" t="s">
        <v>497</v>
      </c>
      <c r="H139" s="2"/>
      <c r="I139" s="4">
        <v>246870</v>
      </c>
      <c r="J139" s="4">
        <v>246870</v>
      </c>
      <c r="K139" s="4">
        <v>246797</v>
      </c>
      <c r="L139" s="4">
        <v>246799</v>
      </c>
      <c r="M139" s="4">
        <v>0</v>
      </c>
      <c r="N139" s="4">
        <v>71</v>
      </c>
      <c r="O139" s="4">
        <v>0</v>
      </c>
      <c r="P139" s="13">
        <v>71</v>
      </c>
      <c r="Q139" s="4">
        <v>0</v>
      </c>
      <c r="R139" s="4">
        <v>246870</v>
      </c>
      <c r="S139" s="4">
        <v>0</v>
      </c>
      <c r="T139" s="4">
        <v>0</v>
      </c>
      <c r="U139" s="13">
        <v>0</v>
      </c>
      <c r="V139" s="4">
        <v>3477</v>
      </c>
      <c r="W139" s="44">
        <v>53225</v>
      </c>
      <c r="X139" s="42" t="s">
        <v>528</v>
      </c>
      <c r="Y139" s="43" t="s">
        <v>45</v>
      </c>
      <c r="Z139" s="41" t="s">
        <v>43</v>
      </c>
      <c r="AA139" s="2"/>
      <c r="AB139" s="5" t="s">
        <v>0</v>
      </c>
      <c r="AC139" s="5" t="s">
        <v>516</v>
      </c>
      <c r="AD139" s="5" t="s">
        <v>168</v>
      </c>
      <c r="AE139" s="15" t="s">
        <v>0</v>
      </c>
      <c r="AF139" s="24" t="s">
        <v>165</v>
      </c>
    </row>
    <row r="140" spans="2:32" x14ac:dyDescent="0.25">
      <c r="B140" s="14" t="s">
        <v>465</v>
      </c>
      <c r="C140" s="40" t="s">
        <v>466</v>
      </c>
      <c r="D140" s="16" t="s">
        <v>729</v>
      </c>
      <c r="E140" s="39" t="s">
        <v>218</v>
      </c>
      <c r="F140" s="44">
        <v>44459</v>
      </c>
      <c r="G140" s="5" t="s">
        <v>497</v>
      </c>
      <c r="H140" s="2"/>
      <c r="I140" s="4">
        <v>140000</v>
      </c>
      <c r="J140" s="4">
        <v>140000</v>
      </c>
      <c r="K140" s="4">
        <v>139957</v>
      </c>
      <c r="L140" s="4">
        <v>0</v>
      </c>
      <c r="M140" s="4">
        <v>0</v>
      </c>
      <c r="N140" s="4">
        <v>43</v>
      </c>
      <c r="O140" s="4">
        <v>0</v>
      </c>
      <c r="P140" s="13">
        <v>43</v>
      </c>
      <c r="Q140" s="4">
        <v>0</v>
      </c>
      <c r="R140" s="4">
        <v>140000</v>
      </c>
      <c r="S140" s="4">
        <v>0</v>
      </c>
      <c r="T140" s="4">
        <v>0</v>
      </c>
      <c r="U140" s="13">
        <v>0</v>
      </c>
      <c r="V140" s="4">
        <v>1241</v>
      </c>
      <c r="W140" s="44">
        <v>53378</v>
      </c>
      <c r="X140" s="42" t="s">
        <v>528</v>
      </c>
      <c r="Y140" s="43" t="s">
        <v>45</v>
      </c>
      <c r="Z140" s="41" t="s">
        <v>43</v>
      </c>
      <c r="AA140" s="2"/>
      <c r="AB140" s="5" t="s">
        <v>0</v>
      </c>
      <c r="AC140" s="5" t="s">
        <v>323</v>
      </c>
      <c r="AD140" s="5" t="s">
        <v>168</v>
      </c>
      <c r="AE140" s="15" t="s">
        <v>0</v>
      </c>
      <c r="AF140" s="24" t="s">
        <v>165</v>
      </c>
    </row>
    <row r="141" spans="2:32" x14ac:dyDescent="0.25">
      <c r="B141" s="14" t="s">
        <v>730</v>
      </c>
      <c r="C141" s="40" t="s">
        <v>103</v>
      </c>
      <c r="D141" s="16" t="s">
        <v>729</v>
      </c>
      <c r="E141" s="39" t="s">
        <v>218</v>
      </c>
      <c r="F141" s="44">
        <v>44459</v>
      </c>
      <c r="G141" s="5" t="s">
        <v>497</v>
      </c>
      <c r="H141" s="2"/>
      <c r="I141" s="4">
        <v>30000</v>
      </c>
      <c r="J141" s="4">
        <v>30000</v>
      </c>
      <c r="K141" s="4">
        <v>29987</v>
      </c>
      <c r="L141" s="4">
        <v>0</v>
      </c>
      <c r="M141" s="4">
        <v>0</v>
      </c>
      <c r="N141" s="4">
        <v>13</v>
      </c>
      <c r="O141" s="4">
        <v>0</v>
      </c>
      <c r="P141" s="13">
        <v>13</v>
      </c>
      <c r="Q141" s="4">
        <v>0</v>
      </c>
      <c r="R141" s="4">
        <v>30000</v>
      </c>
      <c r="S141" s="4">
        <v>0</v>
      </c>
      <c r="T141" s="4">
        <v>0</v>
      </c>
      <c r="U141" s="13">
        <v>0</v>
      </c>
      <c r="V141" s="4">
        <v>399</v>
      </c>
      <c r="W141" s="44">
        <v>53378</v>
      </c>
      <c r="X141" s="42" t="s">
        <v>739</v>
      </c>
      <c r="Y141" s="43" t="s">
        <v>9</v>
      </c>
      <c r="Z141" s="41" t="s">
        <v>43</v>
      </c>
      <c r="AA141" s="2"/>
      <c r="AB141" s="5" t="s">
        <v>0</v>
      </c>
      <c r="AC141" s="5" t="s">
        <v>323</v>
      </c>
      <c r="AD141" s="5" t="s">
        <v>168</v>
      </c>
      <c r="AE141" s="15" t="s">
        <v>0</v>
      </c>
      <c r="AF141" s="24" t="s">
        <v>227</v>
      </c>
    </row>
    <row r="142" spans="2:32" x14ac:dyDescent="0.25">
      <c r="B142" s="14" t="s">
        <v>104</v>
      </c>
      <c r="C142" s="40" t="s">
        <v>619</v>
      </c>
      <c r="D142" s="16" t="s">
        <v>105</v>
      </c>
      <c r="E142" s="39" t="s">
        <v>425</v>
      </c>
      <c r="F142" s="44">
        <v>44419</v>
      </c>
      <c r="G142" s="5" t="s">
        <v>76</v>
      </c>
      <c r="H142" s="2"/>
      <c r="I142" s="4">
        <v>2000000</v>
      </c>
      <c r="J142" s="4">
        <v>2000000</v>
      </c>
      <c r="K142" s="4">
        <v>2000000</v>
      </c>
      <c r="L142" s="4">
        <v>2000000</v>
      </c>
      <c r="M142" s="4">
        <v>0</v>
      </c>
      <c r="N142" s="4">
        <v>0</v>
      </c>
      <c r="O142" s="4">
        <v>0</v>
      </c>
      <c r="P142" s="13">
        <v>0</v>
      </c>
      <c r="Q142" s="4">
        <v>0</v>
      </c>
      <c r="R142" s="4">
        <v>2000000</v>
      </c>
      <c r="S142" s="4">
        <v>0</v>
      </c>
      <c r="T142" s="4">
        <v>0</v>
      </c>
      <c r="U142" s="13">
        <v>0</v>
      </c>
      <c r="V142" s="4">
        <v>35202</v>
      </c>
      <c r="W142" s="44">
        <v>48410</v>
      </c>
      <c r="X142" s="42" t="s">
        <v>528</v>
      </c>
      <c r="Y142" s="43" t="s">
        <v>218</v>
      </c>
      <c r="Z142" s="41" t="s">
        <v>43</v>
      </c>
      <c r="AA142" s="2"/>
      <c r="AB142" s="5" t="s">
        <v>0</v>
      </c>
      <c r="AC142" s="5" t="s">
        <v>814</v>
      </c>
      <c r="AD142" s="5" t="s">
        <v>168</v>
      </c>
      <c r="AE142" s="15" t="s">
        <v>0</v>
      </c>
      <c r="AF142" s="24" t="s">
        <v>330</v>
      </c>
    </row>
    <row r="143" spans="2:32" x14ac:dyDescent="0.25">
      <c r="B143" s="14" t="s">
        <v>324</v>
      </c>
      <c r="C143" s="40" t="s">
        <v>106</v>
      </c>
      <c r="D143" s="16" t="s">
        <v>107</v>
      </c>
      <c r="E143" s="39" t="s">
        <v>218</v>
      </c>
      <c r="F143" s="44">
        <v>44465</v>
      </c>
      <c r="G143" s="5" t="s">
        <v>131</v>
      </c>
      <c r="H143" s="2"/>
      <c r="I143" s="4">
        <v>2000000</v>
      </c>
      <c r="J143" s="4">
        <v>2000000</v>
      </c>
      <c r="K143" s="4">
        <v>2000000</v>
      </c>
      <c r="L143" s="4">
        <v>2000000</v>
      </c>
      <c r="M143" s="4">
        <v>0</v>
      </c>
      <c r="N143" s="4">
        <v>0</v>
      </c>
      <c r="O143" s="4">
        <v>0</v>
      </c>
      <c r="P143" s="13">
        <v>0</v>
      </c>
      <c r="Q143" s="4">
        <v>0</v>
      </c>
      <c r="R143" s="4">
        <v>2000000</v>
      </c>
      <c r="S143" s="4">
        <v>0</v>
      </c>
      <c r="T143" s="4">
        <v>0</v>
      </c>
      <c r="U143" s="13">
        <v>0</v>
      </c>
      <c r="V143" s="4">
        <v>72400</v>
      </c>
      <c r="W143" s="44">
        <v>44465</v>
      </c>
      <c r="X143" s="42" t="s">
        <v>528</v>
      </c>
      <c r="Y143" s="43" t="s">
        <v>270</v>
      </c>
      <c r="Z143" s="41" t="s">
        <v>432</v>
      </c>
      <c r="AA143" s="2"/>
      <c r="AB143" s="5" t="s">
        <v>420</v>
      </c>
      <c r="AC143" s="5" t="s">
        <v>260</v>
      </c>
      <c r="AD143" s="5" t="s">
        <v>0</v>
      </c>
      <c r="AE143" s="15" t="s">
        <v>0</v>
      </c>
      <c r="AF143" s="24" t="s">
        <v>448</v>
      </c>
    </row>
    <row r="144" spans="2:32" x14ac:dyDescent="0.25">
      <c r="B144" s="14" t="s">
        <v>523</v>
      </c>
      <c r="C144" s="40" t="s">
        <v>40</v>
      </c>
      <c r="D144" s="16" t="s">
        <v>852</v>
      </c>
      <c r="E144" s="39" t="s">
        <v>218</v>
      </c>
      <c r="F144" s="44">
        <v>44419</v>
      </c>
      <c r="G144" s="5" t="s">
        <v>524</v>
      </c>
      <c r="H144" s="2"/>
      <c r="I144" s="4">
        <v>5557694</v>
      </c>
      <c r="J144" s="4">
        <v>5000000</v>
      </c>
      <c r="K144" s="4">
        <v>5000000</v>
      </c>
      <c r="L144" s="4">
        <v>5000000</v>
      </c>
      <c r="M144" s="4">
        <v>0</v>
      </c>
      <c r="N144" s="4">
        <v>0</v>
      </c>
      <c r="O144" s="4">
        <v>0</v>
      </c>
      <c r="P144" s="13">
        <v>0</v>
      </c>
      <c r="Q144" s="4">
        <v>0</v>
      </c>
      <c r="R144" s="4">
        <v>5000000</v>
      </c>
      <c r="S144" s="4">
        <v>0</v>
      </c>
      <c r="T144" s="4">
        <v>0</v>
      </c>
      <c r="U144" s="13">
        <v>0</v>
      </c>
      <c r="V144" s="4">
        <v>757553</v>
      </c>
      <c r="W144" s="44">
        <v>45743</v>
      </c>
      <c r="X144" s="42" t="s">
        <v>739</v>
      </c>
      <c r="Y144" s="43" t="s">
        <v>218</v>
      </c>
      <c r="Z144" s="41" t="s">
        <v>0</v>
      </c>
      <c r="AA144" s="2"/>
      <c r="AB144" s="5" t="s">
        <v>467</v>
      </c>
      <c r="AC144" s="5" t="s">
        <v>371</v>
      </c>
      <c r="AD144" s="5" t="s">
        <v>0</v>
      </c>
      <c r="AE144" s="15" t="s">
        <v>0</v>
      </c>
      <c r="AF144" s="24" t="s">
        <v>580</v>
      </c>
    </row>
    <row r="145" spans="2:32" x14ac:dyDescent="0.25">
      <c r="B145" s="14" t="s">
        <v>731</v>
      </c>
      <c r="C145" s="40" t="s">
        <v>620</v>
      </c>
      <c r="D145" s="16" t="s">
        <v>525</v>
      </c>
      <c r="E145" s="39" t="s">
        <v>425</v>
      </c>
      <c r="F145" s="44">
        <v>44378</v>
      </c>
      <c r="G145" s="5" t="s">
        <v>325</v>
      </c>
      <c r="H145" s="2"/>
      <c r="I145" s="4">
        <v>5176855</v>
      </c>
      <c r="J145" s="4">
        <v>5000000</v>
      </c>
      <c r="K145" s="4">
        <v>5000000</v>
      </c>
      <c r="L145" s="4">
        <v>5000000</v>
      </c>
      <c r="M145" s="4">
        <v>0</v>
      </c>
      <c r="N145" s="4">
        <v>0</v>
      </c>
      <c r="O145" s="4">
        <v>0</v>
      </c>
      <c r="P145" s="13">
        <v>0</v>
      </c>
      <c r="Q145" s="4">
        <v>0</v>
      </c>
      <c r="R145" s="4">
        <v>5000000</v>
      </c>
      <c r="S145" s="4">
        <v>0</v>
      </c>
      <c r="T145" s="4">
        <v>0</v>
      </c>
      <c r="U145" s="13">
        <v>0</v>
      </c>
      <c r="V145" s="4">
        <v>242266</v>
      </c>
      <c r="W145" s="44">
        <v>45268</v>
      </c>
      <c r="X145" s="42" t="s">
        <v>739</v>
      </c>
      <c r="Y145" s="43" t="s">
        <v>218</v>
      </c>
      <c r="Z145" s="41" t="s">
        <v>0</v>
      </c>
      <c r="AA145" s="2"/>
      <c r="AB145" s="5" t="s">
        <v>0</v>
      </c>
      <c r="AC145" s="5" t="s">
        <v>261</v>
      </c>
      <c r="AD145" s="5" t="s">
        <v>261</v>
      </c>
      <c r="AE145" s="15" t="s">
        <v>0</v>
      </c>
      <c r="AF145" s="24" t="s">
        <v>580</v>
      </c>
    </row>
    <row r="146" spans="2:32" x14ac:dyDescent="0.25">
      <c r="B146" s="14" t="s">
        <v>108</v>
      </c>
      <c r="C146" s="40" t="s">
        <v>621</v>
      </c>
      <c r="D146" s="16" t="s">
        <v>732</v>
      </c>
      <c r="E146" s="39" t="s">
        <v>218</v>
      </c>
      <c r="F146" s="44">
        <v>44389</v>
      </c>
      <c r="G146" s="5" t="s">
        <v>410</v>
      </c>
      <c r="H146" s="2"/>
      <c r="I146" s="4">
        <v>105263</v>
      </c>
      <c r="J146" s="4">
        <v>105263</v>
      </c>
      <c r="K146" s="4">
        <v>105263</v>
      </c>
      <c r="L146" s="4">
        <v>100102</v>
      </c>
      <c r="M146" s="4">
        <v>5161</v>
      </c>
      <c r="N146" s="4">
        <v>0</v>
      </c>
      <c r="O146" s="4">
        <v>0</v>
      </c>
      <c r="P146" s="13">
        <v>5161</v>
      </c>
      <c r="Q146" s="4">
        <v>0</v>
      </c>
      <c r="R146" s="4">
        <v>105263</v>
      </c>
      <c r="S146" s="4">
        <v>0</v>
      </c>
      <c r="T146" s="4">
        <v>0</v>
      </c>
      <c r="U146" s="13">
        <v>0</v>
      </c>
      <c r="V146" s="4">
        <v>1895</v>
      </c>
      <c r="W146" s="44">
        <v>46307</v>
      </c>
      <c r="X146" s="42" t="s">
        <v>171</v>
      </c>
      <c r="Y146" s="43" t="s">
        <v>218</v>
      </c>
      <c r="Z146" s="41" t="s">
        <v>0</v>
      </c>
      <c r="AA146" s="2"/>
      <c r="AB146" s="5" t="s">
        <v>0</v>
      </c>
      <c r="AC146" s="5" t="s">
        <v>215</v>
      </c>
      <c r="AD146" s="5" t="s">
        <v>667</v>
      </c>
      <c r="AE146" s="15" t="s">
        <v>0</v>
      </c>
      <c r="AF146" s="24" t="s">
        <v>158</v>
      </c>
    </row>
    <row r="147" spans="2:32" x14ac:dyDescent="0.25">
      <c r="B147" s="7" t="s">
        <v>526</v>
      </c>
      <c r="C147" s="1" t="s">
        <v>526</v>
      </c>
      <c r="D147" s="6" t="s">
        <v>526</v>
      </c>
      <c r="E147" s="1" t="s">
        <v>526</v>
      </c>
      <c r="F147" s="1" t="s">
        <v>526</v>
      </c>
      <c r="G147" s="1" t="s">
        <v>526</v>
      </c>
      <c r="H147" s="1" t="s">
        <v>526</v>
      </c>
      <c r="I147" s="1" t="s">
        <v>526</v>
      </c>
      <c r="J147" s="1" t="s">
        <v>526</v>
      </c>
      <c r="K147" s="1" t="s">
        <v>526</v>
      </c>
      <c r="L147" s="1" t="s">
        <v>526</v>
      </c>
      <c r="M147" s="1" t="s">
        <v>526</v>
      </c>
      <c r="N147" s="1" t="s">
        <v>526</v>
      </c>
      <c r="O147" s="1" t="s">
        <v>526</v>
      </c>
      <c r="P147" s="1" t="s">
        <v>526</v>
      </c>
      <c r="Q147" s="1" t="s">
        <v>526</v>
      </c>
      <c r="R147" s="1" t="s">
        <v>526</v>
      </c>
      <c r="S147" s="1" t="s">
        <v>526</v>
      </c>
      <c r="T147" s="1" t="s">
        <v>526</v>
      </c>
      <c r="U147" s="1" t="s">
        <v>526</v>
      </c>
      <c r="V147" s="1" t="s">
        <v>526</v>
      </c>
      <c r="W147" s="1" t="s">
        <v>526</v>
      </c>
      <c r="X147" s="1" t="s">
        <v>526</v>
      </c>
      <c r="Y147" s="1" t="s">
        <v>526</v>
      </c>
      <c r="Z147" s="1" t="s">
        <v>526</v>
      </c>
      <c r="AA147" s="1" t="s">
        <v>526</v>
      </c>
      <c r="AB147" s="1" t="s">
        <v>526</v>
      </c>
      <c r="AC147" s="1" t="s">
        <v>526</v>
      </c>
      <c r="AD147" s="1" t="s">
        <v>526</v>
      </c>
      <c r="AE147" s="1" t="s">
        <v>526</v>
      </c>
      <c r="AF147" s="1" t="s">
        <v>526</v>
      </c>
    </row>
    <row r="148" spans="2:32" ht="41.4" x14ac:dyDescent="0.25">
      <c r="B148" s="19" t="s">
        <v>293</v>
      </c>
      <c r="C148" s="17" t="s">
        <v>67</v>
      </c>
      <c r="D148" s="18"/>
      <c r="E148" s="2"/>
      <c r="F148" s="2"/>
      <c r="G148" s="2"/>
      <c r="H148" s="2"/>
      <c r="I148" s="3">
        <f>SUM('GMIC_2021-Q3_SCDPT4'!SCDPT4_38BEGIN_7:'GMIC_2021-Q3_SCDPT4'!SCDPT4_38ENDIN_7)</f>
        <v>175043367</v>
      </c>
      <c r="J148" s="3">
        <f>SUM('GMIC_2021-Q3_SCDPT4'!SCDPT4_38BEGIN_8:'GMIC_2021-Q3_SCDPT4'!SCDPT4_38ENDIN_8)</f>
        <v>172574370</v>
      </c>
      <c r="K148" s="3">
        <f>SUM('GMIC_2021-Q3_SCDPT4'!SCDPT4_38BEGIN_9:'GMIC_2021-Q3_SCDPT4'!SCDPT4_38ENDIN_9)</f>
        <v>173124490</v>
      </c>
      <c r="L148" s="3">
        <f>SUM('GMIC_2021-Q3_SCDPT4'!SCDPT4_38BEGIN_10:'GMIC_2021-Q3_SCDPT4'!SCDPT4_38ENDIN_10)</f>
        <v>165110434</v>
      </c>
      <c r="M148" s="3">
        <f>SUM('GMIC_2021-Q3_SCDPT4'!SCDPT4_38BEGIN_11:'GMIC_2021-Q3_SCDPT4'!SCDPT4_38ENDIN_11)</f>
        <v>5161</v>
      </c>
      <c r="N148" s="3">
        <f>SUM('GMIC_2021-Q3_SCDPT4'!SCDPT4_38BEGIN_12:'GMIC_2021-Q3_SCDPT4'!SCDPT4_38ENDIN_12)</f>
        <v>-692046</v>
      </c>
      <c r="O148" s="3">
        <f>SUM('GMIC_2021-Q3_SCDPT4'!SCDPT4_38BEGIN_13:'GMIC_2021-Q3_SCDPT4'!SCDPT4_38ENDIN_13)</f>
        <v>0</v>
      </c>
      <c r="P148" s="3">
        <f>SUM('GMIC_2021-Q3_SCDPT4'!SCDPT4_38BEGIN_14:'GMIC_2021-Q3_SCDPT4'!SCDPT4_38ENDIN_14)</f>
        <v>-686885</v>
      </c>
      <c r="Q148" s="3">
        <f>SUM('GMIC_2021-Q3_SCDPT4'!SCDPT4_38BEGIN_15:'GMIC_2021-Q3_SCDPT4'!SCDPT4_38ENDIN_15)</f>
        <v>0</v>
      </c>
      <c r="R148" s="3">
        <f>SUM('GMIC_2021-Q3_SCDPT4'!SCDPT4_38BEGIN_16:'GMIC_2021-Q3_SCDPT4'!SCDPT4_38ENDIN_16)</f>
        <v>171929357</v>
      </c>
      <c r="S148" s="3">
        <f>SUM('GMIC_2021-Q3_SCDPT4'!SCDPT4_38BEGIN_17:'GMIC_2021-Q3_SCDPT4'!SCDPT4_38ENDIN_17)</f>
        <v>0</v>
      </c>
      <c r="T148" s="3">
        <f>SUM('GMIC_2021-Q3_SCDPT4'!SCDPT4_38BEGIN_18:'GMIC_2021-Q3_SCDPT4'!SCDPT4_38ENDIN_18)</f>
        <v>157928</v>
      </c>
      <c r="U148" s="3">
        <f>SUM('GMIC_2021-Q3_SCDPT4'!SCDPT4_38BEGIN_19:'GMIC_2021-Q3_SCDPT4'!SCDPT4_38ENDIN_19)</f>
        <v>157928</v>
      </c>
      <c r="V148" s="3">
        <f>SUM('GMIC_2021-Q3_SCDPT4'!SCDPT4_38BEGIN_20:'GMIC_2021-Q3_SCDPT4'!SCDPT4_38ENDIN_20)</f>
        <v>7703442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 x14ac:dyDescent="0.25">
      <c r="B149" s="7" t="s">
        <v>526</v>
      </c>
      <c r="C149" s="1" t="s">
        <v>526</v>
      </c>
      <c r="D149" s="6" t="s">
        <v>526</v>
      </c>
      <c r="E149" s="1" t="s">
        <v>526</v>
      </c>
      <c r="F149" s="1" t="s">
        <v>526</v>
      </c>
      <c r="G149" s="1" t="s">
        <v>526</v>
      </c>
      <c r="H149" s="1" t="s">
        <v>526</v>
      </c>
      <c r="I149" s="1" t="s">
        <v>526</v>
      </c>
      <c r="J149" s="1" t="s">
        <v>526</v>
      </c>
      <c r="K149" s="1" t="s">
        <v>526</v>
      </c>
      <c r="L149" s="1" t="s">
        <v>526</v>
      </c>
      <c r="M149" s="1" t="s">
        <v>526</v>
      </c>
      <c r="N149" s="1" t="s">
        <v>526</v>
      </c>
      <c r="O149" s="1" t="s">
        <v>526</v>
      </c>
      <c r="P149" s="1" t="s">
        <v>526</v>
      </c>
      <c r="Q149" s="1" t="s">
        <v>526</v>
      </c>
      <c r="R149" s="1" t="s">
        <v>526</v>
      </c>
      <c r="S149" s="1" t="s">
        <v>526</v>
      </c>
      <c r="T149" s="1" t="s">
        <v>526</v>
      </c>
      <c r="U149" s="1" t="s">
        <v>526</v>
      </c>
      <c r="V149" s="1" t="s">
        <v>526</v>
      </c>
      <c r="W149" s="1" t="s">
        <v>526</v>
      </c>
      <c r="X149" s="1" t="s">
        <v>526</v>
      </c>
      <c r="Y149" s="1" t="s">
        <v>526</v>
      </c>
      <c r="Z149" s="1" t="s">
        <v>526</v>
      </c>
      <c r="AA149" s="1" t="s">
        <v>526</v>
      </c>
      <c r="AB149" s="1" t="s">
        <v>526</v>
      </c>
      <c r="AC149" s="1" t="s">
        <v>526</v>
      </c>
      <c r="AD149" s="1" t="s">
        <v>526</v>
      </c>
      <c r="AE149" s="1" t="s">
        <v>526</v>
      </c>
      <c r="AF149" s="1" t="s">
        <v>526</v>
      </c>
    </row>
    <row r="150" spans="2:32" x14ac:dyDescent="0.25">
      <c r="B150" s="14" t="s">
        <v>545</v>
      </c>
      <c r="C150" s="20" t="s">
        <v>735</v>
      </c>
      <c r="D150" s="16" t="s">
        <v>0</v>
      </c>
      <c r="E150" s="12" t="s">
        <v>0</v>
      </c>
      <c r="F150" s="21"/>
      <c r="G150" s="5" t="s">
        <v>0</v>
      </c>
      <c r="H150" s="2"/>
      <c r="I150" s="4"/>
      <c r="J150" s="4"/>
      <c r="K150" s="4"/>
      <c r="L150" s="4"/>
      <c r="M150" s="4"/>
      <c r="N150" s="4"/>
      <c r="O150" s="4"/>
      <c r="P150" s="13"/>
      <c r="Q150" s="4"/>
      <c r="R150" s="4"/>
      <c r="S150" s="4"/>
      <c r="T150" s="4"/>
      <c r="U150" s="13"/>
      <c r="V150" s="4"/>
      <c r="W150" s="21"/>
      <c r="X150" s="22" t="s">
        <v>0</v>
      </c>
      <c r="Y150" s="23" t="s">
        <v>0</v>
      </c>
      <c r="Z150" s="28" t="s">
        <v>0</v>
      </c>
      <c r="AA150" s="2"/>
      <c r="AB150" s="5" t="s">
        <v>0</v>
      </c>
      <c r="AC150" s="5" t="s">
        <v>0</v>
      </c>
      <c r="AD150" s="5" t="s">
        <v>0</v>
      </c>
      <c r="AE150" s="15" t="s">
        <v>0</v>
      </c>
      <c r="AF150" s="24" t="s">
        <v>0</v>
      </c>
    </row>
    <row r="151" spans="2:32" x14ac:dyDescent="0.25">
      <c r="B151" s="7" t="s">
        <v>526</v>
      </c>
      <c r="C151" s="1" t="s">
        <v>526</v>
      </c>
      <c r="D151" s="6" t="s">
        <v>526</v>
      </c>
      <c r="E151" s="1" t="s">
        <v>526</v>
      </c>
      <c r="F151" s="1" t="s">
        <v>526</v>
      </c>
      <c r="G151" s="1" t="s">
        <v>526</v>
      </c>
      <c r="H151" s="1" t="s">
        <v>526</v>
      </c>
      <c r="I151" s="1" t="s">
        <v>526</v>
      </c>
      <c r="J151" s="1" t="s">
        <v>526</v>
      </c>
      <c r="K151" s="1" t="s">
        <v>526</v>
      </c>
      <c r="L151" s="1" t="s">
        <v>526</v>
      </c>
      <c r="M151" s="1" t="s">
        <v>526</v>
      </c>
      <c r="N151" s="1" t="s">
        <v>526</v>
      </c>
      <c r="O151" s="1" t="s">
        <v>526</v>
      </c>
      <c r="P151" s="1" t="s">
        <v>526</v>
      </c>
      <c r="Q151" s="1" t="s">
        <v>526</v>
      </c>
      <c r="R151" s="1" t="s">
        <v>526</v>
      </c>
      <c r="S151" s="1" t="s">
        <v>526</v>
      </c>
      <c r="T151" s="1" t="s">
        <v>526</v>
      </c>
      <c r="U151" s="1" t="s">
        <v>526</v>
      </c>
      <c r="V151" s="1" t="s">
        <v>526</v>
      </c>
      <c r="W151" s="1" t="s">
        <v>526</v>
      </c>
      <c r="X151" s="1" t="s">
        <v>526</v>
      </c>
      <c r="Y151" s="1" t="s">
        <v>526</v>
      </c>
      <c r="Z151" s="1" t="s">
        <v>526</v>
      </c>
      <c r="AA151" s="1" t="s">
        <v>526</v>
      </c>
      <c r="AB151" s="1" t="s">
        <v>526</v>
      </c>
      <c r="AC151" s="1" t="s">
        <v>526</v>
      </c>
      <c r="AD151" s="1" t="s">
        <v>526</v>
      </c>
      <c r="AE151" s="1" t="s">
        <v>526</v>
      </c>
      <c r="AF151" s="1" t="s">
        <v>526</v>
      </c>
    </row>
    <row r="152" spans="2:32" ht="27.6" x14ac:dyDescent="0.25">
      <c r="B152" s="19" t="s">
        <v>817</v>
      </c>
      <c r="C152" s="17" t="s">
        <v>68</v>
      </c>
      <c r="D152" s="18"/>
      <c r="E152" s="2"/>
      <c r="F152" s="2"/>
      <c r="G152" s="2"/>
      <c r="H152" s="2"/>
      <c r="I152" s="3">
        <f>SUM('GMIC_2021-Q3_SCDPT4'!SCDPT4_48BEGIN_7:'GMIC_2021-Q3_SCDPT4'!SCDPT4_48ENDIN_7)</f>
        <v>0</v>
      </c>
      <c r="J152" s="3">
        <f>SUM('GMIC_2021-Q3_SCDPT4'!SCDPT4_48BEGIN_8:'GMIC_2021-Q3_SCDPT4'!SCDPT4_48ENDIN_8)</f>
        <v>0</v>
      </c>
      <c r="K152" s="3">
        <f>SUM('GMIC_2021-Q3_SCDPT4'!SCDPT4_48BEGIN_9:'GMIC_2021-Q3_SCDPT4'!SCDPT4_48ENDIN_9)</f>
        <v>0</v>
      </c>
      <c r="L152" s="3">
        <f>SUM('GMIC_2021-Q3_SCDPT4'!SCDPT4_48BEGIN_10:'GMIC_2021-Q3_SCDPT4'!SCDPT4_48ENDIN_10)</f>
        <v>0</v>
      </c>
      <c r="M152" s="3">
        <f>SUM('GMIC_2021-Q3_SCDPT4'!SCDPT4_48BEGIN_11:'GMIC_2021-Q3_SCDPT4'!SCDPT4_48ENDIN_11)</f>
        <v>0</v>
      </c>
      <c r="N152" s="3">
        <f>SUM('GMIC_2021-Q3_SCDPT4'!SCDPT4_48BEGIN_12:'GMIC_2021-Q3_SCDPT4'!SCDPT4_48ENDIN_12)</f>
        <v>0</v>
      </c>
      <c r="O152" s="3">
        <f>SUM('GMIC_2021-Q3_SCDPT4'!SCDPT4_48BEGIN_13:'GMIC_2021-Q3_SCDPT4'!SCDPT4_48ENDIN_13)</f>
        <v>0</v>
      </c>
      <c r="P152" s="3">
        <f>SUM('GMIC_2021-Q3_SCDPT4'!SCDPT4_48BEGIN_14:'GMIC_2021-Q3_SCDPT4'!SCDPT4_48ENDIN_14)</f>
        <v>0</v>
      </c>
      <c r="Q152" s="3">
        <f>SUM('GMIC_2021-Q3_SCDPT4'!SCDPT4_48BEGIN_15:'GMIC_2021-Q3_SCDPT4'!SCDPT4_48ENDIN_15)</f>
        <v>0</v>
      </c>
      <c r="R152" s="3">
        <f>SUM('GMIC_2021-Q3_SCDPT4'!SCDPT4_48BEGIN_16:'GMIC_2021-Q3_SCDPT4'!SCDPT4_48ENDIN_16)</f>
        <v>0</v>
      </c>
      <c r="S152" s="3">
        <f>SUM('GMIC_2021-Q3_SCDPT4'!SCDPT4_48BEGIN_17:'GMIC_2021-Q3_SCDPT4'!SCDPT4_48ENDIN_17)</f>
        <v>0</v>
      </c>
      <c r="T152" s="3">
        <f>SUM('GMIC_2021-Q3_SCDPT4'!SCDPT4_48BEGIN_18:'GMIC_2021-Q3_SCDPT4'!SCDPT4_48ENDIN_18)</f>
        <v>0</v>
      </c>
      <c r="U152" s="3">
        <f>SUM('GMIC_2021-Q3_SCDPT4'!SCDPT4_48BEGIN_19:'GMIC_2021-Q3_SCDPT4'!SCDPT4_48ENDIN_19)</f>
        <v>0</v>
      </c>
      <c r="V152" s="3">
        <f>SUM('GMIC_2021-Q3_SCDPT4'!SCDPT4_48BEGIN_20:'GMIC_2021-Q3_SCDPT4'!SCDPT4_48ENDIN_20)</f>
        <v>0</v>
      </c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 x14ac:dyDescent="0.25">
      <c r="B153" s="7" t="s">
        <v>526</v>
      </c>
      <c r="C153" s="1" t="s">
        <v>526</v>
      </c>
      <c r="D153" s="6" t="s">
        <v>526</v>
      </c>
      <c r="E153" s="1" t="s">
        <v>526</v>
      </c>
      <c r="F153" s="1" t="s">
        <v>526</v>
      </c>
      <c r="G153" s="1" t="s">
        <v>526</v>
      </c>
      <c r="H153" s="1" t="s">
        <v>526</v>
      </c>
      <c r="I153" s="1" t="s">
        <v>526</v>
      </c>
      <c r="J153" s="1" t="s">
        <v>526</v>
      </c>
      <c r="K153" s="1" t="s">
        <v>526</v>
      </c>
      <c r="L153" s="1" t="s">
        <v>526</v>
      </c>
      <c r="M153" s="1" t="s">
        <v>526</v>
      </c>
      <c r="N153" s="1" t="s">
        <v>526</v>
      </c>
      <c r="O153" s="1" t="s">
        <v>526</v>
      </c>
      <c r="P153" s="1" t="s">
        <v>526</v>
      </c>
      <c r="Q153" s="1" t="s">
        <v>526</v>
      </c>
      <c r="R153" s="1" t="s">
        <v>526</v>
      </c>
      <c r="S153" s="1" t="s">
        <v>526</v>
      </c>
      <c r="T153" s="1" t="s">
        <v>526</v>
      </c>
      <c r="U153" s="1" t="s">
        <v>526</v>
      </c>
      <c r="V153" s="1" t="s">
        <v>526</v>
      </c>
      <c r="W153" s="1" t="s">
        <v>526</v>
      </c>
      <c r="X153" s="1" t="s">
        <v>526</v>
      </c>
      <c r="Y153" s="1" t="s">
        <v>526</v>
      </c>
      <c r="Z153" s="1" t="s">
        <v>526</v>
      </c>
      <c r="AA153" s="1" t="s">
        <v>526</v>
      </c>
      <c r="AB153" s="1" t="s">
        <v>526</v>
      </c>
      <c r="AC153" s="1" t="s">
        <v>526</v>
      </c>
      <c r="AD153" s="1" t="s">
        <v>526</v>
      </c>
      <c r="AE153" s="1" t="s">
        <v>526</v>
      </c>
      <c r="AF153" s="1" t="s">
        <v>526</v>
      </c>
    </row>
    <row r="154" spans="2:32" x14ac:dyDescent="0.25">
      <c r="B154" s="14" t="s">
        <v>644</v>
      </c>
      <c r="C154" s="20" t="s">
        <v>735</v>
      </c>
      <c r="D154" s="16" t="s">
        <v>0</v>
      </c>
      <c r="E154" s="12" t="s">
        <v>0</v>
      </c>
      <c r="F154" s="21"/>
      <c r="G154" s="5" t="s">
        <v>0</v>
      </c>
      <c r="H154" s="2"/>
      <c r="I154" s="4"/>
      <c r="J154" s="4"/>
      <c r="K154" s="4"/>
      <c r="L154" s="4"/>
      <c r="M154" s="4"/>
      <c r="N154" s="4"/>
      <c r="O154" s="4"/>
      <c r="P154" s="13"/>
      <c r="Q154" s="4"/>
      <c r="R154" s="4"/>
      <c r="S154" s="4"/>
      <c r="T154" s="4"/>
      <c r="U154" s="13"/>
      <c r="V154" s="4"/>
      <c r="W154" s="21"/>
      <c r="X154" s="22" t="s">
        <v>0</v>
      </c>
      <c r="Y154" s="23" t="s">
        <v>0</v>
      </c>
      <c r="Z154" s="28" t="s">
        <v>0</v>
      </c>
      <c r="AA154" s="2"/>
      <c r="AB154" s="5" t="s">
        <v>0</v>
      </c>
      <c r="AC154" s="5" t="s">
        <v>0</v>
      </c>
      <c r="AD154" s="5" t="s">
        <v>0</v>
      </c>
      <c r="AE154" s="15" t="s">
        <v>0</v>
      </c>
      <c r="AF154" s="24" t="s">
        <v>0</v>
      </c>
    </row>
    <row r="155" spans="2:32" x14ac:dyDescent="0.25">
      <c r="B155" s="7" t="s">
        <v>526</v>
      </c>
      <c r="C155" s="1" t="s">
        <v>526</v>
      </c>
      <c r="D155" s="6" t="s">
        <v>526</v>
      </c>
      <c r="E155" s="1" t="s">
        <v>526</v>
      </c>
      <c r="F155" s="1" t="s">
        <v>526</v>
      </c>
      <c r="G155" s="1" t="s">
        <v>526</v>
      </c>
      <c r="H155" s="1" t="s">
        <v>526</v>
      </c>
      <c r="I155" s="1" t="s">
        <v>526</v>
      </c>
      <c r="J155" s="1" t="s">
        <v>526</v>
      </c>
      <c r="K155" s="1" t="s">
        <v>526</v>
      </c>
      <c r="L155" s="1" t="s">
        <v>526</v>
      </c>
      <c r="M155" s="1" t="s">
        <v>526</v>
      </c>
      <c r="N155" s="1" t="s">
        <v>526</v>
      </c>
      <c r="O155" s="1" t="s">
        <v>526</v>
      </c>
      <c r="P155" s="1" t="s">
        <v>526</v>
      </c>
      <c r="Q155" s="1" t="s">
        <v>526</v>
      </c>
      <c r="R155" s="1" t="s">
        <v>526</v>
      </c>
      <c r="S155" s="1" t="s">
        <v>526</v>
      </c>
      <c r="T155" s="1" t="s">
        <v>526</v>
      </c>
      <c r="U155" s="1" t="s">
        <v>526</v>
      </c>
      <c r="V155" s="1" t="s">
        <v>526</v>
      </c>
      <c r="W155" s="1" t="s">
        <v>526</v>
      </c>
      <c r="X155" s="1" t="s">
        <v>526</v>
      </c>
      <c r="Y155" s="1" t="s">
        <v>526</v>
      </c>
      <c r="Z155" s="1" t="s">
        <v>526</v>
      </c>
      <c r="AA155" s="1" t="s">
        <v>526</v>
      </c>
      <c r="AB155" s="1" t="s">
        <v>526</v>
      </c>
      <c r="AC155" s="1" t="s">
        <v>526</v>
      </c>
      <c r="AD155" s="1" t="s">
        <v>526</v>
      </c>
      <c r="AE155" s="1" t="s">
        <v>526</v>
      </c>
      <c r="AF155" s="1" t="s">
        <v>526</v>
      </c>
    </row>
    <row r="156" spans="2:32" ht="27.6" x14ac:dyDescent="0.25">
      <c r="B156" s="19" t="s">
        <v>69</v>
      </c>
      <c r="C156" s="17" t="s">
        <v>187</v>
      </c>
      <c r="D156" s="18"/>
      <c r="E156" s="2"/>
      <c r="F156" s="2"/>
      <c r="G156" s="2"/>
      <c r="H156" s="2"/>
      <c r="I156" s="3">
        <f>SUM('GMIC_2021-Q3_SCDPT4'!SCDPT4_55BEGIN_7:'GMIC_2021-Q3_SCDPT4'!SCDPT4_55ENDIN_7)</f>
        <v>0</v>
      </c>
      <c r="J156" s="3">
        <f>SUM('GMIC_2021-Q3_SCDPT4'!SCDPT4_55BEGIN_8:'GMIC_2021-Q3_SCDPT4'!SCDPT4_55ENDIN_8)</f>
        <v>0</v>
      </c>
      <c r="K156" s="3">
        <f>SUM('GMIC_2021-Q3_SCDPT4'!SCDPT4_55BEGIN_9:'GMIC_2021-Q3_SCDPT4'!SCDPT4_55ENDIN_9)</f>
        <v>0</v>
      </c>
      <c r="L156" s="3">
        <f>SUM('GMIC_2021-Q3_SCDPT4'!SCDPT4_55BEGIN_10:'GMIC_2021-Q3_SCDPT4'!SCDPT4_55ENDIN_10)</f>
        <v>0</v>
      </c>
      <c r="M156" s="3">
        <f>SUM('GMIC_2021-Q3_SCDPT4'!SCDPT4_55BEGIN_11:'GMIC_2021-Q3_SCDPT4'!SCDPT4_55ENDIN_11)</f>
        <v>0</v>
      </c>
      <c r="N156" s="3">
        <f>SUM('GMIC_2021-Q3_SCDPT4'!SCDPT4_55BEGIN_12:'GMIC_2021-Q3_SCDPT4'!SCDPT4_55ENDIN_12)</f>
        <v>0</v>
      </c>
      <c r="O156" s="3">
        <f>SUM('GMIC_2021-Q3_SCDPT4'!SCDPT4_55BEGIN_13:'GMIC_2021-Q3_SCDPT4'!SCDPT4_55ENDIN_13)</f>
        <v>0</v>
      </c>
      <c r="P156" s="3">
        <f>SUM('GMIC_2021-Q3_SCDPT4'!SCDPT4_55BEGIN_14:'GMIC_2021-Q3_SCDPT4'!SCDPT4_55ENDIN_14)</f>
        <v>0</v>
      </c>
      <c r="Q156" s="3">
        <f>SUM('GMIC_2021-Q3_SCDPT4'!SCDPT4_55BEGIN_15:'GMIC_2021-Q3_SCDPT4'!SCDPT4_55ENDIN_15)</f>
        <v>0</v>
      </c>
      <c r="R156" s="3">
        <f>SUM('GMIC_2021-Q3_SCDPT4'!SCDPT4_55BEGIN_16:'GMIC_2021-Q3_SCDPT4'!SCDPT4_55ENDIN_16)</f>
        <v>0</v>
      </c>
      <c r="S156" s="3">
        <f>SUM('GMIC_2021-Q3_SCDPT4'!SCDPT4_55BEGIN_17:'GMIC_2021-Q3_SCDPT4'!SCDPT4_55ENDIN_17)</f>
        <v>0</v>
      </c>
      <c r="T156" s="3">
        <f>SUM('GMIC_2021-Q3_SCDPT4'!SCDPT4_55BEGIN_18:'GMIC_2021-Q3_SCDPT4'!SCDPT4_55ENDIN_18)</f>
        <v>0</v>
      </c>
      <c r="U156" s="3">
        <f>SUM('GMIC_2021-Q3_SCDPT4'!SCDPT4_55BEGIN_19:'GMIC_2021-Q3_SCDPT4'!SCDPT4_55ENDIN_19)</f>
        <v>0</v>
      </c>
      <c r="V156" s="3">
        <f>SUM('GMIC_2021-Q3_SCDPT4'!SCDPT4_55BEGIN_20:'GMIC_2021-Q3_SCDPT4'!SCDPT4_55ENDIN_20)</f>
        <v>0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x14ac:dyDescent="0.25">
      <c r="B157" s="7" t="s">
        <v>526</v>
      </c>
      <c r="C157" s="1" t="s">
        <v>526</v>
      </c>
      <c r="D157" s="6" t="s">
        <v>526</v>
      </c>
      <c r="E157" s="1" t="s">
        <v>526</v>
      </c>
      <c r="F157" s="1" t="s">
        <v>526</v>
      </c>
      <c r="G157" s="1" t="s">
        <v>526</v>
      </c>
      <c r="H157" s="1" t="s">
        <v>526</v>
      </c>
      <c r="I157" s="1" t="s">
        <v>526</v>
      </c>
      <c r="J157" s="1" t="s">
        <v>526</v>
      </c>
      <c r="K157" s="1" t="s">
        <v>526</v>
      </c>
      <c r="L157" s="1" t="s">
        <v>526</v>
      </c>
      <c r="M157" s="1" t="s">
        <v>526</v>
      </c>
      <c r="N157" s="1" t="s">
        <v>526</v>
      </c>
      <c r="O157" s="1" t="s">
        <v>526</v>
      </c>
      <c r="P157" s="1" t="s">
        <v>526</v>
      </c>
      <c r="Q157" s="1" t="s">
        <v>526</v>
      </c>
      <c r="R157" s="1" t="s">
        <v>526</v>
      </c>
      <c r="S157" s="1" t="s">
        <v>526</v>
      </c>
      <c r="T157" s="1" t="s">
        <v>526</v>
      </c>
      <c r="U157" s="1" t="s">
        <v>526</v>
      </c>
      <c r="V157" s="1" t="s">
        <v>526</v>
      </c>
      <c r="W157" s="1" t="s">
        <v>526</v>
      </c>
      <c r="X157" s="1" t="s">
        <v>526</v>
      </c>
      <c r="Y157" s="1" t="s">
        <v>526</v>
      </c>
      <c r="Z157" s="1" t="s">
        <v>526</v>
      </c>
      <c r="AA157" s="1" t="s">
        <v>526</v>
      </c>
      <c r="AB157" s="1" t="s">
        <v>526</v>
      </c>
      <c r="AC157" s="1" t="s">
        <v>526</v>
      </c>
      <c r="AD157" s="1" t="s">
        <v>526</v>
      </c>
      <c r="AE157" s="1" t="s">
        <v>526</v>
      </c>
      <c r="AF157" s="1" t="s">
        <v>526</v>
      </c>
    </row>
    <row r="158" spans="2:32" x14ac:dyDescent="0.25">
      <c r="B158" s="14" t="s">
        <v>399</v>
      </c>
      <c r="C158" s="20" t="s">
        <v>735</v>
      </c>
      <c r="D158" s="16" t="s">
        <v>0</v>
      </c>
      <c r="E158" s="12" t="s">
        <v>0</v>
      </c>
      <c r="F158" s="21"/>
      <c r="G158" s="5" t="s">
        <v>0</v>
      </c>
      <c r="H158" s="27"/>
      <c r="I158" s="4"/>
      <c r="J158" s="4"/>
      <c r="K158" s="4"/>
      <c r="L158" s="4"/>
      <c r="M158" s="4"/>
      <c r="N158" s="4"/>
      <c r="O158" s="4"/>
      <c r="P158" s="13"/>
      <c r="Q158" s="4"/>
      <c r="R158" s="4"/>
      <c r="S158" s="4"/>
      <c r="T158" s="4"/>
      <c r="U158" s="13"/>
      <c r="V158" s="4"/>
      <c r="W158" s="2"/>
      <c r="X158" s="22" t="s">
        <v>0</v>
      </c>
      <c r="Y158" s="23" t="s">
        <v>0</v>
      </c>
      <c r="Z158" s="28" t="s">
        <v>0</v>
      </c>
      <c r="AA158" s="2"/>
      <c r="AB158" s="5" t="s">
        <v>0</v>
      </c>
      <c r="AC158" s="5" t="s">
        <v>0</v>
      </c>
      <c r="AD158" s="5" t="s">
        <v>0</v>
      </c>
      <c r="AE158" s="15" t="s">
        <v>0</v>
      </c>
      <c r="AF158" s="24" t="s">
        <v>0</v>
      </c>
    </row>
    <row r="159" spans="2:32" x14ac:dyDescent="0.25">
      <c r="B159" s="7" t="s">
        <v>526</v>
      </c>
      <c r="C159" s="1" t="s">
        <v>526</v>
      </c>
      <c r="D159" s="6" t="s">
        <v>526</v>
      </c>
      <c r="E159" s="1" t="s">
        <v>526</v>
      </c>
      <c r="F159" s="1" t="s">
        <v>526</v>
      </c>
      <c r="G159" s="1" t="s">
        <v>526</v>
      </c>
      <c r="H159" s="1" t="s">
        <v>526</v>
      </c>
      <c r="I159" s="1" t="s">
        <v>526</v>
      </c>
      <c r="J159" s="1" t="s">
        <v>526</v>
      </c>
      <c r="K159" s="1" t="s">
        <v>526</v>
      </c>
      <c r="L159" s="1" t="s">
        <v>526</v>
      </c>
      <c r="M159" s="1" t="s">
        <v>526</v>
      </c>
      <c r="N159" s="1" t="s">
        <v>526</v>
      </c>
      <c r="O159" s="1" t="s">
        <v>526</v>
      </c>
      <c r="P159" s="1" t="s">
        <v>526</v>
      </c>
      <c r="Q159" s="1" t="s">
        <v>526</v>
      </c>
      <c r="R159" s="1" t="s">
        <v>526</v>
      </c>
      <c r="S159" s="1" t="s">
        <v>526</v>
      </c>
      <c r="T159" s="1" t="s">
        <v>526</v>
      </c>
      <c r="U159" s="1" t="s">
        <v>526</v>
      </c>
      <c r="V159" s="1" t="s">
        <v>526</v>
      </c>
      <c r="W159" s="1" t="s">
        <v>526</v>
      </c>
      <c r="X159" s="1" t="s">
        <v>526</v>
      </c>
      <c r="Y159" s="1" t="s">
        <v>526</v>
      </c>
      <c r="Z159" s="1" t="s">
        <v>526</v>
      </c>
      <c r="AA159" s="1" t="s">
        <v>526</v>
      </c>
      <c r="AB159" s="1" t="s">
        <v>526</v>
      </c>
      <c r="AC159" s="1" t="s">
        <v>526</v>
      </c>
      <c r="AD159" s="1" t="s">
        <v>526</v>
      </c>
      <c r="AE159" s="1" t="s">
        <v>526</v>
      </c>
      <c r="AF159" s="1" t="s">
        <v>526</v>
      </c>
    </row>
    <row r="160" spans="2:32" ht="27.6" x14ac:dyDescent="0.25">
      <c r="B160" s="19" t="s">
        <v>645</v>
      </c>
      <c r="C160" s="17" t="s">
        <v>697</v>
      </c>
      <c r="D160" s="18"/>
      <c r="E160" s="2"/>
      <c r="F160" s="2"/>
      <c r="G160" s="2"/>
      <c r="H160" s="2"/>
      <c r="I160" s="3">
        <f>SUM('GMIC_2021-Q3_SCDPT4'!SCDPT4_80BEGIN_7:'GMIC_2021-Q3_SCDPT4'!SCDPT4_80ENDIN_7)</f>
        <v>0</v>
      </c>
      <c r="J160" s="3">
        <f>SUM('GMIC_2021-Q3_SCDPT4'!SCDPT4_80BEGIN_8:'GMIC_2021-Q3_SCDPT4'!SCDPT4_80ENDIN_8)</f>
        <v>0</v>
      </c>
      <c r="K160" s="3">
        <f>SUM('GMIC_2021-Q3_SCDPT4'!SCDPT4_80BEGIN_9:'GMIC_2021-Q3_SCDPT4'!SCDPT4_80ENDIN_9)</f>
        <v>0</v>
      </c>
      <c r="L160" s="3">
        <f>SUM('GMIC_2021-Q3_SCDPT4'!SCDPT4_80BEGIN_10:'GMIC_2021-Q3_SCDPT4'!SCDPT4_80ENDIN_10)</f>
        <v>0</v>
      </c>
      <c r="M160" s="3">
        <f>SUM('GMIC_2021-Q3_SCDPT4'!SCDPT4_80BEGIN_11:'GMIC_2021-Q3_SCDPT4'!SCDPT4_80ENDIN_11)</f>
        <v>0</v>
      </c>
      <c r="N160" s="3">
        <f>SUM('GMIC_2021-Q3_SCDPT4'!SCDPT4_80BEGIN_12:'GMIC_2021-Q3_SCDPT4'!SCDPT4_80ENDIN_12)</f>
        <v>0</v>
      </c>
      <c r="O160" s="3">
        <f>SUM('GMIC_2021-Q3_SCDPT4'!SCDPT4_80BEGIN_13:'GMIC_2021-Q3_SCDPT4'!SCDPT4_80ENDIN_13)</f>
        <v>0</v>
      </c>
      <c r="P160" s="3">
        <f>SUM('GMIC_2021-Q3_SCDPT4'!SCDPT4_80BEGIN_14:'GMIC_2021-Q3_SCDPT4'!SCDPT4_80ENDIN_14)</f>
        <v>0</v>
      </c>
      <c r="Q160" s="3">
        <f>SUM('GMIC_2021-Q3_SCDPT4'!SCDPT4_80BEGIN_15:'GMIC_2021-Q3_SCDPT4'!SCDPT4_80ENDIN_15)</f>
        <v>0</v>
      </c>
      <c r="R160" s="3">
        <f>SUM('GMIC_2021-Q3_SCDPT4'!SCDPT4_80BEGIN_16:'GMIC_2021-Q3_SCDPT4'!SCDPT4_80ENDIN_16)</f>
        <v>0</v>
      </c>
      <c r="S160" s="3">
        <f>SUM('GMIC_2021-Q3_SCDPT4'!SCDPT4_80BEGIN_17:'GMIC_2021-Q3_SCDPT4'!SCDPT4_80ENDIN_17)</f>
        <v>0</v>
      </c>
      <c r="T160" s="3">
        <f>SUM('GMIC_2021-Q3_SCDPT4'!SCDPT4_80BEGIN_18:'GMIC_2021-Q3_SCDPT4'!SCDPT4_80ENDIN_18)</f>
        <v>0</v>
      </c>
      <c r="U160" s="3">
        <f>SUM('GMIC_2021-Q3_SCDPT4'!SCDPT4_80BEGIN_19:'GMIC_2021-Q3_SCDPT4'!SCDPT4_80ENDIN_19)</f>
        <v>0</v>
      </c>
      <c r="V160" s="3">
        <f>SUM('GMIC_2021-Q3_SCDPT4'!SCDPT4_80BEGIN_20:'GMIC_2021-Q3_SCDPT4'!SCDPT4_80ENDIN_20)</f>
        <v>0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x14ac:dyDescent="0.25">
      <c r="B161" s="7" t="s">
        <v>526</v>
      </c>
      <c r="C161" s="1" t="s">
        <v>526</v>
      </c>
      <c r="D161" s="6" t="s">
        <v>526</v>
      </c>
      <c r="E161" s="1" t="s">
        <v>526</v>
      </c>
      <c r="F161" s="1" t="s">
        <v>526</v>
      </c>
      <c r="G161" s="1" t="s">
        <v>526</v>
      </c>
      <c r="H161" s="1" t="s">
        <v>526</v>
      </c>
      <c r="I161" s="1" t="s">
        <v>526</v>
      </c>
      <c r="J161" s="1" t="s">
        <v>526</v>
      </c>
      <c r="K161" s="1" t="s">
        <v>526</v>
      </c>
      <c r="L161" s="1" t="s">
        <v>526</v>
      </c>
      <c r="M161" s="1" t="s">
        <v>526</v>
      </c>
      <c r="N161" s="1" t="s">
        <v>526</v>
      </c>
      <c r="O161" s="1" t="s">
        <v>526</v>
      </c>
      <c r="P161" s="1" t="s">
        <v>526</v>
      </c>
      <c r="Q161" s="1" t="s">
        <v>526</v>
      </c>
      <c r="R161" s="1" t="s">
        <v>526</v>
      </c>
      <c r="S161" s="1" t="s">
        <v>526</v>
      </c>
      <c r="T161" s="1" t="s">
        <v>526</v>
      </c>
      <c r="U161" s="1" t="s">
        <v>526</v>
      </c>
      <c r="V161" s="1" t="s">
        <v>526</v>
      </c>
      <c r="W161" s="1" t="s">
        <v>526</v>
      </c>
      <c r="X161" s="1" t="s">
        <v>526</v>
      </c>
      <c r="Y161" s="1" t="s">
        <v>526</v>
      </c>
      <c r="Z161" s="1" t="s">
        <v>526</v>
      </c>
      <c r="AA161" s="1" t="s">
        <v>526</v>
      </c>
      <c r="AB161" s="1" t="s">
        <v>526</v>
      </c>
      <c r="AC161" s="1" t="s">
        <v>526</v>
      </c>
      <c r="AD161" s="1" t="s">
        <v>526</v>
      </c>
      <c r="AE161" s="1" t="s">
        <v>526</v>
      </c>
      <c r="AF161" s="1" t="s">
        <v>526</v>
      </c>
    </row>
    <row r="162" spans="2:32" x14ac:dyDescent="0.25">
      <c r="B162" s="14" t="s">
        <v>70</v>
      </c>
      <c r="C162" s="20" t="s">
        <v>735</v>
      </c>
      <c r="D162" s="16" t="s">
        <v>0</v>
      </c>
      <c r="E162" s="12" t="s">
        <v>0</v>
      </c>
      <c r="F162" s="21"/>
      <c r="G162" s="5" t="s">
        <v>0</v>
      </c>
      <c r="H162" s="2"/>
      <c r="I162" s="4"/>
      <c r="J162" s="4"/>
      <c r="K162" s="4"/>
      <c r="L162" s="4"/>
      <c r="M162" s="4"/>
      <c r="N162" s="4"/>
      <c r="O162" s="4"/>
      <c r="P162" s="13"/>
      <c r="Q162" s="4"/>
      <c r="R162" s="4"/>
      <c r="S162" s="4"/>
      <c r="T162" s="4"/>
      <c r="U162" s="13"/>
      <c r="V162" s="4"/>
      <c r="W162" s="21"/>
      <c r="X162" s="22" t="s">
        <v>0</v>
      </c>
      <c r="Y162" s="23" t="s">
        <v>0</v>
      </c>
      <c r="Z162" s="28" t="s">
        <v>0</v>
      </c>
      <c r="AA162" s="2"/>
      <c r="AB162" s="5" t="s">
        <v>0</v>
      </c>
      <c r="AC162" s="5" t="s">
        <v>0</v>
      </c>
      <c r="AD162" s="5" t="s">
        <v>0</v>
      </c>
      <c r="AE162" s="15" t="s">
        <v>0</v>
      </c>
      <c r="AF162" s="24" t="s">
        <v>0</v>
      </c>
    </row>
    <row r="163" spans="2:32" x14ac:dyDescent="0.25">
      <c r="B163" s="7" t="s">
        <v>526</v>
      </c>
      <c r="C163" s="1" t="s">
        <v>526</v>
      </c>
      <c r="D163" s="6" t="s">
        <v>526</v>
      </c>
      <c r="E163" s="1" t="s">
        <v>526</v>
      </c>
      <c r="F163" s="1" t="s">
        <v>526</v>
      </c>
      <c r="G163" s="1" t="s">
        <v>526</v>
      </c>
      <c r="H163" s="1" t="s">
        <v>526</v>
      </c>
      <c r="I163" s="1" t="s">
        <v>526</v>
      </c>
      <c r="J163" s="1" t="s">
        <v>526</v>
      </c>
      <c r="K163" s="1" t="s">
        <v>526</v>
      </c>
      <c r="L163" s="1" t="s">
        <v>526</v>
      </c>
      <c r="M163" s="1" t="s">
        <v>526</v>
      </c>
      <c r="N163" s="1" t="s">
        <v>526</v>
      </c>
      <c r="O163" s="1" t="s">
        <v>526</v>
      </c>
      <c r="P163" s="1" t="s">
        <v>526</v>
      </c>
      <c r="Q163" s="1" t="s">
        <v>526</v>
      </c>
      <c r="R163" s="1" t="s">
        <v>526</v>
      </c>
      <c r="S163" s="1" t="s">
        <v>526</v>
      </c>
      <c r="T163" s="1" t="s">
        <v>526</v>
      </c>
      <c r="U163" s="1" t="s">
        <v>526</v>
      </c>
      <c r="V163" s="1" t="s">
        <v>526</v>
      </c>
      <c r="W163" s="1" t="s">
        <v>526</v>
      </c>
      <c r="X163" s="1" t="s">
        <v>526</v>
      </c>
      <c r="Y163" s="1" t="s">
        <v>526</v>
      </c>
      <c r="Z163" s="1" t="s">
        <v>526</v>
      </c>
      <c r="AA163" s="1" t="s">
        <v>526</v>
      </c>
      <c r="AB163" s="1" t="s">
        <v>526</v>
      </c>
      <c r="AC163" s="1" t="s">
        <v>526</v>
      </c>
      <c r="AD163" s="1" t="s">
        <v>526</v>
      </c>
      <c r="AE163" s="1" t="s">
        <v>526</v>
      </c>
      <c r="AF163" s="1" t="s">
        <v>526</v>
      </c>
    </row>
    <row r="164" spans="2:32" ht="27.6" x14ac:dyDescent="0.25">
      <c r="B164" s="19" t="s">
        <v>345</v>
      </c>
      <c r="C164" s="17" t="s">
        <v>188</v>
      </c>
      <c r="D164" s="18"/>
      <c r="E164" s="2"/>
      <c r="F164" s="2"/>
      <c r="G164" s="2"/>
      <c r="H164" s="2"/>
      <c r="I164" s="3">
        <f>SUM('GMIC_2021-Q3_SCDPT4'!SCDPT4_82BEGIN_7:'GMIC_2021-Q3_SCDPT4'!SCDPT4_82ENDIN_7)</f>
        <v>0</v>
      </c>
      <c r="J164" s="3">
        <f>SUM('GMIC_2021-Q3_SCDPT4'!SCDPT4_82BEGIN_8:'GMIC_2021-Q3_SCDPT4'!SCDPT4_82ENDIN_8)</f>
        <v>0</v>
      </c>
      <c r="K164" s="3">
        <f>SUM('GMIC_2021-Q3_SCDPT4'!SCDPT4_82BEGIN_9:'GMIC_2021-Q3_SCDPT4'!SCDPT4_82ENDIN_9)</f>
        <v>0</v>
      </c>
      <c r="L164" s="3">
        <f>SUM('GMIC_2021-Q3_SCDPT4'!SCDPT4_82BEGIN_10:'GMIC_2021-Q3_SCDPT4'!SCDPT4_82ENDIN_10)</f>
        <v>0</v>
      </c>
      <c r="M164" s="3">
        <f>SUM('GMIC_2021-Q3_SCDPT4'!SCDPT4_82BEGIN_11:'GMIC_2021-Q3_SCDPT4'!SCDPT4_82ENDIN_11)</f>
        <v>0</v>
      </c>
      <c r="N164" s="3">
        <f>SUM('GMIC_2021-Q3_SCDPT4'!SCDPT4_82BEGIN_12:'GMIC_2021-Q3_SCDPT4'!SCDPT4_82ENDIN_12)</f>
        <v>0</v>
      </c>
      <c r="O164" s="3">
        <f>SUM('GMIC_2021-Q3_SCDPT4'!SCDPT4_82BEGIN_13:'GMIC_2021-Q3_SCDPT4'!SCDPT4_82ENDIN_13)</f>
        <v>0</v>
      </c>
      <c r="P164" s="3">
        <f>SUM('GMIC_2021-Q3_SCDPT4'!SCDPT4_82BEGIN_14:'GMIC_2021-Q3_SCDPT4'!SCDPT4_82ENDIN_14)</f>
        <v>0</v>
      </c>
      <c r="Q164" s="3">
        <f>SUM('GMIC_2021-Q3_SCDPT4'!SCDPT4_82BEGIN_15:'GMIC_2021-Q3_SCDPT4'!SCDPT4_82ENDIN_15)</f>
        <v>0</v>
      </c>
      <c r="R164" s="3">
        <f>SUM('GMIC_2021-Q3_SCDPT4'!SCDPT4_82BEGIN_16:'GMIC_2021-Q3_SCDPT4'!SCDPT4_82ENDIN_16)</f>
        <v>0</v>
      </c>
      <c r="S164" s="3">
        <f>SUM('GMIC_2021-Q3_SCDPT4'!SCDPT4_82BEGIN_17:'GMIC_2021-Q3_SCDPT4'!SCDPT4_82ENDIN_17)</f>
        <v>0</v>
      </c>
      <c r="T164" s="3">
        <f>SUM('GMIC_2021-Q3_SCDPT4'!SCDPT4_82BEGIN_18:'GMIC_2021-Q3_SCDPT4'!SCDPT4_82ENDIN_18)</f>
        <v>0</v>
      </c>
      <c r="U164" s="3">
        <f>SUM('GMIC_2021-Q3_SCDPT4'!SCDPT4_82BEGIN_19:'GMIC_2021-Q3_SCDPT4'!SCDPT4_82ENDIN_19)</f>
        <v>0</v>
      </c>
      <c r="V164" s="3">
        <f>SUM('GMIC_2021-Q3_SCDPT4'!SCDPT4_82BEGIN_20:'GMIC_2021-Q3_SCDPT4'!SCDPT4_82ENDIN_20)</f>
        <v>0</v>
      </c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x14ac:dyDescent="0.25">
      <c r="B165" s="19" t="s">
        <v>600</v>
      </c>
      <c r="C165" s="17" t="s">
        <v>41</v>
      </c>
      <c r="D165" s="18"/>
      <c r="E165" s="2"/>
      <c r="F165" s="2"/>
      <c r="G165" s="2"/>
      <c r="H165" s="2"/>
      <c r="I165" s="3">
        <f>'GMIC_2021-Q3_SCDPT4'!SCDPT4_0599999_7+'GMIC_2021-Q3_SCDPT4'!SCDPT4_1099999_7+'GMIC_2021-Q3_SCDPT4'!SCDPT4_1799999_7+'GMIC_2021-Q3_SCDPT4'!SCDPT4_2499999_7+'GMIC_2021-Q3_SCDPT4'!SCDPT4_3199999_7+'GMIC_2021-Q3_SCDPT4'!SCDPT4_3899999_7+'GMIC_2021-Q3_SCDPT4'!SCDPT4_4899999_7+'GMIC_2021-Q3_SCDPT4'!SCDPT4_5599999_7+'GMIC_2021-Q3_SCDPT4'!SCDPT4_8099999_7+'GMIC_2021-Q3_SCDPT4'!SCDPT4_8299999_7</f>
        <v>183053741</v>
      </c>
      <c r="J165" s="3">
        <f>'GMIC_2021-Q3_SCDPT4'!SCDPT4_0599999_8+'GMIC_2021-Q3_SCDPT4'!SCDPT4_1099999_8+'GMIC_2021-Q3_SCDPT4'!SCDPT4_1799999_8+'GMIC_2021-Q3_SCDPT4'!SCDPT4_2499999_8+'GMIC_2021-Q3_SCDPT4'!SCDPT4_3199999_8+'GMIC_2021-Q3_SCDPT4'!SCDPT4_3899999_8+'GMIC_2021-Q3_SCDPT4'!SCDPT4_4899999_8+'GMIC_2021-Q3_SCDPT4'!SCDPT4_5599999_8+'GMIC_2021-Q3_SCDPT4'!SCDPT4_8099999_8+'GMIC_2021-Q3_SCDPT4'!SCDPT4_8299999_8</f>
        <v>180649370</v>
      </c>
      <c r="K165" s="3">
        <f>'GMIC_2021-Q3_SCDPT4'!SCDPT4_0599999_9+'GMIC_2021-Q3_SCDPT4'!SCDPT4_1099999_9+'GMIC_2021-Q3_SCDPT4'!SCDPT4_1799999_9+'GMIC_2021-Q3_SCDPT4'!SCDPT4_2499999_9+'GMIC_2021-Q3_SCDPT4'!SCDPT4_3199999_9+'GMIC_2021-Q3_SCDPT4'!SCDPT4_3899999_9+'GMIC_2021-Q3_SCDPT4'!SCDPT4_4899999_9+'GMIC_2021-Q3_SCDPT4'!SCDPT4_5599999_9+'GMIC_2021-Q3_SCDPT4'!SCDPT4_8099999_9+'GMIC_2021-Q3_SCDPT4'!SCDPT4_8299999_9</f>
        <v>181132040</v>
      </c>
      <c r="L165" s="3">
        <f>'GMIC_2021-Q3_SCDPT4'!SCDPT4_0599999_10+'GMIC_2021-Q3_SCDPT4'!SCDPT4_1099999_10+'GMIC_2021-Q3_SCDPT4'!SCDPT4_1799999_10+'GMIC_2021-Q3_SCDPT4'!SCDPT4_2499999_10+'GMIC_2021-Q3_SCDPT4'!SCDPT4_3199999_10+'GMIC_2021-Q3_SCDPT4'!SCDPT4_3899999_10+'GMIC_2021-Q3_SCDPT4'!SCDPT4_4899999_10+'GMIC_2021-Q3_SCDPT4'!SCDPT4_5599999_10+'GMIC_2021-Q3_SCDPT4'!SCDPT4_8099999_10+'GMIC_2021-Q3_SCDPT4'!SCDPT4_8299999_10</f>
        <v>168185434</v>
      </c>
      <c r="M165" s="3">
        <f>'GMIC_2021-Q3_SCDPT4'!SCDPT4_0599999_11+'GMIC_2021-Q3_SCDPT4'!SCDPT4_1099999_11+'GMIC_2021-Q3_SCDPT4'!SCDPT4_1799999_11+'GMIC_2021-Q3_SCDPT4'!SCDPT4_2499999_11+'GMIC_2021-Q3_SCDPT4'!SCDPT4_3199999_11+'GMIC_2021-Q3_SCDPT4'!SCDPT4_3899999_11+'GMIC_2021-Q3_SCDPT4'!SCDPT4_4899999_11+'GMIC_2021-Q3_SCDPT4'!SCDPT4_5599999_11+'GMIC_2021-Q3_SCDPT4'!SCDPT4_8099999_11+'GMIC_2021-Q3_SCDPT4'!SCDPT4_8299999_11</f>
        <v>5161</v>
      </c>
      <c r="N165" s="3">
        <f>'GMIC_2021-Q3_SCDPT4'!SCDPT4_0599999_12+'GMIC_2021-Q3_SCDPT4'!SCDPT4_1099999_12+'GMIC_2021-Q3_SCDPT4'!SCDPT4_1799999_12+'GMIC_2021-Q3_SCDPT4'!SCDPT4_2499999_12+'GMIC_2021-Q3_SCDPT4'!SCDPT4_3199999_12+'GMIC_2021-Q3_SCDPT4'!SCDPT4_3899999_12+'GMIC_2021-Q3_SCDPT4'!SCDPT4_4899999_12+'GMIC_2021-Q3_SCDPT4'!SCDPT4_5599999_12+'GMIC_2021-Q3_SCDPT4'!SCDPT4_8099999_12+'GMIC_2021-Q3_SCDPT4'!SCDPT4_8299999_12</f>
        <v>-689222</v>
      </c>
      <c r="O165" s="3">
        <f>'GMIC_2021-Q3_SCDPT4'!SCDPT4_0599999_13+'GMIC_2021-Q3_SCDPT4'!SCDPT4_1099999_13+'GMIC_2021-Q3_SCDPT4'!SCDPT4_1799999_13+'GMIC_2021-Q3_SCDPT4'!SCDPT4_2499999_13+'GMIC_2021-Q3_SCDPT4'!SCDPT4_3199999_13+'GMIC_2021-Q3_SCDPT4'!SCDPT4_3899999_13+'GMIC_2021-Q3_SCDPT4'!SCDPT4_4899999_13+'GMIC_2021-Q3_SCDPT4'!SCDPT4_5599999_13+'GMIC_2021-Q3_SCDPT4'!SCDPT4_8099999_13+'GMIC_2021-Q3_SCDPT4'!SCDPT4_8299999_13</f>
        <v>0</v>
      </c>
      <c r="P165" s="3">
        <f>'GMIC_2021-Q3_SCDPT4'!SCDPT4_0599999_14+'GMIC_2021-Q3_SCDPT4'!SCDPT4_1099999_14+'GMIC_2021-Q3_SCDPT4'!SCDPT4_1799999_14+'GMIC_2021-Q3_SCDPT4'!SCDPT4_2499999_14+'GMIC_2021-Q3_SCDPT4'!SCDPT4_3199999_14+'GMIC_2021-Q3_SCDPT4'!SCDPT4_3899999_14+'GMIC_2021-Q3_SCDPT4'!SCDPT4_4899999_14+'GMIC_2021-Q3_SCDPT4'!SCDPT4_5599999_14+'GMIC_2021-Q3_SCDPT4'!SCDPT4_8099999_14+'GMIC_2021-Q3_SCDPT4'!SCDPT4_8299999_14</f>
        <v>-684061</v>
      </c>
      <c r="Q165" s="3">
        <f>'GMIC_2021-Q3_SCDPT4'!SCDPT4_0599999_15+'GMIC_2021-Q3_SCDPT4'!SCDPT4_1099999_15+'GMIC_2021-Q3_SCDPT4'!SCDPT4_1799999_15+'GMIC_2021-Q3_SCDPT4'!SCDPT4_2499999_15+'GMIC_2021-Q3_SCDPT4'!SCDPT4_3199999_15+'GMIC_2021-Q3_SCDPT4'!SCDPT4_3899999_15+'GMIC_2021-Q3_SCDPT4'!SCDPT4_4899999_15+'GMIC_2021-Q3_SCDPT4'!SCDPT4_5599999_15+'GMIC_2021-Q3_SCDPT4'!SCDPT4_8099999_15+'GMIC_2021-Q3_SCDPT4'!SCDPT4_8299999_15</f>
        <v>0</v>
      </c>
      <c r="R165" s="3">
        <f>'GMIC_2021-Q3_SCDPT4'!SCDPT4_0599999_16+'GMIC_2021-Q3_SCDPT4'!SCDPT4_1099999_16+'GMIC_2021-Q3_SCDPT4'!SCDPT4_1799999_16+'GMIC_2021-Q3_SCDPT4'!SCDPT4_2499999_16+'GMIC_2021-Q3_SCDPT4'!SCDPT4_3199999_16+'GMIC_2021-Q3_SCDPT4'!SCDPT4_3899999_16+'GMIC_2021-Q3_SCDPT4'!SCDPT4_4899999_16+'GMIC_2021-Q3_SCDPT4'!SCDPT4_5599999_16+'GMIC_2021-Q3_SCDPT4'!SCDPT4_8099999_16+'GMIC_2021-Q3_SCDPT4'!SCDPT4_8299999_16</f>
        <v>179939731</v>
      </c>
      <c r="S165" s="3">
        <f>'GMIC_2021-Q3_SCDPT4'!SCDPT4_0599999_17+'GMIC_2021-Q3_SCDPT4'!SCDPT4_1099999_17+'GMIC_2021-Q3_SCDPT4'!SCDPT4_1799999_17+'GMIC_2021-Q3_SCDPT4'!SCDPT4_2499999_17+'GMIC_2021-Q3_SCDPT4'!SCDPT4_3199999_17+'GMIC_2021-Q3_SCDPT4'!SCDPT4_3899999_17+'GMIC_2021-Q3_SCDPT4'!SCDPT4_4899999_17+'GMIC_2021-Q3_SCDPT4'!SCDPT4_5599999_17+'GMIC_2021-Q3_SCDPT4'!SCDPT4_8099999_17+'GMIC_2021-Q3_SCDPT4'!SCDPT4_8299999_17</f>
        <v>0</v>
      </c>
      <c r="T165" s="3">
        <f>'GMIC_2021-Q3_SCDPT4'!SCDPT4_0599999_18+'GMIC_2021-Q3_SCDPT4'!SCDPT4_1099999_18+'GMIC_2021-Q3_SCDPT4'!SCDPT4_1799999_18+'GMIC_2021-Q3_SCDPT4'!SCDPT4_2499999_18+'GMIC_2021-Q3_SCDPT4'!SCDPT4_3199999_18+'GMIC_2021-Q3_SCDPT4'!SCDPT4_3899999_18+'GMIC_2021-Q3_SCDPT4'!SCDPT4_4899999_18+'GMIC_2021-Q3_SCDPT4'!SCDPT4_5599999_18+'GMIC_2021-Q3_SCDPT4'!SCDPT4_8099999_18+'GMIC_2021-Q3_SCDPT4'!SCDPT4_8299999_18</f>
        <v>157928</v>
      </c>
      <c r="U165" s="3">
        <f>'GMIC_2021-Q3_SCDPT4'!SCDPT4_0599999_19+'GMIC_2021-Q3_SCDPT4'!SCDPT4_1099999_19+'GMIC_2021-Q3_SCDPT4'!SCDPT4_1799999_19+'GMIC_2021-Q3_SCDPT4'!SCDPT4_2499999_19+'GMIC_2021-Q3_SCDPT4'!SCDPT4_3199999_19+'GMIC_2021-Q3_SCDPT4'!SCDPT4_3899999_19+'GMIC_2021-Q3_SCDPT4'!SCDPT4_4899999_19+'GMIC_2021-Q3_SCDPT4'!SCDPT4_5599999_19+'GMIC_2021-Q3_SCDPT4'!SCDPT4_8099999_19+'GMIC_2021-Q3_SCDPT4'!SCDPT4_8299999_19</f>
        <v>157928</v>
      </c>
      <c r="V165" s="3">
        <f>'GMIC_2021-Q3_SCDPT4'!SCDPT4_0599999_20+'GMIC_2021-Q3_SCDPT4'!SCDPT4_1099999_20+'GMIC_2021-Q3_SCDPT4'!SCDPT4_1799999_20+'GMIC_2021-Q3_SCDPT4'!SCDPT4_2499999_20+'GMIC_2021-Q3_SCDPT4'!SCDPT4_3199999_20+'GMIC_2021-Q3_SCDPT4'!SCDPT4_3899999_20+'GMIC_2021-Q3_SCDPT4'!SCDPT4_4899999_20+'GMIC_2021-Q3_SCDPT4'!SCDPT4_5599999_20+'GMIC_2021-Q3_SCDPT4'!SCDPT4_8099999_20+'GMIC_2021-Q3_SCDPT4'!SCDPT4_8299999_20</f>
        <v>7887150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x14ac:dyDescent="0.25">
      <c r="B166" s="19" t="s">
        <v>17</v>
      </c>
      <c r="C166" s="17" t="s">
        <v>237</v>
      </c>
      <c r="D166" s="1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x14ac:dyDescent="0.25">
      <c r="B167" s="19" t="s">
        <v>238</v>
      </c>
      <c r="C167" s="17" t="s">
        <v>442</v>
      </c>
      <c r="D167" s="18"/>
      <c r="E167" s="2"/>
      <c r="F167" s="2"/>
      <c r="G167" s="2"/>
      <c r="H167" s="2"/>
      <c r="I167" s="11">
        <f>'GMIC_2021-Q3_SCDPT4'!SCDPT4_8399997_7</f>
        <v>183053741</v>
      </c>
      <c r="J167" s="11">
        <f>'GMIC_2021-Q3_SCDPT4'!SCDPT4_8399997_8</f>
        <v>180649370</v>
      </c>
      <c r="K167" s="11">
        <f>'GMIC_2021-Q3_SCDPT4'!SCDPT4_8399997_9</f>
        <v>181132040</v>
      </c>
      <c r="L167" s="11">
        <f>'GMIC_2021-Q3_SCDPT4'!SCDPT4_8399997_10</f>
        <v>168185434</v>
      </c>
      <c r="M167" s="11">
        <f>'GMIC_2021-Q3_SCDPT4'!SCDPT4_8399997_11</f>
        <v>5161</v>
      </c>
      <c r="N167" s="11">
        <f>'GMIC_2021-Q3_SCDPT4'!SCDPT4_8399997_12</f>
        <v>-689222</v>
      </c>
      <c r="O167" s="11">
        <f>'GMIC_2021-Q3_SCDPT4'!SCDPT4_8399997_13</f>
        <v>0</v>
      </c>
      <c r="P167" s="11">
        <f>'GMIC_2021-Q3_SCDPT4'!SCDPT4_8399997_14</f>
        <v>-684061</v>
      </c>
      <c r="Q167" s="11">
        <f>'GMIC_2021-Q3_SCDPT4'!SCDPT4_8399997_15</f>
        <v>0</v>
      </c>
      <c r="R167" s="11">
        <f>'GMIC_2021-Q3_SCDPT4'!SCDPT4_8399997_16</f>
        <v>179939731</v>
      </c>
      <c r="S167" s="11">
        <f>'GMIC_2021-Q3_SCDPT4'!SCDPT4_8399997_17</f>
        <v>0</v>
      </c>
      <c r="T167" s="11">
        <f>'GMIC_2021-Q3_SCDPT4'!SCDPT4_8399997_18</f>
        <v>157928</v>
      </c>
      <c r="U167" s="11">
        <f>'GMIC_2021-Q3_SCDPT4'!SCDPT4_8399997_19</f>
        <v>157928</v>
      </c>
      <c r="V167" s="11">
        <f>'GMIC_2021-Q3_SCDPT4'!SCDPT4_8399997_20</f>
        <v>7887150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x14ac:dyDescent="0.25">
      <c r="B168" s="7" t="s">
        <v>526</v>
      </c>
      <c r="C168" s="1" t="s">
        <v>526</v>
      </c>
      <c r="D168" s="6" t="s">
        <v>526</v>
      </c>
      <c r="E168" s="1" t="s">
        <v>526</v>
      </c>
      <c r="F168" s="1" t="s">
        <v>526</v>
      </c>
      <c r="G168" s="1" t="s">
        <v>526</v>
      </c>
      <c r="H168" s="1" t="s">
        <v>526</v>
      </c>
      <c r="I168" s="1" t="s">
        <v>526</v>
      </c>
      <c r="J168" s="1" t="s">
        <v>526</v>
      </c>
      <c r="K168" s="1" t="s">
        <v>526</v>
      </c>
      <c r="L168" s="1" t="s">
        <v>526</v>
      </c>
      <c r="M168" s="1" t="s">
        <v>526</v>
      </c>
      <c r="N168" s="1" t="s">
        <v>526</v>
      </c>
      <c r="O168" s="1" t="s">
        <v>526</v>
      </c>
      <c r="P168" s="1" t="s">
        <v>526</v>
      </c>
      <c r="Q168" s="1" t="s">
        <v>526</v>
      </c>
      <c r="R168" s="1" t="s">
        <v>526</v>
      </c>
      <c r="S168" s="1" t="s">
        <v>526</v>
      </c>
      <c r="T168" s="1" t="s">
        <v>526</v>
      </c>
      <c r="U168" s="1" t="s">
        <v>526</v>
      </c>
      <c r="V168" s="1" t="s">
        <v>526</v>
      </c>
      <c r="W168" s="1" t="s">
        <v>526</v>
      </c>
      <c r="X168" s="1" t="s">
        <v>526</v>
      </c>
      <c r="Y168" s="1" t="s">
        <v>526</v>
      </c>
      <c r="Z168" s="1" t="s">
        <v>526</v>
      </c>
      <c r="AA168" s="1" t="s">
        <v>526</v>
      </c>
      <c r="AB168" s="1" t="s">
        <v>526</v>
      </c>
      <c r="AC168" s="1" t="s">
        <v>526</v>
      </c>
      <c r="AD168" s="1" t="s">
        <v>526</v>
      </c>
      <c r="AE168" s="1" t="s">
        <v>526</v>
      </c>
      <c r="AF168" s="1" t="s">
        <v>526</v>
      </c>
    </row>
    <row r="169" spans="2:32" x14ac:dyDescent="0.25">
      <c r="B169" s="14" t="s">
        <v>647</v>
      </c>
      <c r="C169" s="20" t="s">
        <v>735</v>
      </c>
      <c r="D169" s="16" t="s">
        <v>0</v>
      </c>
      <c r="E169" s="12" t="s">
        <v>0</v>
      </c>
      <c r="F169" s="21"/>
      <c r="G169" s="5" t="s">
        <v>0</v>
      </c>
      <c r="H169" s="27"/>
      <c r="I169" s="4"/>
      <c r="J169" s="31"/>
      <c r="K169" s="4"/>
      <c r="L169" s="4"/>
      <c r="M169" s="4"/>
      <c r="N169" s="4"/>
      <c r="O169" s="4"/>
      <c r="P169" s="13"/>
      <c r="Q169" s="4"/>
      <c r="R169" s="4"/>
      <c r="S169" s="4"/>
      <c r="T169" s="4"/>
      <c r="U169" s="13"/>
      <c r="V169" s="4"/>
      <c r="W169" s="2"/>
      <c r="X169" s="22" t="s">
        <v>0</v>
      </c>
      <c r="Y169" s="23" t="s">
        <v>0</v>
      </c>
      <c r="Z169" s="32" t="s">
        <v>0</v>
      </c>
      <c r="AA169" s="2"/>
      <c r="AB169" s="5" t="s">
        <v>0</v>
      </c>
      <c r="AC169" s="5" t="s">
        <v>0</v>
      </c>
      <c r="AD169" s="5" t="s">
        <v>0</v>
      </c>
      <c r="AE169" s="15" t="s">
        <v>0</v>
      </c>
      <c r="AF169" s="24" t="s">
        <v>0</v>
      </c>
    </row>
    <row r="170" spans="2:32" x14ac:dyDescent="0.25">
      <c r="B170" s="7" t="s">
        <v>526</v>
      </c>
      <c r="C170" s="1" t="s">
        <v>526</v>
      </c>
      <c r="D170" s="6" t="s">
        <v>526</v>
      </c>
      <c r="E170" s="1" t="s">
        <v>526</v>
      </c>
      <c r="F170" s="1" t="s">
        <v>526</v>
      </c>
      <c r="G170" s="1" t="s">
        <v>526</v>
      </c>
      <c r="H170" s="1" t="s">
        <v>526</v>
      </c>
      <c r="I170" s="1" t="s">
        <v>526</v>
      </c>
      <c r="J170" s="1" t="s">
        <v>526</v>
      </c>
      <c r="K170" s="1" t="s">
        <v>526</v>
      </c>
      <c r="L170" s="1" t="s">
        <v>526</v>
      </c>
      <c r="M170" s="1" t="s">
        <v>526</v>
      </c>
      <c r="N170" s="1" t="s">
        <v>526</v>
      </c>
      <c r="O170" s="1" t="s">
        <v>526</v>
      </c>
      <c r="P170" s="1" t="s">
        <v>526</v>
      </c>
      <c r="Q170" s="1" t="s">
        <v>526</v>
      </c>
      <c r="R170" s="1" t="s">
        <v>526</v>
      </c>
      <c r="S170" s="1" t="s">
        <v>526</v>
      </c>
      <c r="T170" s="1" t="s">
        <v>526</v>
      </c>
      <c r="U170" s="1" t="s">
        <v>526</v>
      </c>
      <c r="V170" s="1" t="s">
        <v>526</v>
      </c>
      <c r="W170" s="1" t="s">
        <v>526</v>
      </c>
      <c r="X170" s="1" t="s">
        <v>526</v>
      </c>
      <c r="Y170" s="1" t="s">
        <v>526</v>
      </c>
      <c r="Z170" s="1" t="s">
        <v>526</v>
      </c>
      <c r="AA170" s="1" t="s">
        <v>526</v>
      </c>
      <c r="AB170" s="1" t="s">
        <v>526</v>
      </c>
      <c r="AC170" s="1" t="s">
        <v>526</v>
      </c>
      <c r="AD170" s="1" t="s">
        <v>526</v>
      </c>
      <c r="AE170" s="1" t="s">
        <v>526</v>
      </c>
      <c r="AF170" s="1" t="s">
        <v>526</v>
      </c>
    </row>
    <row r="171" spans="2:32" ht="55.2" x14ac:dyDescent="0.25">
      <c r="B171" s="19" t="s">
        <v>71</v>
      </c>
      <c r="C171" s="17" t="s">
        <v>754</v>
      </c>
      <c r="D171" s="18"/>
      <c r="E171" s="2"/>
      <c r="F171" s="2"/>
      <c r="G171" s="2"/>
      <c r="H171" s="2"/>
      <c r="I171" s="3">
        <f>SUM('GMIC_2021-Q3_SCDPT4'!SCDPT4_84BEGIN_7:'GMIC_2021-Q3_SCDPT4'!SCDPT4_84ENDIN_7)</f>
        <v>0</v>
      </c>
      <c r="J171" s="2"/>
      <c r="K171" s="3">
        <f>SUM('GMIC_2021-Q3_SCDPT4'!SCDPT4_84BEGIN_9:'GMIC_2021-Q3_SCDPT4'!SCDPT4_84ENDIN_9)</f>
        <v>0</v>
      </c>
      <c r="L171" s="3">
        <f>SUM('GMIC_2021-Q3_SCDPT4'!SCDPT4_84BEGIN_10:'GMIC_2021-Q3_SCDPT4'!SCDPT4_84ENDIN_10)</f>
        <v>0</v>
      </c>
      <c r="M171" s="3">
        <f>SUM('GMIC_2021-Q3_SCDPT4'!SCDPT4_84BEGIN_11:'GMIC_2021-Q3_SCDPT4'!SCDPT4_84ENDIN_11)</f>
        <v>0</v>
      </c>
      <c r="N171" s="3">
        <f>SUM('GMIC_2021-Q3_SCDPT4'!SCDPT4_84BEGIN_12:'GMIC_2021-Q3_SCDPT4'!SCDPT4_84ENDIN_12)</f>
        <v>0</v>
      </c>
      <c r="O171" s="3">
        <f>SUM('GMIC_2021-Q3_SCDPT4'!SCDPT4_84BEGIN_13:'GMIC_2021-Q3_SCDPT4'!SCDPT4_84ENDIN_13)</f>
        <v>0</v>
      </c>
      <c r="P171" s="3">
        <f>SUM('GMIC_2021-Q3_SCDPT4'!SCDPT4_84BEGIN_14:'GMIC_2021-Q3_SCDPT4'!SCDPT4_84ENDIN_14)</f>
        <v>0</v>
      </c>
      <c r="Q171" s="3">
        <f>SUM('GMIC_2021-Q3_SCDPT4'!SCDPT4_84BEGIN_15:'GMIC_2021-Q3_SCDPT4'!SCDPT4_84ENDIN_15)</f>
        <v>0</v>
      </c>
      <c r="R171" s="3">
        <f>SUM('GMIC_2021-Q3_SCDPT4'!SCDPT4_84BEGIN_16:'GMIC_2021-Q3_SCDPT4'!SCDPT4_84ENDIN_16)</f>
        <v>0</v>
      </c>
      <c r="S171" s="3">
        <f>SUM('GMIC_2021-Q3_SCDPT4'!SCDPT4_84BEGIN_17:'GMIC_2021-Q3_SCDPT4'!SCDPT4_84ENDIN_17)</f>
        <v>0</v>
      </c>
      <c r="T171" s="3">
        <f>SUM('GMIC_2021-Q3_SCDPT4'!SCDPT4_84BEGIN_18:'GMIC_2021-Q3_SCDPT4'!SCDPT4_84ENDIN_18)</f>
        <v>0</v>
      </c>
      <c r="U171" s="3">
        <f>SUM('GMIC_2021-Q3_SCDPT4'!SCDPT4_84BEGIN_19:'GMIC_2021-Q3_SCDPT4'!SCDPT4_84ENDIN_19)</f>
        <v>0</v>
      </c>
      <c r="V171" s="3">
        <f>SUM('GMIC_2021-Q3_SCDPT4'!SCDPT4_84BEGIN_20:'GMIC_2021-Q3_SCDPT4'!SCDPT4_84ENDIN_20)</f>
        <v>0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x14ac:dyDescent="0.25">
      <c r="B172" s="7" t="s">
        <v>526</v>
      </c>
      <c r="C172" s="1" t="s">
        <v>526</v>
      </c>
      <c r="D172" s="6" t="s">
        <v>526</v>
      </c>
      <c r="E172" s="1" t="s">
        <v>526</v>
      </c>
      <c r="F172" s="1" t="s">
        <v>526</v>
      </c>
      <c r="G172" s="1" t="s">
        <v>526</v>
      </c>
      <c r="H172" s="1" t="s">
        <v>526</v>
      </c>
      <c r="I172" s="1" t="s">
        <v>526</v>
      </c>
      <c r="J172" s="1" t="s">
        <v>526</v>
      </c>
      <c r="K172" s="1" t="s">
        <v>526</v>
      </c>
      <c r="L172" s="1" t="s">
        <v>526</v>
      </c>
      <c r="M172" s="1" t="s">
        <v>526</v>
      </c>
      <c r="N172" s="1" t="s">
        <v>526</v>
      </c>
      <c r="O172" s="1" t="s">
        <v>526</v>
      </c>
      <c r="P172" s="1" t="s">
        <v>526</v>
      </c>
      <c r="Q172" s="1" t="s">
        <v>526</v>
      </c>
      <c r="R172" s="1" t="s">
        <v>526</v>
      </c>
      <c r="S172" s="1" t="s">
        <v>526</v>
      </c>
      <c r="T172" s="1" t="s">
        <v>526</v>
      </c>
      <c r="U172" s="1" t="s">
        <v>526</v>
      </c>
      <c r="V172" s="1" t="s">
        <v>526</v>
      </c>
      <c r="W172" s="1" t="s">
        <v>526</v>
      </c>
      <c r="X172" s="1" t="s">
        <v>526</v>
      </c>
      <c r="Y172" s="1" t="s">
        <v>526</v>
      </c>
      <c r="Z172" s="1" t="s">
        <v>526</v>
      </c>
      <c r="AA172" s="1" t="s">
        <v>526</v>
      </c>
      <c r="AB172" s="1" t="s">
        <v>526</v>
      </c>
      <c r="AC172" s="1" t="s">
        <v>526</v>
      </c>
      <c r="AD172" s="1" t="s">
        <v>526</v>
      </c>
      <c r="AE172" s="1" t="s">
        <v>526</v>
      </c>
      <c r="AF172" s="1" t="s">
        <v>526</v>
      </c>
    </row>
    <row r="173" spans="2:32" x14ac:dyDescent="0.25">
      <c r="B173" s="14" t="s">
        <v>491</v>
      </c>
      <c r="C173" s="20" t="s">
        <v>735</v>
      </c>
      <c r="D173" s="16" t="s">
        <v>0</v>
      </c>
      <c r="E173" s="12" t="s">
        <v>0</v>
      </c>
      <c r="F173" s="21"/>
      <c r="G173" s="5" t="s">
        <v>0</v>
      </c>
      <c r="H173" s="27"/>
      <c r="I173" s="4"/>
      <c r="J173" s="31"/>
      <c r="K173" s="4"/>
      <c r="L173" s="4"/>
      <c r="M173" s="4"/>
      <c r="N173" s="4"/>
      <c r="O173" s="4"/>
      <c r="P173" s="13"/>
      <c r="Q173" s="4"/>
      <c r="R173" s="4"/>
      <c r="S173" s="4"/>
      <c r="T173" s="4"/>
      <c r="U173" s="13"/>
      <c r="V173" s="4"/>
      <c r="W173" s="2"/>
      <c r="X173" s="22" t="s">
        <v>0</v>
      </c>
      <c r="Y173" s="23" t="s">
        <v>0</v>
      </c>
      <c r="Z173" s="32" t="s">
        <v>0</v>
      </c>
      <c r="AA173" s="2"/>
      <c r="AB173" s="5" t="s">
        <v>0</v>
      </c>
      <c r="AC173" s="5" t="s">
        <v>0</v>
      </c>
      <c r="AD173" s="5" t="s">
        <v>0</v>
      </c>
      <c r="AE173" s="15" t="s">
        <v>0</v>
      </c>
      <c r="AF173" s="24" t="s">
        <v>0</v>
      </c>
    </row>
    <row r="174" spans="2:32" x14ac:dyDescent="0.25">
      <c r="B174" s="7" t="s">
        <v>526</v>
      </c>
      <c r="C174" s="1" t="s">
        <v>526</v>
      </c>
      <c r="D174" s="6" t="s">
        <v>526</v>
      </c>
      <c r="E174" s="1" t="s">
        <v>526</v>
      </c>
      <c r="F174" s="1" t="s">
        <v>526</v>
      </c>
      <c r="G174" s="1" t="s">
        <v>526</v>
      </c>
      <c r="H174" s="1" t="s">
        <v>526</v>
      </c>
      <c r="I174" s="1" t="s">
        <v>526</v>
      </c>
      <c r="J174" s="1" t="s">
        <v>526</v>
      </c>
      <c r="K174" s="1" t="s">
        <v>526</v>
      </c>
      <c r="L174" s="1" t="s">
        <v>526</v>
      </c>
      <c r="M174" s="1" t="s">
        <v>526</v>
      </c>
      <c r="N174" s="1" t="s">
        <v>526</v>
      </c>
      <c r="O174" s="1" t="s">
        <v>526</v>
      </c>
      <c r="P174" s="1" t="s">
        <v>526</v>
      </c>
      <c r="Q174" s="1" t="s">
        <v>526</v>
      </c>
      <c r="R174" s="1" t="s">
        <v>526</v>
      </c>
      <c r="S174" s="1" t="s">
        <v>526</v>
      </c>
      <c r="T174" s="1" t="s">
        <v>526</v>
      </c>
      <c r="U174" s="1" t="s">
        <v>526</v>
      </c>
      <c r="V174" s="1" t="s">
        <v>526</v>
      </c>
      <c r="W174" s="1" t="s">
        <v>526</v>
      </c>
      <c r="X174" s="1" t="s">
        <v>526</v>
      </c>
      <c r="Y174" s="1" t="s">
        <v>526</v>
      </c>
      <c r="Z174" s="1" t="s">
        <v>526</v>
      </c>
      <c r="AA174" s="1" t="s">
        <v>526</v>
      </c>
      <c r="AB174" s="1" t="s">
        <v>526</v>
      </c>
      <c r="AC174" s="1" t="s">
        <v>526</v>
      </c>
      <c r="AD174" s="1" t="s">
        <v>526</v>
      </c>
      <c r="AE174" s="1" t="s">
        <v>526</v>
      </c>
      <c r="AF174" s="1" t="s">
        <v>526</v>
      </c>
    </row>
    <row r="175" spans="2:32" ht="55.2" x14ac:dyDescent="0.25">
      <c r="B175" s="19" t="s">
        <v>755</v>
      </c>
      <c r="C175" s="17" t="s">
        <v>756</v>
      </c>
      <c r="D175" s="18"/>
      <c r="E175" s="2"/>
      <c r="F175" s="2"/>
      <c r="G175" s="2"/>
      <c r="H175" s="2"/>
      <c r="I175" s="3">
        <f>SUM('GMIC_2021-Q3_SCDPT4'!SCDPT4_85BEGIN_7:'GMIC_2021-Q3_SCDPT4'!SCDPT4_85ENDIN_7)</f>
        <v>0</v>
      </c>
      <c r="J175" s="2"/>
      <c r="K175" s="3">
        <f>SUM('GMIC_2021-Q3_SCDPT4'!SCDPT4_85BEGIN_9:'GMIC_2021-Q3_SCDPT4'!SCDPT4_85ENDIN_9)</f>
        <v>0</v>
      </c>
      <c r="L175" s="3">
        <f>SUM('GMIC_2021-Q3_SCDPT4'!SCDPT4_85BEGIN_10:'GMIC_2021-Q3_SCDPT4'!SCDPT4_85ENDIN_10)</f>
        <v>0</v>
      </c>
      <c r="M175" s="3">
        <f>SUM('GMIC_2021-Q3_SCDPT4'!SCDPT4_85BEGIN_11:'GMIC_2021-Q3_SCDPT4'!SCDPT4_85ENDIN_11)</f>
        <v>0</v>
      </c>
      <c r="N175" s="3">
        <f>SUM('GMIC_2021-Q3_SCDPT4'!SCDPT4_85BEGIN_12:'GMIC_2021-Q3_SCDPT4'!SCDPT4_85ENDIN_12)</f>
        <v>0</v>
      </c>
      <c r="O175" s="3">
        <f>SUM('GMIC_2021-Q3_SCDPT4'!SCDPT4_85BEGIN_13:'GMIC_2021-Q3_SCDPT4'!SCDPT4_85ENDIN_13)</f>
        <v>0</v>
      </c>
      <c r="P175" s="3">
        <f>SUM('GMIC_2021-Q3_SCDPT4'!SCDPT4_85BEGIN_14:'GMIC_2021-Q3_SCDPT4'!SCDPT4_85ENDIN_14)</f>
        <v>0</v>
      </c>
      <c r="Q175" s="3">
        <f>SUM('GMIC_2021-Q3_SCDPT4'!SCDPT4_85BEGIN_15:'GMIC_2021-Q3_SCDPT4'!SCDPT4_85ENDIN_15)</f>
        <v>0</v>
      </c>
      <c r="R175" s="3">
        <f>SUM('GMIC_2021-Q3_SCDPT4'!SCDPT4_85BEGIN_16:'GMIC_2021-Q3_SCDPT4'!SCDPT4_85ENDIN_16)</f>
        <v>0</v>
      </c>
      <c r="S175" s="3">
        <f>SUM('GMIC_2021-Q3_SCDPT4'!SCDPT4_85BEGIN_17:'GMIC_2021-Q3_SCDPT4'!SCDPT4_85ENDIN_17)</f>
        <v>0</v>
      </c>
      <c r="T175" s="3">
        <f>SUM('GMIC_2021-Q3_SCDPT4'!SCDPT4_85BEGIN_18:'GMIC_2021-Q3_SCDPT4'!SCDPT4_85ENDIN_18)</f>
        <v>0</v>
      </c>
      <c r="U175" s="3">
        <f>SUM('GMIC_2021-Q3_SCDPT4'!SCDPT4_85BEGIN_19:'GMIC_2021-Q3_SCDPT4'!SCDPT4_85ENDIN_19)</f>
        <v>0</v>
      </c>
      <c r="V175" s="3">
        <f>SUM('GMIC_2021-Q3_SCDPT4'!SCDPT4_85BEGIN_20:'GMIC_2021-Q3_SCDPT4'!SCDPT4_85ENDIN_20)</f>
        <v>0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x14ac:dyDescent="0.25">
      <c r="B176" s="7" t="s">
        <v>526</v>
      </c>
      <c r="C176" s="1" t="s">
        <v>526</v>
      </c>
      <c r="D176" s="6" t="s">
        <v>526</v>
      </c>
      <c r="E176" s="1" t="s">
        <v>526</v>
      </c>
      <c r="F176" s="1" t="s">
        <v>526</v>
      </c>
      <c r="G176" s="1" t="s">
        <v>526</v>
      </c>
      <c r="H176" s="1" t="s">
        <v>526</v>
      </c>
      <c r="I176" s="1" t="s">
        <v>526</v>
      </c>
      <c r="J176" s="1" t="s">
        <v>526</v>
      </c>
      <c r="K176" s="1" t="s">
        <v>526</v>
      </c>
      <c r="L176" s="1" t="s">
        <v>526</v>
      </c>
      <c r="M176" s="1" t="s">
        <v>526</v>
      </c>
      <c r="N176" s="1" t="s">
        <v>526</v>
      </c>
      <c r="O176" s="1" t="s">
        <v>526</v>
      </c>
      <c r="P176" s="1" t="s">
        <v>526</v>
      </c>
      <c r="Q176" s="1" t="s">
        <v>526</v>
      </c>
      <c r="R176" s="1" t="s">
        <v>526</v>
      </c>
      <c r="S176" s="1" t="s">
        <v>526</v>
      </c>
      <c r="T176" s="1" t="s">
        <v>526</v>
      </c>
      <c r="U176" s="1" t="s">
        <v>526</v>
      </c>
      <c r="V176" s="1" t="s">
        <v>526</v>
      </c>
      <c r="W176" s="1" t="s">
        <v>526</v>
      </c>
      <c r="X176" s="1" t="s">
        <v>526</v>
      </c>
      <c r="Y176" s="1" t="s">
        <v>526</v>
      </c>
      <c r="Z176" s="1" t="s">
        <v>526</v>
      </c>
      <c r="AA176" s="1" t="s">
        <v>526</v>
      </c>
      <c r="AB176" s="1" t="s">
        <v>526</v>
      </c>
      <c r="AC176" s="1" t="s">
        <v>526</v>
      </c>
      <c r="AD176" s="1" t="s">
        <v>526</v>
      </c>
      <c r="AE176" s="1" t="s">
        <v>526</v>
      </c>
      <c r="AF176" s="1" t="s">
        <v>526</v>
      </c>
    </row>
    <row r="177" spans="2:32" x14ac:dyDescent="0.25">
      <c r="B177" s="14" t="s">
        <v>346</v>
      </c>
      <c r="C177" s="20" t="s">
        <v>735</v>
      </c>
      <c r="D177" s="16" t="s">
        <v>0</v>
      </c>
      <c r="E177" s="12" t="s">
        <v>0</v>
      </c>
      <c r="F177" s="21"/>
      <c r="G177" s="5" t="s">
        <v>0</v>
      </c>
      <c r="H177" s="27"/>
      <c r="I177" s="4"/>
      <c r="J177" s="31"/>
      <c r="K177" s="4"/>
      <c r="L177" s="4"/>
      <c r="M177" s="4"/>
      <c r="N177" s="4"/>
      <c r="O177" s="4"/>
      <c r="P177" s="13"/>
      <c r="Q177" s="4"/>
      <c r="R177" s="4"/>
      <c r="S177" s="4"/>
      <c r="T177" s="4"/>
      <c r="U177" s="13"/>
      <c r="V177" s="4"/>
      <c r="W177" s="2"/>
      <c r="X177" s="22" t="s">
        <v>0</v>
      </c>
      <c r="Y177" s="23" t="s">
        <v>0</v>
      </c>
      <c r="Z177" s="32" t="s">
        <v>0</v>
      </c>
      <c r="AA177" s="2"/>
      <c r="AB177" s="5" t="s">
        <v>0</v>
      </c>
      <c r="AC177" s="5" t="s">
        <v>0</v>
      </c>
      <c r="AD177" s="5" t="s">
        <v>0</v>
      </c>
      <c r="AE177" s="15" t="s">
        <v>0</v>
      </c>
      <c r="AF177" s="24" t="s">
        <v>0</v>
      </c>
    </row>
    <row r="178" spans="2:32" x14ac:dyDescent="0.25">
      <c r="B178" s="7" t="s">
        <v>526</v>
      </c>
      <c r="C178" s="1" t="s">
        <v>526</v>
      </c>
      <c r="D178" s="6" t="s">
        <v>526</v>
      </c>
      <c r="E178" s="1" t="s">
        <v>526</v>
      </c>
      <c r="F178" s="1" t="s">
        <v>526</v>
      </c>
      <c r="G178" s="1" t="s">
        <v>526</v>
      </c>
      <c r="H178" s="1" t="s">
        <v>526</v>
      </c>
      <c r="I178" s="1" t="s">
        <v>526</v>
      </c>
      <c r="J178" s="1" t="s">
        <v>526</v>
      </c>
      <c r="K178" s="1" t="s">
        <v>526</v>
      </c>
      <c r="L178" s="1" t="s">
        <v>526</v>
      </c>
      <c r="M178" s="1" t="s">
        <v>526</v>
      </c>
      <c r="N178" s="1" t="s">
        <v>526</v>
      </c>
      <c r="O178" s="1" t="s">
        <v>526</v>
      </c>
      <c r="P178" s="1" t="s">
        <v>526</v>
      </c>
      <c r="Q178" s="1" t="s">
        <v>526</v>
      </c>
      <c r="R178" s="1" t="s">
        <v>526</v>
      </c>
      <c r="S178" s="1" t="s">
        <v>526</v>
      </c>
      <c r="T178" s="1" t="s">
        <v>526</v>
      </c>
      <c r="U178" s="1" t="s">
        <v>526</v>
      </c>
      <c r="V178" s="1" t="s">
        <v>526</v>
      </c>
      <c r="W178" s="1" t="s">
        <v>526</v>
      </c>
      <c r="X178" s="1" t="s">
        <v>526</v>
      </c>
      <c r="Y178" s="1" t="s">
        <v>526</v>
      </c>
      <c r="Z178" s="1" t="s">
        <v>526</v>
      </c>
      <c r="AA178" s="1" t="s">
        <v>526</v>
      </c>
      <c r="AB178" s="1" t="s">
        <v>526</v>
      </c>
      <c r="AC178" s="1" t="s">
        <v>526</v>
      </c>
      <c r="AD178" s="1" t="s">
        <v>526</v>
      </c>
      <c r="AE178" s="1" t="s">
        <v>526</v>
      </c>
      <c r="AF178" s="1" t="s">
        <v>526</v>
      </c>
    </row>
    <row r="179" spans="2:32" ht="41.4" x14ac:dyDescent="0.25">
      <c r="B179" s="19" t="s">
        <v>601</v>
      </c>
      <c r="C179" s="17" t="s">
        <v>546</v>
      </c>
      <c r="D179" s="18"/>
      <c r="E179" s="2"/>
      <c r="F179" s="2"/>
      <c r="G179" s="2"/>
      <c r="H179" s="2"/>
      <c r="I179" s="3">
        <f>SUM('GMIC_2021-Q3_SCDPT4'!SCDPT4_86BEGIN_7:'GMIC_2021-Q3_SCDPT4'!SCDPT4_86ENDIN_7)</f>
        <v>0</v>
      </c>
      <c r="J179" s="2"/>
      <c r="K179" s="3">
        <f>SUM('GMIC_2021-Q3_SCDPT4'!SCDPT4_86BEGIN_9:'GMIC_2021-Q3_SCDPT4'!SCDPT4_86ENDIN_9)</f>
        <v>0</v>
      </c>
      <c r="L179" s="3">
        <f>SUM('GMIC_2021-Q3_SCDPT4'!SCDPT4_86BEGIN_10:'GMIC_2021-Q3_SCDPT4'!SCDPT4_86ENDIN_10)</f>
        <v>0</v>
      </c>
      <c r="M179" s="3">
        <f>SUM('GMIC_2021-Q3_SCDPT4'!SCDPT4_86BEGIN_11:'GMIC_2021-Q3_SCDPT4'!SCDPT4_86ENDIN_11)</f>
        <v>0</v>
      </c>
      <c r="N179" s="3">
        <f>SUM('GMIC_2021-Q3_SCDPT4'!SCDPT4_86BEGIN_12:'GMIC_2021-Q3_SCDPT4'!SCDPT4_86ENDIN_12)</f>
        <v>0</v>
      </c>
      <c r="O179" s="3">
        <f>SUM('GMIC_2021-Q3_SCDPT4'!SCDPT4_86BEGIN_13:'GMIC_2021-Q3_SCDPT4'!SCDPT4_86ENDIN_13)</f>
        <v>0</v>
      </c>
      <c r="P179" s="3">
        <f>SUM('GMIC_2021-Q3_SCDPT4'!SCDPT4_86BEGIN_14:'GMIC_2021-Q3_SCDPT4'!SCDPT4_86ENDIN_14)</f>
        <v>0</v>
      </c>
      <c r="Q179" s="3">
        <f>SUM('GMIC_2021-Q3_SCDPT4'!SCDPT4_86BEGIN_15:'GMIC_2021-Q3_SCDPT4'!SCDPT4_86ENDIN_15)</f>
        <v>0</v>
      </c>
      <c r="R179" s="3">
        <f>SUM('GMIC_2021-Q3_SCDPT4'!SCDPT4_86BEGIN_16:'GMIC_2021-Q3_SCDPT4'!SCDPT4_86ENDIN_16)</f>
        <v>0</v>
      </c>
      <c r="S179" s="3">
        <f>SUM('GMIC_2021-Q3_SCDPT4'!SCDPT4_86BEGIN_17:'GMIC_2021-Q3_SCDPT4'!SCDPT4_86ENDIN_17)</f>
        <v>0</v>
      </c>
      <c r="T179" s="3">
        <f>SUM('GMIC_2021-Q3_SCDPT4'!SCDPT4_86BEGIN_18:'GMIC_2021-Q3_SCDPT4'!SCDPT4_86ENDIN_18)</f>
        <v>0</v>
      </c>
      <c r="U179" s="3">
        <f>SUM('GMIC_2021-Q3_SCDPT4'!SCDPT4_86BEGIN_19:'GMIC_2021-Q3_SCDPT4'!SCDPT4_86ENDIN_19)</f>
        <v>0</v>
      </c>
      <c r="V179" s="3">
        <f>SUM('GMIC_2021-Q3_SCDPT4'!SCDPT4_86BEGIN_20:'GMIC_2021-Q3_SCDPT4'!SCDPT4_86ENDIN_20)</f>
        <v>0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x14ac:dyDescent="0.25">
      <c r="B180" s="7" t="s">
        <v>526</v>
      </c>
      <c r="C180" s="1" t="s">
        <v>526</v>
      </c>
      <c r="D180" s="6" t="s">
        <v>526</v>
      </c>
      <c r="E180" s="1" t="s">
        <v>526</v>
      </c>
      <c r="F180" s="1" t="s">
        <v>526</v>
      </c>
      <c r="G180" s="1" t="s">
        <v>526</v>
      </c>
      <c r="H180" s="1" t="s">
        <v>526</v>
      </c>
      <c r="I180" s="1" t="s">
        <v>526</v>
      </c>
      <c r="J180" s="1" t="s">
        <v>526</v>
      </c>
      <c r="K180" s="1" t="s">
        <v>526</v>
      </c>
      <c r="L180" s="1" t="s">
        <v>526</v>
      </c>
      <c r="M180" s="1" t="s">
        <v>526</v>
      </c>
      <c r="N180" s="1" t="s">
        <v>526</v>
      </c>
      <c r="O180" s="1" t="s">
        <v>526</v>
      </c>
      <c r="P180" s="1" t="s">
        <v>526</v>
      </c>
      <c r="Q180" s="1" t="s">
        <v>526</v>
      </c>
      <c r="R180" s="1" t="s">
        <v>526</v>
      </c>
      <c r="S180" s="1" t="s">
        <v>526</v>
      </c>
      <c r="T180" s="1" t="s">
        <v>526</v>
      </c>
      <c r="U180" s="1" t="s">
        <v>526</v>
      </c>
      <c r="V180" s="1" t="s">
        <v>526</v>
      </c>
      <c r="W180" s="1" t="s">
        <v>526</v>
      </c>
      <c r="X180" s="1" t="s">
        <v>526</v>
      </c>
      <c r="Y180" s="1" t="s">
        <v>526</v>
      </c>
      <c r="Z180" s="1" t="s">
        <v>526</v>
      </c>
      <c r="AA180" s="1" t="s">
        <v>526</v>
      </c>
      <c r="AB180" s="1" t="s">
        <v>526</v>
      </c>
      <c r="AC180" s="1" t="s">
        <v>526</v>
      </c>
      <c r="AD180" s="1" t="s">
        <v>526</v>
      </c>
      <c r="AE180" s="1" t="s">
        <v>526</v>
      </c>
      <c r="AF180" s="1" t="s">
        <v>526</v>
      </c>
    </row>
    <row r="181" spans="2:32" x14ac:dyDescent="0.25">
      <c r="B181" s="14" t="s">
        <v>189</v>
      </c>
      <c r="C181" s="20" t="s">
        <v>735</v>
      </c>
      <c r="D181" s="16" t="s">
        <v>0</v>
      </c>
      <c r="E181" s="12" t="s">
        <v>0</v>
      </c>
      <c r="F181" s="21"/>
      <c r="G181" s="5" t="s">
        <v>0</v>
      </c>
      <c r="H181" s="27"/>
      <c r="I181" s="4"/>
      <c r="J181" s="31"/>
      <c r="K181" s="4"/>
      <c r="L181" s="4"/>
      <c r="M181" s="4"/>
      <c r="N181" s="4"/>
      <c r="O181" s="4"/>
      <c r="P181" s="13"/>
      <c r="Q181" s="4"/>
      <c r="R181" s="4"/>
      <c r="S181" s="4"/>
      <c r="T181" s="4"/>
      <c r="U181" s="13"/>
      <c r="V181" s="4"/>
      <c r="W181" s="2"/>
      <c r="X181" s="22" t="s">
        <v>0</v>
      </c>
      <c r="Y181" s="23" t="s">
        <v>0</v>
      </c>
      <c r="Z181" s="32" t="s">
        <v>0</v>
      </c>
      <c r="AA181" s="2"/>
      <c r="AB181" s="5" t="s">
        <v>0</v>
      </c>
      <c r="AC181" s="5" t="s">
        <v>0</v>
      </c>
      <c r="AD181" s="5" t="s">
        <v>0</v>
      </c>
      <c r="AE181" s="15" t="s">
        <v>0</v>
      </c>
      <c r="AF181" s="24" t="s">
        <v>0</v>
      </c>
    </row>
    <row r="182" spans="2:32" x14ac:dyDescent="0.25">
      <c r="B182" s="7" t="s">
        <v>526</v>
      </c>
      <c r="C182" s="1" t="s">
        <v>526</v>
      </c>
      <c r="D182" s="6" t="s">
        <v>526</v>
      </c>
      <c r="E182" s="1" t="s">
        <v>526</v>
      </c>
      <c r="F182" s="1" t="s">
        <v>526</v>
      </c>
      <c r="G182" s="1" t="s">
        <v>526</v>
      </c>
      <c r="H182" s="1" t="s">
        <v>526</v>
      </c>
      <c r="I182" s="1" t="s">
        <v>526</v>
      </c>
      <c r="J182" s="1" t="s">
        <v>526</v>
      </c>
      <c r="K182" s="1" t="s">
        <v>526</v>
      </c>
      <c r="L182" s="1" t="s">
        <v>526</v>
      </c>
      <c r="M182" s="1" t="s">
        <v>526</v>
      </c>
      <c r="N182" s="1" t="s">
        <v>526</v>
      </c>
      <c r="O182" s="1" t="s">
        <v>526</v>
      </c>
      <c r="P182" s="1" t="s">
        <v>526</v>
      </c>
      <c r="Q182" s="1" t="s">
        <v>526</v>
      </c>
      <c r="R182" s="1" t="s">
        <v>526</v>
      </c>
      <c r="S182" s="1" t="s">
        <v>526</v>
      </c>
      <c r="T182" s="1" t="s">
        <v>526</v>
      </c>
      <c r="U182" s="1" t="s">
        <v>526</v>
      </c>
      <c r="V182" s="1" t="s">
        <v>526</v>
      </c>
      <c r="W182" s="1" t="s">
        <v>526</v>
      </c>
      <c r="X182" s="1" t="s">
        <v>526</v>
      </c>
      <c r="Y182" s="1" t="s">
        <v>526</v>
      </c>
      <c r="Z182" s="1" t="s">
        <v>526</v>
      </c>
      <c r="AA182" s="1" t="s">
        <v>526</v>
      </c>
      <c r="AB182" s="1" t="s">
        <v>526</v>
      </c>
      <c r="AC182" s="1" t="s">
        <v>526</v>
      </c>
      <c r="AD182" s="1" t="s">
        <v>526</v>
      </c>
      <c r="AE182" s="1" t="s">
        <v>526</v>
      </c>
      <c r="AF182" s="1" t="s">
        <v>526</v>
      </c>
    </row>
    <row r="183" spans="2:32" ht="55.2" x14ac:dyDescent="0.25">
      <c r="B183" s="19" t="s">
        <v>492</v>
      </c>
      <c r="C183" s="17" t="s">
        <v>190</v>
      </c>
      <c r="D183" s="18"/>
      <c r="E183" s="2"/>
      <c r="F183" s="2"/>
      <c r="G183" s="2"/>
      <c r="H183" s="2"/>
      <c r="I183" s="3">
        <f>SUM('GMIC_2021-Q3_SCDPT4'!SCDPT4_87BEGIN_7:'GMIC_2021-Q3_SCDPT4'!SCDPT4_87ENDIN_7)</f>
        <v>0</v>
      </c>
      <c r="J183" s="2"/>
      <c r="K183" s="3">
        <f>SUM('GMIC_2021-Q3_SCDPT4'!SCDPT4_87BEGIN_9:'GMIC_2021-Q3_SCDPT4'!SCDPT4_87ENDIN_9)</f>
        <v>0</v>
      </c>
      <c r="L183" s="3">
        <f>SUM('GMIC_2021-Q3_SCDPT4'!SCDPT4_87BEGIN_10:'GMIC_2021-Q3_SCDPT4'!SCDPT4_87ENDIN_10)</f>
        <v>0</v>
      </c>
      <c r="M183" s="3">
        <f>SUM('GMIC_2021-Q3_SCDPT4'!SCDPT4_87BEGIN_11:'GMIC_2021-Q3_SCDPT4'!SCDPT4_87ENDIN_11)</f>
        <v>0</v>
      </c>
      <c r="N183" s="3">
        <f>SUM('GMIC_2021-Q3_SCDPT4'!SCDPT4_87BEGIN_12:'GMIC_2021-Q3_SCDPT4'!SCDPT4_87ENDIN_12)</f>
        <v>0</v>
      </c>
      <c r="O183" s="3">
        <f>SUM('GMIC_2021-Q3_SCDPT4'!SCDPT4_87BEGIN_13:'GMIC_2021-Q3_SCDPT4'!SCDPT4_87ENDIN_13)</f>
        <v>0</v>
      </c>
      <c r="P183" s="3">
        <f>SUM('GMIC_2021-Q3_SCDPT4'!SCDPT4_87BEGIN_14:'GMIC_2021-Q3_SCDPT4'!SCDPT4_87ENDIN_14)</f>
        <v>0</v>
      </c>
      <c r="Q183" s="3">
        <f>SUM('GMIC_2021-Q3_SCDPT4'!SCDPT4_87BEGIN_15:'GMIC_2021-Q3_SCDPT4'!SCDPT4_87ENDIN_15)</f>
        <v>0</v>
      </c>
      <c r="R183" s="3">
        <f>SUM('GMIC_2021-Q3_SCDPT4'!SCDPT4_87BEGIN_16:'GMIC_2021-Q3_SCDPT4'!SCDPT4_87ENDIN_16)</f>
        <v>0</v>
      </c>
      <c r="S183" s="3">
        <f>SUM('GMIC_2021-Q3_SCDPT4'!SCDPT4_87BEGIN_17:'GMIC_2021-Q3_SCDPT4'!SCDPT4_87ENDIN_17)</f>
        <v>0</v>
      </c>
      <c r="T183" s="3">
        <f>SUM('GMIC_2021-Q3_SCDPT4'!SCDPT4_87BEGIN_18:'GMIC_2021-Q3_SCDPT4'!SCDPT4_87ENDIN_18)</f>
        <v>0</v>
      </c>
      <c r="U183" s="3">
        <f>SUM('GMIC_2021-Q3_SCDPT4'!SCDPT4_87BEGIN_19:'GMIC_2021-Q3_SCDPT4'!SCDPT4_87ENDIN_19)</f>
        <v>0</v>
      </c>
      <c r="V183" s="3">
        <f>SUM('GMIC_2021-Q3_SCDPT4'!SCDPT4_87BEGIN_20:'GMIC_2021-Q3_SCDPT4'!SCDPT4_87ENDIN_20)</f>
        <v>0</v>
      </c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 ht="27.6" x14ac:dyDescent="0.25">
      <c r="B184" s="19" t="s">
        <v>602</v>
      </c>
      <c r="C184" s="17" t="s">
        <v>622</v>
      </c>
      <c r="D184" s="18"/>
      <c r="E184" s="2"/>
      <c r="F184" s="2"/>
      <c r="G184" s="2"/>
      <c r="H184" s="2"/>
      <c r="I184" s="3">
        <f>'GMIC_2021-Q3_SCDPT4'!SCDPT4_8499999_7+'GMIC_2021-Q3_SCDPT4'!SCDPT4_8599999_7+'GMIC_2021-Q3_SCDPT4'!SCDPT4_8699999_7+'GMIC_2021-Q3_SCDPT4'!SCDPT4_8799999_7</f>
        <v>0</v>
      </c>
      <c r="J184" s="2"/>
      <c r="K184" s="3">
        <f>'GMIC_2021-Q3_SCDPT4'!SCDPT4_8499999_9+'GMIC_2021-Q3_SCDPT4'!SCDPT4_8599999_9+'GMIC_2021-Q3_SCDPT4'!SCDPT4_8699999_9+'GMIC_2021-Q3_SCDPT4'!SCDPT4_8799999_9</f>
        <v>0</v>
      </c>
      <c r="L184" s="3">
        <f>'GMIC_2021-Q3_SCDPT4'!SCDPT4_8499999_10+'GMIC_2021-Q3_SCDPT4'!SCDPT4_8599999_10+'GMIC_2021-Q3_SCDPT4'!SCDPT4_8699999_10+'GMIC_2021-Q3_SCDPT4'!SCDPT4_8799999_10</f>
        <v>0</v>
      </c>
      <c r="M184" s="3">
        <f>'GMIC_2021-Q3_SCDPT4'!SCDPT4_8499999_11+'GMIC_2021-Q3_SCDPT4'!SCDPT4_8599999_11+'GMIC_2021-Q3_SCDPT4'!SCDPT4_8699999_11+'GMIC_2021-Q3_SCDPT4'!SCDPT4_8799999_11</f>
        <v>0</v>
      </c>
      <c r="N184" s="3">
        <f>'GMIC_2021-Q3_SCDPT4'!SCDPT4_8499999_12+'GMIC_2021-Q3_SCDPT4'!SCDPT4_8599999_12+'GMIC_2021-Q3_SCDPT4'!SCDPT4_8699999_12+'GMIC_2021-Q3_SCDPT4'!SCDPT4_8799999_12</f>
        <v>0</v>
      </c>
      <c r="O184" s="3">
        <f>'GMIC_2021-Q3_SCDPT4'!SCDPT4_8499999_13+'GMIC_2021-Q3_SCDPT4'!SCDPT4_8599999_13+'GMIC_2021-Q3_SCDPT4'!SCDPT4_8699999_13+'GMIC_2021-Q3_SCDPT4'!SCDPT4_8799999_13</f>
        <v>0</v>
      </c>
      <c r="P184" s="3">
        <f>'GMIC_2021-Q3_SCDPT4'!SCDPT4_8499999_14+'GMIC_2021-Q3_SCDPT4'!SCDPT4_8599999_14+'GMIC_2021-Q3_SCDPT4'!SCDPT4_8699999_14+'GMIC_2021-Q3_SCDPT4'!SCDPT4_8799999_14</f>
        <v>0</v>
      </c>
      <c r="Q184" s="3">
        <f>'GMIC_2021-Q3_SCDPT4'!SCDPT4_8499999_15+'GMIC_2021-Q3_SCDPT4'!SCDPT4_8599999_15+'GMIC_2021-Q3_SCDPT4'!SCDPT4_8699999_15+'GMIC_2021-Q3_SCDPT4'!SCDPT4_8799999_15</f>
        <v>0</v>
      </c>
      <c r="R184" s="3">
        <f>'GMIC_2021-Q3_SCDPT4'!SCDPT4_8499999_16+'GMIC_2021-Q3_SCDPT4'!SCDPT4_8599999_16+'GMIC_2021-Q3_SCDPT4'!SCDPT4_8699999_16+'GMIC_2021-Q3_SCDPT4'!SCDPT4_8799999_16</f>
        <v>0</v>
      </c>
      <c r="S184" s="3">
        <f>'GMIC_2021-Q3_SCDPT4'!SCDPT4_8499999_17+'GMIC_2021-Q3_SCDPT4'!SCDPT4_8599999_17+'GMIC_2021-Q3_SCDPT4'!SCDPT4_8699999_17+'GMIC_2021-Q3_SCDPT4'!SCDPT4_8799999_17</f>
        <v>0</v>
      </c>
      <c r="T184" s="3">
        <f>'GMIC_2021-Q3_SCDPT4'!SCDPT4_8499999_18+'GMIC_2021-Q3_SCDPT4'!SCDPT4_8599999_18+'GMIC_2021-Q3_SCDPT4'!SCDPT4_8699999_18+'GMIC_2021-Q3_SCDPT4'!SCDPT4_8799999_18</f>
        <v>0</v>
      </c>
      <c r="U184" s="3">
        <f>'GMIC_2021-Q3_SCDPT4'!SCDPT4_8499999_19+'GMIC_2021-Q3_SCDPT4'!SCDPT4_8599999_19+'GMIC_2021-Q3_SCDPT4'!SCDPT4_8699999_19+'GMIC_2021-Q3_SCDPT4'!SCDPT4_8799999_19</f>
        <v>0</v>
      </c>
      <c r="V184" s="3">
        <f>'GMIC_2021-Q3_SCDPT4'!SCDPT4_8499999_20+'GMIC_2021-Q3_SCDPT4'!SCDPT4_8599999_20+'GMIC_2021-Q3_SCDPT4'!SCDPT4_8699999_20+'GMIC_2021-Q3_SCDPT4'!SCDPT4_8799999_20</f>
        <v>0</v>
      </c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 ht="27.6" x14ac:dyDescent="0.25">
      <c r="B185" s="19" t="s">
        <v>818</v>
      </c>
      <c r="C185" s="17" t="s">
        <v>819</v>
      </c>
      <c r="D185" s="1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 x14ac:dyDescent="0.25">
      <c r="B186" s="19" t="s">
        <v>191</v>
      </c>
      <c r="C186" s="17" t="s">
        <v>698</v>
      </c>
      <c r="D186" s="18"/>
      <c r="E186" s="2"/>
      <c r="F186" s="2"/>
      <c r="G186" s="2"/>
      <c r="H186" s="2"/>
      <c r="I186" s="11">
        <f>'GMIC_2021-Q3_SCDPT4'!SCDPT4_8999997_7</f>
        <v>0</v>
      </c>
      <c r="J186" s="2"/>
      <c r="K186" s="11">
        <f>'GMIC_2021-Q3_SCDPT4'!SCDPT4_8999997_9</f>
        <v>0</v>
      </c>
      <c r="L186" s="11">
        <f>'GMIC_2021-Q3_SCDPT4'!SCDPT4_8999997_10</f>
        <v>0</v>
      </c>
      <c r="M186" s="11">
        <f>'GMIC_2021-Q3_SCDPT4'!SCDPT4_8999997_11</f>
        <v>0</v>
      </c>
      <c r="N186" s="11">
        <f>'GMIC_2021-Q3_SCDPT4'!SCDPT4_8999997_12</f>
        <v>0</v>
      </c>
      <c r="O186" s="11">
        <f>'GMIC_2021-Q3_SCDPT4'!SCDPT4_8999997_13</f>
        <v>0</v>
      </c>
      <c r="P186" s="11">
        <f>'GMIC_2021-Q3_SCDPT4'!SCDPT4_8999997_14</f>
        <v>0</v>
      </c>
      <c r="Q186" s="11">
        <f>'GMIC_2021-Q3_SCDPT4'!SCDPT4_8999997_15</f>
        <v>0</v>
      </c>
      <c r="R186" s="11">
        <f>'GMIC_2021-Q3_SCDPT4'!SCDPT4_8999997_16</f>
        <v>0</v>
      </c>
      <c r="S186" s="11">
        <f>'GMIC_2021-Q3_SCDPT4'!SCDPT4_8999997_17</f>
        <v>0</v>
      </c>
      <c r="T186" s="11">
        <f>'GMIC_2021-Q3_SCDPT4'!SCDPT4_8999997_18</f>
        <v>0</v>
      </c>
      <c r="U186" s="11">
        <f>'GMIC_2021-Q3_SCDPT4'!SCDPT4_8999997_19</f>
        <v>0</v>
      </c>
      <c r="V186" s="11">
        <f>'GMIC_2021-Q3_SCDPT4'!SCDPT4_8999997_20</f>
        <v>0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x14ac:dyDescent="0.25">
      <c r="B187" s="7" t="s">
        <v>526</v>
      </c>
      <c r="C187" s="1" t="s">
        <v>526</v>
      </c>
      <c r="D187" s="6" t="s">
        <v>526</v>
      </c>
      <c r="E187" s="1" t="s">
        <v>526</v>
      </c>
      <c r="F187" s="1" t="s">
        <v>526</v>
      </c>
      <c r="G187" s="1" t="s">
        <v>526</v>
      </c>
      <c r="H187" s="1" t="s">
        <v>526</v>
      </c>
      <c r="I187" s="1" t="s">
        <v>526</v>
      </c>
      <c r="J187" s="1" t="s">
        <v>526</v>
      </c>
      <c r="K187" s="1" t="s">
        <v>526</v>
      </c>
      <c r="L187" s="1" t="s">
        <v>526</v>
      </c>
      <c r="M187" s="1" t="s">
        <v>526</v>
      </c>
      <c r="N187" s="1" t="s">
        <v>526</v>
      </c>
      <c r="O187" s="1" t="s">
        <v>526</v>
      </c>
      <c r="P187" s="1" t="s">
        <v>526</v>
      </c>
      <c r="Q187" s="1" t="s">
        <v>526</v>
      </c>
      <c r="R187" s="1" t="s">
        <v>526</v>
      </c>
      <c r="S187" s="1" t="s">
        <v>526</v>
      </c>
      <c r="T187" s="1" t="s">
        <v>526</v>
      </c>
      <c r="U187" s="1" t="s">
        <v>526</v>
      </c>
      <c r="V187" s="1" t="s">
        <v>526</v>
      </c>
      <c r="W187" s="1" t="s">
        <v>526</v>
      </c>
      <c r="X187" s="1" t="s">
        <v>526</v>
      </c>
      <c r="Y187" s="1" t="s">
        <v>526</v>
      </c>
      <c r="Z187" s="1" t="s">
        <v>526</v>
      </c>
      <c r="AA187" s="1" t="s">
        <v>526</v>
      </c>
      <c r="AB187" s="1" t="s">
        <v>526</v>
      </c>
      <c r="AC187" s="1" t="s">
        <v>526</v>
      </c>
      <c r="AD187" s="1" t="s">
        <v>526</v>
      </c>
      <c r="AE187" s="1" t="s">
        <v>526</v>
      </c>
      <c r="AF187" s="1" t="s">
        <v>526</v>
      </c>
    </row>
    <row r="188" spans="2:32" x14ac:dyDescent="0.25">
      <c r="B188" s="14" t="s">
        <v>18</v>
      </c>
      <c r="C188" s="20" t="s">
        <v>735</v>
      </c>
      <c r="D188" s="16" t="s">
        <v>0</v>
      </c>
      <c r="E188" s="12" t="s">
        <v>0</v>
      </c>
      <c r="F188" s="21"/>
      <c r="G188" s="5" t="s">
        <v>0</v>
      </c>
      <c r="H188" s="27"/>
      <c r="I188" s="4"/>
      <c r="J188" s="2"/>
      <c r="K188" s="4"/>
      <c r="L188" s="4"/>
      <c r="M188" s="4"/>
      <c r="N188" s="4"/>
      <c r="O188" s="4"/>
      <c r="P188" s="13"/>
      <c r="Q188" s="4"/>
      <c r="R188" s="4"/>
      <c r="S188" s="4"/>
      <c r="T188" s="4"/>
      <c r="U188" s="13"/>
      <c r="V188" s="4"/>
      <c r="W188" s="2"/>
      <c r="X188" s="2"/>
      <c r="Y188" s="2"/>
      <c r="Z188" s="2"/>
      <c r="AA188" s="2"/>
      <c r="AB188" s="5" t="s">
        <v>0</v>
      </c>
      <c r="AC188" s="5" t="s">
        <v>0</v>
      </c>
      <c r="AD188" s="5" t="s">
        <v>0</v>
      </c>
      <c r="AE188" s="15" t="s">
        <v>0</v>
      </c>
      <c r="AF188" s="2"/>
    </row>
    <row r="189" spans="2:32" x14ac:dyDescent="0.25">
      <c r="B189" s="7" t="s">
        <v>526</v>
      </c>
      <c r="C189" s="1" t="s">
        <v>526</v>
      </c>
      <c r="D189" s="6" t="s">
        <v>526</v>
      </c>
      <c r="E189" s="1" t="s">
        <v>526</v>
      </c>
      <c r="F189" s="1" t="s">
        <v>526</v>
      </c>
      <c r="G189" s="1" t="s">
        <v>526</v>
      </c>
      <c r="H189" s="1" t="s">
        <v>526</v>
      </c>
      <c r="I189" s="1" t="s">
        <v>526</v>
      </c>
      <c r="J189" s="1" t="s">
        <v>526</v>
      </c>
      <c r="K189" s="1" t="s">
        <v>526</v>
      </c>
      <c r="L189" s="1" t="s">
        <v>526</v>
      </c>
      <c r="M189" s="1" t="s">
        <v>526</v>
      </c>
      <c r="N189" s="1" t="s">
        <v>526</v>
      </c>
      <c r="O189" s="1" t="s">
        <v>526</v>
      </c>
      <c r="P189" s="1" t="s">
        <v>526</v>
      </c>
      <c r="Q189" s="1" t="s">
        <v>526</v>
      </c>
      <c r="R189" s="1" t="s">
        <v>526</v>
      </c>
      <c r="S189" s="1" t="s">
        <v>526</v>
      </c>
      <c r="T189" s="1" t="s">
        <v>526</v>
      </c>
      <c r="U189" s="1" t="s">
        <v>526</v>
      </c>
      <c r="V189" s="1" t="s">
        <v>526</v>
      </c>
      <c r="W189" s="1" t="s">
        <v>526</v>
      </c>
      <c r="X189" s="1" t="s">
        <v>526</v>
      </c>
      <c r="Y189" s="1" t="s">
        <v>526</v>
      </c>
      <c r="Z189" s="1" t="s">
        <v>526</v>
      </c>
      <c r="AA189" s="1" t="s">
        <v>526</v>
      </c>
      <c r="AB189" s="1" t="s">
        <v>526</v>
      </c>
      <c r="AC189" s="1" t="s">
        <v>526</v>
      </c>
      <c r="AD189" s="1" t="s">
        <v>526</v>
      </c>
      <c r="AE189" s="1" t="s">
        <v>526</v>
      </c>
      <c r="AF189" s="1" t="s">
        <v>526</v>
      </c>
    </row>
    <row r="190" spans="2:32" ht="41.4" x14ac:dyDescent="0.25">
      <c r="B190" s="19" t="s">
        <v>347</v>
      </c>
      <c r="C190" s="17" t="s">
        <v>72</v>
      </c>
      <c r="D190" s="18"/>
      <c r="E190" s="2"/>
      <c r="F190" s="2"/>
      <c r="G190" s="2"/>
      <c r="H190" s="2"/>
      <c r="I190" s="3">
        <f>SUM('GMIC_2021-Q3_SCDPT4'!SCDPT4_90BEGIN_7:'GMIC_2021-Q3_SCDPT4'!SCDPT4_90ENDIN_7)</f>
        <v>0</v>
      </c>
      <c r="J190" s="2"/>
      <c r="K190" s="3">
        <f>SUM('GMIC_2021-Q3_SCDPT4'!SCDPT4_90BEGIN_9:'GMIC_2021-Q3_SCDPT4'!SCDPT4_90ENDIN_9)</f>
        <v>0</v>
      </c>
      <c r="L190" s="3">
        <f>SUM('GMIC_2021-Q3_SCDPT4'!SCDPT4_90BEGIN_10:'GMIC_2021-Q3_SCDPT4'!SCDPT4_90ENDIN_10)</f>
        <v>0</v>
      </c>
      <c r="M190" s="3">
        <f>SUM('GMIC_2021-Q3_SCDPT4'!SCDPT4_90BEGIN_11:'GMIC_2021-Q3_SCDPT4'!SCDPT4_90ENDIN_11)</f>
        <v>0</v>
      </c>
      <c r="N190" s="3">
        <f>SUM('GMIC_2021-Q3_SCDPT4'!SCDPT4_90BEGIN_12:'GMIC_2021-Q3_SCDPT4'!SCDPT4_90ENDIN_12)</f>
        <v>0</v>
      </c>
      <c r="O190" s="3">
        <f>SUM('GMIC_2021-Q3_SCDPT4'!SCDPT4_90BEGIN_13:'GMIC_2021-Q3_SCDPT4'!SCDPT4_90ENDIN_13)</f>
        <v>0</v>
      </c>
      <c r="P190" s="3">
        <f>SUM('GMIC_2021-Q3_SCDPT4'!SCDPT4_90BEGIN_14:'GMIC_2021-Q3_SCDPT4'!SCDPT4_90ENDIN_14)</f>
        <v>0</v>
      </c>
      <c r="Q190" s="3">
        <f>SUM('GMIC_2021-Q3_SCDPT4'!SCDPT4_90BEGIN_15:'GMIC_2021-Q3_SCDPT4'!SCDPT4_90ENDIN_15)</f>
        <v>0</v>
      </c>
      <c r="R190" s="3">
        <f>SUM('GMIC_2021-Q3_SCDPT4'!SCDPT4_90BEGIN_16:'GMIC_2021-Q3_SCDPT4'!SCDPT4_90ENDIN_16)</f>
        <v>0</v>
      </c>
      <c r="S190" s="3">
        <f>SUM('GMIC_2021-Q3_SCDPT4'!SCDPT4_90BEGIN_17:'GMIC_2021-Q3_SCDPT4'!SCDPT4_90ENDIN_17)</f>
        <v>0</v>
      </c>
      <c r="T190" s="3">
        <f>SUM('GMIC_2021-Q3_SCDPT4'!SCDPT4_90BEGIN_18:'GMIC_2021-Q3_SCDPT4'!SCDPT4_90ENDIN_18)</f>
        <v>0</v>
      </c>
      <c r="U190" s="3">
        <f>SUM('GMIC_2021-Q3_SCDPT4'!SCDPT4_90BEGIN_19:'GMIC_2021-Q3_SCDPT4'!SCDPT4_90ENDIN_19)</f>
        <v>0</v>
      </c>
      <c r="V190" s="3">
        <f>SUM('GMIC_2021-Q3_SCDPT4'!SCDPT4_90BEGIN_20:'GMIC_2021-Q3_SCDPT4'!SCDPT4_90ENDIN_20)</f>
        <v>0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x14ac:dyDescent="0.25">
      <c r="B191" s="7" t="s">
        <v>526</v>
      </c>
      <c r="C191" s="1" t="s">
        <v>526</v>
      </c>
      <c r="D191" s="6" t="s">
        <v>526</v>
      </c>
      <c r="E191" s="1" t="s">
        <v>526</v>
      </c>
      <c r="F191" s="1" t="s">
        <v>526</v>
      </c>
      <c r="G191" s="1" t="s">
        <v>526</v>
      </c>
      <c r="H191" s="1" t="s">
        <v>526</v>
      </c>
      <c r="I191" s="1" t="s">
        <v>526</v>
      </c>
      <c r="J191" s="1" t="s">
        <v>526</v>
      </c>
      <c r="K191" s="1" t="s">
        <v>526</v>
      </c>
      <c r="L191" s="1" t="s">
        <v>526</v>
      </c>
      <c r="M191" s="1" t="s">
        <v>526</v>
      </c>
      <c r="N191" s="1" t="s">
        <v>526</v>
      </c>
      <c r="O191" s="1" t="s">
        <v>526</v>
      </c>
      <c r="P191" s="1" t="s">
        <v>526</v>
      </c>
      <c r="Q191" s="1" t="s">
        <v>526</v>
      </c>
      <c r="R191" s="1" t="s">
        <v>526</v>
      </c>
      <c r="S191" s="1" t="s">
        <v>526</v>
      </c>
      <c r="T191" s="1" t="s">
        <v>526</v>
      </c>
      <c r="U191" s="1" t="s">
        <v>526</v>
      </c>
      <c r="V191" s="1" t="s">
        <v>526</v>
      </c>
      <c r="W191" s="1" t="s">
        <v>526</v>
      </c>
      <c r="X191" s="1" t="s">
        <v>526</v>
      </c>
      <c r="Y191" s="1" t="s">
        <v>526</v>
      </c>
      <c r="Z191" s="1" t="s">
        <v>526</v>
      </c>
      <c r="AA191" s="1" t="s">
        <v>526</v>
      </c>
      <c r="AB191" s="1" t="s">
        <v>526</v>
      </c>
      <c r="AC191" s="1" t="s">
        <v>526</v>
      </c>
      <c r="AD191" s="1" t="s">
        <v>526</v>
      </c>
      <c r="AE191" s="1" t="s">
        <v>526</v>
      </c>
      <c r="AF191" s="1" t="s">
        <v>526</v>
      </c>
    </row>
    <row r="192" spans="2:32" x14ac:dyDescent="0.25">
      <c r="B192" s="14" t="s">
        <v>757</v>
      </c>
      <c r="C192" s="20" t="s">
        <v>735</v>
      </c>
      <c r="D192" s="16" t="s">
        <v>0</v>
      </c>
      <c r="E192" s="12" t="s">
        <v>0</v>
      </c>
      <c r="F192" s="21"/>
      <c r="G192" s="5" t="s">
        <v>0</v>
      </c>
      <c r="H192" s="27"/>
      <c r="I192" s="4"/>
      <c r="J192" s="2"/>
      <c r="K192" s="4"/>
      <c r="L192" s="4"/>
      <c r="M192" s="4"/>
      <c r="N192" s="4"/>
      <c r="O192" s="4"/>
      <c r="P192" s="13"/>
      <c r="Q192" s="4"/>
      <c r="R192" s="4"/>
      <c r="S192" s="4"/>
      <c r="T192" s="4"/>
      <c r="U192" s="13"/>
      <c r="V192" s="4"/>
      <c r="W192" s="2"/>
      <c r="X192" s="2"/>
      <c r="Y192" s="2"/>
      <c r="Z192" s="2"/>
      <c r="AA192" s="2"/>
      <c r="AB192" s="5" t="s">
        <v>0</v>
      </c>
      <c r="AC192" s="5" t="s">
        <v>0</v>
      </c>
      <c r="AD192" s="5" t="s">
        <v>0</v>
      </c>
      <c r="AE192" s="15" t="s">
        <v>0</v>
      </c>
      <c r="AF192" s="2"/>
    </row>
    <row r="193" spans="2:32" x14ac:dyDescent="0.25">
      <c r="B193" s="7" t="s">
        <v>526</v>
      </c>
      <c r="C193" s="1" t="s">
        <v>526</v>
      </c>
      <c r="D193" s="6" t="s">
        <v>526</v>
      </c>
      <c r="E193" s="1" t="s">
        <v>526</v>
      </c>
      <c r="F193" s="1" t="s">
        <v>526</v>
      </c>
      <c r="G193" s="1" t="s">
        <v>526</v>
      </c>
      <c r="H193" s="1" t="s">
        <v>526</v>
      </c>
      <c r="I193" s="1" t="s">
        <v>526</v>
      </c>
      <c r="J193" s="1" t="s">
        <v>526</v>
      </c>
      <c r="K193" s="1" t="s">
        <v>526</v>
      </c>
      <c r="L193" s="1" t="s">
        <v>526</v>
      </c>
      <c r="M193" s="1" t="s">
        <v>526</v>
      </c>
      <c r="N193" s="1" t="s">
        <v>526</v>
      </c>
      <c r="O193" s="1" t="s">
        <v>526</v>
      </c>
      <c r="P193" s="1" t="s">
        <v>526</v>
      </c>
      <c r="Q193" s="1" t="s">
        <v>526</v>
      </c>
      <c r="R193" s="1" t="s">
        <v>526</v>
      </c>
      <c r="S193" s="1" t="s">
        <v>526</v>
      </c>
      <c r="T193" s="1" t="s">
        <v>526</v>
      </c>
      <c r="U193" s="1" t="s">
        <v>526</v>
      </c>
      <c r="V193" s="1" t="s">
        <v>526</v>
      </c>
      <c r="W193" s="1" t="s">
        <v>526</v>
      </c>
      <c r="X193" s="1" t="s">
        <v>526</v>
      </c>
      <c r="Y193" s="1" t="s">
        <v>526</v>
      </c>
      <c r="Z193" s="1" t="s">
        <v>526</v>
      </c>
      <c r="AA193" s="1" t="s">
        <v>526</v>
      </c>
      <c r="AB193" s="1" t="s">
        <v>526</v>
      </c>
      <c r="AC193" s="1" t="s">
        <v>526</v>
      </c>
      <c r="AD193" s="1" t="s">
        <v>526</v>
      </c>
      <c r="AE193" s="1" t="s">
        <v>526</v>
      </c>
      <c r="AF193" s="1" t="s">
        <v>526</v>
      </c>
    </row>
    <row r="194" spans="2:32" ht="41.4" x14ac:dyDescent="0.25">
      <c r="B194" s="19" t="s">
        <v>192</v>
      </c>
      <c r="C194" s="17" t="s">
        <v>547</v>
      </c>
      <c r="D194" s="18"/>
      <c r="E194" s="2"/>
      <c r="F194" s="2"/>
      <c r="G194" s="2"/>
      <c r="H194" s="2"/>
      <c r="I194" s="3">
        <f>SUM('GMIC_2021-Q3_SCDPT4'!SCDPT4_91BEGIN_7:'GMIC_2021-Q3_SCDPT4'!SCDPT4_91ENDIN_7)</f>
        <v>0</v>
      </c>
      <c r="J194" s="2"/>
      <c r="K194" s="3">
        <f>SUM('GMIC_2021-Q3_SCDPT4'!SCDPT4_91BEGIN_9:'GMIC_2021-Q3_SCDPT4'!SCDPT4_91ENDIN_9)</f>
        <v>0</v>
      </c>
      <c r="L194" s="3">
        <f>SUM('GMIC_2021-Q3_SCDPT4'!SCDPT4_91BEGIN_10:'GMIC_2021-Q3_SCDPT4'!SCDPT4_91ENDIN_10)</f>
        <v>0</v>
      </c>
      <c r="M194" s="3">
        <f>SUM('GMIC_2021-Q3_SCDPT4'!SCDPT4_91BEGIN_11:'GMIC_2021-Q3_SCDPT4'!SCDPT4_91ENDIN_11)</f>
        <v>0</v>
      </c>
      <c r="N194" s="3">
        <f>SUM('GMIC_2021-Q3_SCDPT4'!SCDPT4_91BEGIN_12:'GMIC_2021-Q3_SCDPT4'!SCDPT4_91ENDIN_12)</f>
        <v>0</v>
      </c>
      <c r="O194" s="3">
        <f>SUM('GMIC_2021-Q3_SCDPT4'!SCDPT4_91BEGIN_13:'GMIC_2021-Q3_SCDPT4'!SCDPT4_91ENDIN_13)</f>
        <v>0</v>
      </c>
      <c r="P194" s="3">
        <f>SUM('GMIC_2021-Q3_SCDPT4'!SCDPT4_91BEGIN_14:'GMIC_2021-Q3_SCDPT4'!SCDPT4_91ENDIN_14)</f>
        <v>0</v>
      </c>
      <c r="Q194" s="3">
        <f>SUM('GMIC_2021-Q3_SCDPT4'!SCDPT4_91BEGIN_15:'GMIC_2021-Q3_SCDPT4'!SCDPT4_91ENDIN_15)</f>
        <v>0</v>
      </c>
      <c r="R194" s="3">
        <f>SUM('GMIC_2021-Q3_SCDPT4'!SCDPT4_91BEGIN_16:'GMIC_2021-Q3_SCDPT4'!SCDPT4_91ENDIN_16)</f>
        <v>0</v>
      </c>
      <c r="S194" s="3">
        <f>SUM('GMIC_2021-Q3_SCDPT4'!SCDPT4_91BEGIN_17:'GMIC_2021-Q3_SCDPT4'!SCDPT4_91ENDIN_17)</f>
        <v>0</v>
      </c>
      <c r="T194" s="3">
        <f>SUM('GMIC_2021-Q3_SCDPT4'!SCDPT4_91BEGIN_18:'GMIC_2021-Q3_SCDPT4'!SCDPT4_91ENDIN_18)</f>
        <v>0</v>
      </c>
      <c r="U194" s="3">
        <f>SUM('GMIC_2021-Q3_SCDPT4'!SCDPT4_91BEGIN_19:'GMIC_2021-Q3_SCDPT4'!SCDPT4_91ENDIN_19)</f>
        <v>0</v>
      </c>
      <c r="V194" s="3">
        <f>SUM('GMIC_2021-Q3_SCDPT4'!SCDPT4_91BEGIN_20:'GMIC_2021-Q3_SCDPT4'!SCDPT4_91ENDIN_20)</f>
        <v>0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 x14ac:dyDescent="0.25">
      <c r="B195" s="7" t="s">
        <v>526</v>
      </c>
      <c r="C195" s="1" t="s">
        <v>526</v>
      </c>
      <c r="D195" s="6" t="s">
        <v>526</v>
      </c>
      <c r="E195" s="1" t="s">
        <v>526</v>
      </c>
      <c r="F195" s="1" t="s">
        <v>526</v>
      </c>
      <c r="G195" s="1" t="s">
        <v>526</v>
      </c>
      <c r="H195" s="1" t="s">
        <v>526</v>
      </c>
      <c r="I195" s="1" t="s">
        <v>526</v>
      </c>
      <c r="J195" s="1" t="s">
        <v>526</v>
      </c>
      <c r="K195" s="1" t="s">
        <v>526</v>
      </c>
      <c r="L195" s="1" t="s">
        <v>526</v>
      </c>
      <c r="M195" s="1" t="s">
        <v>526</v>
      </c>
      <c r="N195" s="1" t="s">
        <v>526</v>
      </c>
      <c r="O195" s="1" t="s">
        <v>526</v>
      </c>
      <c r="P195" s="1" t="s">
        <v>526</v>
      </c>
      <c r="Q195" s="1" t="s">
        <v>526</v>
      </c>
      <c r="R195" s="1" t="s">
        <v>526</v>
      </c>
      <c r="S195" s="1" t="s">
        <v>526</v>
      </c>
      <c r="T195" s="1" t="s">
        <v>526</v>
      </c>
      <c r="U195" s="1" t="s">
        <v>526</v>
      </c>
      <c r="V195" s="1" t="s">
        <v>526</v>
      </c>
      <c r="W195" s="1" t="s">
        <v>526</v>
      </c>
      <c r="X195" s="1" t="s">
        <v>526</v>
      </c>
      <c r="Y195" s="1" t="s">
        <v>526</v>
      </c>
      <c r="Z195" s="1" t="s">
        <v>526</v>
      </c>
      <c r="AA195" s="1" t="s">
        <v>526</v>
      </c>
      <c r="AB195" s="1" t="s">
        <v>526</v>
      </c>
      <c r="AC195" s="1" t="s">
        <v>526</v>
      </c>
      <c r="AD195" s="1" t="s">
        <v>526</v>
      </c>
      <c r="AE195" s="1" t="s">
        <v>526</v>
      </c>
      <c r="AF195" s="1" t="s">
        <v>526</v>
      </c>
    </row>
    <row r="196" spans="2:32" x14ac:dyDescent="0.25">
      <c r="B196" s="14" t="s">
        <v>603</v>
      </c>
      <c r="C196" s="20" t="s">
        <v>735</v>
      </c>
      <c r="D196" s="16" t="s">
        <v>0</v>
      </c>
      <c r="E196" s="12" t="s">
        <v>0</v>
      </c>
      <c r="F196" s="21"/>
      <c r="G196" s="5" t="s">
        <v>0</v>
      </c>
      <c r="H196" s="27"/>
      <c r="I196" s="4"/>
      <c r="J196" s="2"/>
      <c r="K196" s="4"/>
      <c r="L196" s="4"/>
      <c r="M196" s="4"/>
      <c r="N196" s="4"/>
      <c r="O196" s="4"/>
      <c r="P196" s="13"/>
      <c r="Q196" s="4"/>
      <c r="R196" s="4"/>
      <c r="S196" s="4"/>
      <c r="T196" s="4"/>
      <c r="U196" s="13"/>
      <c r="V196" s="4"/>
      <c r="W196" s="2"/>
      <c r="X196" s="2"/>
      <c r="Y196" s="2"/>
      <c r="Z196" s="2"/>
      <c r="AA196" s="2"/>
      <c r="AB196" s="5" t="s">
        <v>0</v>
      </c>
      <c r="AC196" s="5" t="s">
        <v>0</v>
      </c>
      <c r="AD196" s="5" t="s">
        <v>0</v>
      </c>
      <c r="AE196" s="15" t="s">
        <v>0</v>
      </c>
      <c r="AF196" s="2"/>
    </row>
    <row r="197" spans="2:32" x14ac:dyDescent="0.25">
      <c r="B197" s="7" t="s">
        <v>526</v>
      </c>
      <c r="C197" s="1" t="s">
        <v>526</v>
      </c>
      <c r="D197" s="6" t="s">
        <v>526</v>
      </c>
      <c r="E197" s="1" t="s">
        <v>526</v>
      </c>
      <c r="F197" s="1" t="s">
        <v>526</v>
      </c>
      <c r="G197" s="1" t="s">
        <v>526</v>
      </c>
      <c r="H197" s="1" t="s">
        <v>526</v>
      </c>
      <c r="I197" s="1" t="s">
        <v>526</v>
      </c>
      <c r="J197" s="1" t="s">
        <v>526</v>
      </c>
      <c r="K197" s="1" t="s">
        <v>526</v>
      </c>
      <c r="L197" s="1" t="s">
        <v>526</v>
      </c>
      <c r="M197" s="1" t="s">
        <v>526</v>
      </c>
      <c r="N197" s="1" t="s">
        <v>526</v>
      </c>
      <c r="O197" s="1" t="s">
        <v>526</v>
      </c>
      <c r="P197" s="1" t="s">
        <v>526</v>
      </c>
      <c r="Q197" s="1" t="s">
        <v>526</v>
      </c>
      <c r="R197" s="1" t="s">
        <v>526</v>
      </c>
      <c r="S197" s="1" t="s">
        <v>526</v>
      </c>
      <c r="T197" s="1" t="s">
        <v>526</v>
      </c>
      <c r="U197" s="1" t="s">
        <v>526</v>
      </c>
      <c r="V197" s="1" t="s">
        <v>526</v>
      </c>
      <c r="W197" s="1" t="s">
        <v>526</v>
      </c>
      <c r="X197" s="1" t="s">
        <v>526</v>
      </c>
      <c r="Y197" s="1" t="s">
        <v>526</v>
      </c>
      <c r="Z197" s="1" t="s">
        <v>526</v>
      </c>
      <c r="AA197" s="1" t="s">
        <v>526</v>
      </c>
      <c r="AB197" s="1" t="s">
        <v>526</v>
      </c>
      <c r="AC197" s="1" t="s">
        <v>526</v>
      </c>
      <c r="AD197" s="1" t="s">
        <v>526</v>
      </c>
      <c r="AE197" s="1" t="s">
        <v>526</v>
      </c>
      <c r="AF197" s="1" t="s">
        <v>526</v>
      </c>
    </row>
    <row r="198" spans="2:32" ht="41.4" x14ac:dyDescent="0.25">
      <c r="B198" s="19" t="s">
        <v>19</v>
      </c>
      <c r="C198" s="17" t="s">
        <v>548</v>
      </c>
      <c r="D198" s="18"/>
      <c r="E198" s="2"/>
      <c r="F198" s="2"/>
      <c r="G198" s="2"/>
      <c r="H198" s="2"/>
      <c r="I198" s="3">
        <f>SUM('GMIC_2021-Q3_SCDPT4'!SCDPT4_92BEGIN_7:'GMIC_2021-Q3_SCDPT4'!SCDPT4_92ENDIN_7)</f>
        <v>0</v>
      </c>
      <c r="J198" s="2"/>
      <c r="K198" s="3">
        <f>SUM('GMIC_2021-Q3_SCDPT4'!SCDPT4_92BEGIN_9:'GMIC_2021-Q3_SCDPT4'!SCDPT4_92ENDIN_9)</f>
        <v>0</v>
      </c>
      <c r="L198" s="3">
        <f>SUM('GMIC_2021-Q3_SCDPT4'!SCDPT4_92BEGIN_10:'GMIC_2021-Q3_SCDPT4'!SCDPT4_92ENDIN_10)</f>
        <v>0</v>
      </c>
      <c r="M198" s="3">
        <f>SUM('GMIC_2021-Q3_SCDPT4'!SCDPT4_92BEGIN_11:'GMIC_2021-Q3_SCDPT4'!SCDPT4_92ENDIN_11)</f>
        <v>0</v>
      </c>
      <c r="N198" s="3">
        <f>SUM('GMIC_2021-Q3_SCDPT4'!SCDPT4_92BEGIN_12:'GMIC_2021-Q3_SCDPT4'!SCDPT4_92ENDIN_12)</f>
        <v>0</v>
      </c>
      <c r="O198" s="3">
        <f>SUM('GMIC_2021-Q3_SCDPT4'!SCDPT4_92BEGIN_13:'GMIC_2021-Q3_SCDPT4'!SCDPT4_92ENDIN_13)</f>
        <v>0</v>
      </c>
      <c r="P198" s="3">
        <f>SUM('GMIC_2021-Q3_SCDPT4'!SCDPT4_92BEGIN_14:'GMIC_2021-Q3_SCDPT4'!SCDPT4_92ENDIN_14)</f>
        <v>0</v>
      </c>
      <c r="Q198" s="3">
        <f>SUM('GMIC_2021-Q3_SCDPT4'!SCDPT4_92BEGIN_15:'GMIC_2021-Q3_SCDPT4'!SCDPT4_92ENDIN_15)</f>
        <v>0</v>
      </c>
      <c r="R198" s="3">
        <f>SUM('GMIC_2021-Q3_SCDPT4'!SCDPT4_92BEGIN_16:'GMIC_2021-Q3_SCDPT4'!SCDPT4_92ENDIN_16)</f>
        <v>0</v>
      </c>
      <c r="S198" s="3">
        <f>SUM('GMIC_2021-Q3_SCDPT4'!SCDPT4_92BEGIN_17:'GMIC_2021-Q3_SCDPT4'!SCDPT4_92ENDIN_17)</f>
        <v>0</v>
      </c>
      <c r="T198" s="3">
        <f>SUM('GMIC_2021-Q3_SCDPT4'!SCDPT4_92BEGIN_18:'GMIC_2021-Q3_SCDPT4'!SCDPT4_92ENDIN_18)</f>
        <v>0</v>
      </c>
      <c r="U198" s="3">
        <f>SUM('GMIC_2021-Q3_SCDPT4'!SCDPT4_92BEGIN_19:'GMIC_2021-Q3_SCDPT4'!SCDPT4_92ENDIN_19)</f>
        <v>0</v>
      </c>
      <c r="V198" s="3">
        <f>SUM('GMIC_2021-Q3_SCDPT4'!SCDPT4_92BEGIN_20:'GMIC_2021-Q3_SCDPT4'!SCDPT4_92ENDIN_20)</f>
        <v>0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x14ac:dyDescent="0.25">
      <c r="B199" s="7" t="s">
        <v>526</v>
      </c>
      <c r="C199" s="1" t="s">
        <v>526</v>
      </c>
      <c r="D199" s="6" t="s">
        <v>526</v>
      </c>
      <c r="E199" s="1" t="s">
        <v>526</v>
      </c>
      <c r="F199" s="1" t="s">
        <v>526</v>
      </c>
      <c r="G199" s="1" t="s">
        <v>526</v>
      </c>
      <c r="H199" s="1" t="s">
        <v>526</v>
      </c>
      <c r="I199" s="1" t="s">
        <v>526</v>
      </c>
      <c r="J199" s="1" t="s">
        <v>526</v>
      </c>
      <c r="K199" s="1" t="s">
        <v>526</v>
      </c>
      <c r="L199" s="1" t="s">
        <v>526</v>
      </c>
      <c r="M199" s="1" t="s">
        <v>526</v>
      </c>
      <c r="N199" s="1" t="s">
        <v>526</v>
      </c>
      <c r="O199" s="1" t="s">
        <v>526</v>
      </c>
      <c r="P199" s="1" t="s">
        <v>526</v>
      </c>
      <c r="Q199" s="1" t="s">
        <v>526</v>
      </c>
      <c r="R199" s="1" t="s">
        <v>526</v>
      </c>
      <c r="S199" s="1" t="s">
        <v>526</v>
      </c>
      <c r="T199" s="1" t="s">
        <v>526</v>
      </c>
      <c r="U199" s="1" t="s">
        <v>526</v>
      </c>
      <c r="V199" s="1" t="s">
        <v>526</v>
      </c>
      <c r="W199" s="1" t="s">
        <v>526</v>
      </c>
      <c r="X199" s="1" t="s">
        <v>526</v>
      </c>
      <c r="Y199" s="1" t="s">
        <v>526</v>
      </c>
      <c r="Z199" s="1" t="s">
        <v>526</v>
      </c>
      <c r="AA199" s="1" t="s">
        <v>526</v>
      </c>
      <c r="AB199" s="1" t="s">
        <v>526</v>
      </c>
      <c r="AC199" s="1" t="s">
        <v>526</v>
      </c>
      <c r="AD199" s="1" t="s">
        <v>526</v>
      </c>
      <c r="AE199" s="1" t="s">
        <v>526</v>
      </c>
      <c r="AF199" s="1" t="s">
        <v>526</v>
      </c>
    </row>
    <row r="200" spans="2:32" x14ac:dyDescent="0.25">
      <c r="B200" s="14" t="s">
        <v>443</v>
      </c>
      <c r="C200" s="20" t="s">
        <v>735</v>
      </c>
      <c r="D200" s="16" t="s">
        <v>0</v>
      </c>
      <c r="E200" s="12" t="s">
        <v>0</v>
      </c>
      <c r="F200" s="21"/>
      <c r="G200" s="5" t="s">
        <v>0</v>
      </c>
      <c r="H200" s="27"/>
      <c r="I200" s="4"/>
      <c r="J200" s="2"/>
      <c r="K200" s="4"/>
      <c r="L200" s="4"/>
      <c r="M200" s="4"/>
      <c r="N200" s="4"/>
      <c r="O200" s="4"/>
      <c r="P200" s="13"/>
      <c r="Q200" s="4"/>
      <c r="R200" s="4"/>
      <c r="S200" s="4"/>
      <c r="T200" s="4"/>
      <c r="U200" s="13"/>
      <c r="V200" s="4"/>
      <c r="W200" s="2"/>
      <c r="X200" s="2"/>
      <c r="Y200" s="2"/>
      <c r="Z200" s="2"/>
      <c r="AA200" s="2"/>
      <c r="AB200" s="5" t="s">
        <v>0</v>
      </c>
      <c r="AC200" s="5" t="s">
        <v>0</v>
      </c>
      <c r="AD200" s="5" t="s">
        <v>0</v>
      </c>
      <c r="AE200" s="15" t="s">
        <v>0</v>
      </c>
      <c r="AF200" s="2"/>
    </row>
    <row r="201" spans="2:32" x14ac:dyDescent="0.25">
      <c r="B201" s="7" t="s">
        <v>526</v>
      </c>
      <c r="C201" s="1" t="s">
        <v>526</v>
      </c>
      <c r="D201" s="6" t="s">
        <v>526</v>
      </c>
      <c r="E201" s="1" t="s">
        <v>526</v>
      </c>
      <c r="F201" s="1" t="s">
        <v>526</v>
      </c>
      <c r="G201" s="1" t="s">
        <v>526</v>
      </c>
      <c r="H201" s="1" t="s">
        <v>526</v>
      </c>
      <c r="I201" s="1" t="s">
        <v>526</v>
      </c>
      <c r="J201" s="1" t="s">
        <v>526</v>
      </c>
      <c r="K201" s="1" t="s">
        <v>526</v>
      </c>
      <c r="L201" s="1" t="s">
        <v>526</v>
      </c>
      <c r="M201" s="1" t="s">
        <v>526</v>
      </c>
      <c r="N201" s="1" t="s">
        <v>526</v>
      </c>
      <c r="O201" s="1" t="s">
        <v>526</v>
      </c>
      <c r="P201" s="1" t="s">
        <v>526</v>
      </c>
      <c r="Q201" s="1" t="s">
        <v>526</v>
      </c>
      <c r="R201" s="1" t="s">
        <v>526</v>
      </c>
      <c r="S201" s="1" t="s">
        <v>526</v>
      </c>
      <c r="T201" s="1" t="s">
        <v>526</v>
      </c>
      <c r="U201" s="1" t="s">
        <v>526</v>
      </c>
      <c r="V201" s="1" t="s">
        <v>526</v>
      </c>
      <c r="W201" s="1" t="s">
        <v>526</v>
      </c>
      <c r="X201" s="1" t="s">
        <v>526</v>
      </c>
      <c r="Y201" s="1" t="s">
        <v>526</v>
      </c>
      <c r="Z201" s="1" t="s">
        <v>526</v>
      </c>
      <c r="AA201" s="1" t="s">
        <v>526</v>
      </c>
      <c r="AB201" s="1" t="s">
        <v>526</v>
      </c>
      <c r="AC201" s="1" t="s">
        <v>526</v>
      </c>
      <c r="AD201" s="1" t="s">
        <v>526</v>
      </c>
      <c r="AE201" s="1" t="s">
        <v>526</v>
      </c>
      <c r="AF201" s="1" t="s">
        <v>526</v>
      </c>
    </row>
    <row r="202" spans="2:32" ht="41.4" x14ac:dyDescent="0.25">
      <c r="B202" s="19" t="s">
        <v>699</v>
      </c>
      <c r="C202" s="17" t="s">
        <v>648</v>
      </c>
      <c r="D202" s="18"/>
      <c r="E202" s="2"/>
      <c r="F202" s="2"/>
      <c r="G202" s="2"/>
      <c r="H202" s="2"/>
      <c r="I202" s="3">
        <f>SUM('GMIC_2021-Q3_SCDPT4'!SCDPT4_93BEGIN_7:'GMIC_2021-Q3_SCDPT4'!SCDPT4_93ENDIN_7)</f>
        <v>0</v>
      </c>
      <c r="J202" s="2"/>
      <c r="K202" s="3">
        <f>SUM('GMIC_2021-Q3_SCDPT4'!SCDPT4_93BEGIN_9:'GMIC_2021-Q3_SCDPT4'!SCDPT4_93ENDIN_9)</f>
        <v>0</v>
      </c>
      <c r="L202" s="3">
        <f>SUM('GMIC_2021-Q3_SCDPT4'!SCDPT4_93BEGIN_10:'GMIC_2021-Q3_SCDPT4'!SCDPT4_93ENDIN_10)</f>
        <v>0</v>
      </c>
      <c r="M202" s="3">
        <f>SUM('GMIC_2021-Q3_SCDPT4'!SCDPT4_93BEGIN_11:'GMIC_2021-Q3_SCDPT4'!SCDPT4_93ENDIN_11)</f>
        <v>0</v>
      </c>
      <c r="N202" s="3">
        <f>SUM('GMIC_2021-Q3_SCDPT4'!SCDPT4_93BEGIN_12:'GMIC_2021-Q3_SCDPT4'!SCDPT4_93ENDIN_12)</f>
        <v>0</v>
      </c>
      <c r="O202" s="3">
        <f>SUM('GMIC_2021-Q3_SCDPT4'!SCDPT4_93BEGIN_13:'GMIC_2021-Q3_SCDPT4'!SCDPT4_93ENDIN_13)</f>
        <v>0</v>
      </c>
      <c r="P202" s="3">
        <f>SUM('GMIC_2021-Q3_SCDPT4'!SCDPT4_93BEGIN_14:'GMIC_2021-Q3_SCDPT4'!SCDPT4_93ENDIN_14)</f>
        <v>0</v>
      </c>
      <c r="Q202" s="3">
        <f>SUM('GMIC_2021-Q3_SCDPT4'!SCDPT4_93BEGIN_15:'GMIC_2021-Q3_SCDPT4'!SCDPT4_93ENDIN_15)</f>
        <v>0</v>
      </c>
      <c r="R202" s="3">
        <f>SUM('GMIC_2021-Q3_SCDPT4'!SCDPT4_93BEGIN_16:'GMIC_2021-Q3_SCDPT4'!SCDPT4_93ENDIN_16)</f>
        <v>0</v>
      </c>
      <c r="S202" s="3">
        <f>SUM('GMIC_2021-Q3_SCDPT4'!SCDPT4_93BEGIN_17:'GMIC_2021-Q3_SCDPT4'!SCDPT4_93ENDIN_17)</f>
        <v>0</v>
      </c>
      <c r="T202" s="3">
        <f>SUM('GMIC_2021-Q3_SCDPT4'!SCDPT4_93BEGIN_18:'GMIC_2021-Q3_SCDPT4'!SCDPT4_93ENDIN_18)</f>
        <v>0</v>
      </c>
      <c r="U202" s="3">
        <f>SUM('GMIC_2021-Q3_SCDPT4'!SCDPT4_93BEGIN_19:'GMIC_2021-Q3_SCDPT4'!SCDPT4_93ENDIN_19)</f>
        <v>0</v>
      </c>
      <c r="V202" s="3">
        <f>SUM('GMIC_2021-Q3_SCDPT4'!SCDPT4_93BEGIN_20:'GMIC_2021-Q3_SCDPT4'!SCDPT4_93ENDIN_20)</f>
        <v>0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 x14ac:dyDescent="0.25">
      <c r="B203" s="7" t="s">
        <v>526</v>
      </c>
      <c r="C203" s="1" t="s">
        <v>526</v>
      </c>
      <c r="D203" s="6" t="s">
        <v>526</v>
      </c>
      <c r="E203" s="1" t="s">
        <v>526</v>
      </c>
      <c r="F203" s="1" t="s">
        <v>526</v>
      </c>
      <c r="G203" s="1" t="s">
        <v>526</v>
      </c>
      <c r="H203" s="1" t="s">
        <v>526</v>
      </c>
      <c r="I203" s="1" t="s">
        <v>526</v>
      </c>
      <c r="J203" s="1" t="s">
        <v>526</v>
      </c>
      <c r="K203" s="1" t="s">
        <v>526</v>
      </c>
      <c r="L203" s="1" t="s">
        <v>526</v>
      </c>
      <c r="M203" s="1" t="s">
        <v>526</v>
      </c>
      <c r="N203" s="1" t="s">
        <v>526</v>
      </c>
      <c r="O203" s="1" t="s">
        <v>526</v>
      </c>
      <c r="P203" s="1" t="s">
        <v>526</v>
      </c>
      <c r="Q203" s="1" t="s">
        <v>526</v>
      </c>
      <c r="R203" s="1" t="s">
        <v>526</v>
      </c>
      <c r="S203" s="1" t="s">
        <v>526</v>
      </c>
      <c r="T203" s="1" t="s">
        <v>526</v>
      </c>
      <c r="U203" s="1" t="s">
        <v>526</v>
      </c>
      <c r="V203" s="1" t="s">
        <v>526</v>
      </c>
      <c r="W203" s="1" t="s">
        <v>526</v>
      </c>
      <c r="X203" s="1" t="s">
        <v>526</v>
      </c>
      <c r="Y203" s="1" t="s">
        <v>526</v>
      </c>
      <c r="Z203" s="1" t="s">
        <v>526</v>
      </c>
      <c r="AA203" s="1" t="s">
        <v>526</v>
      </c>
      <c r="AB203" s="1" t="s">
        <v>526</v>
      </c>
      <c r="AC203" s="1" t="s">
        <v>526</v>
      </c>
      <c r="AD203" s="1" t="s">
        <v>526</v>
      </c>
      <c r="AE203" s="1" t="s">
        <v>526</v>
      </c>
      <c r="AF203" s="1" t="s">
        <v>526</v>
      </c>
    </row>
    <row r="204" spans="2:32" x14ac:dyDescent="0.25">
      <c r="B204" s="14" t="s">
        <v>294</v>
      </c>
      <c r="C204" s="20" t="s">
        <v>735</v>
      </c>
      <c r="D204" s="16" t="s">
        <v>0</v>
      </c>
      <c r="E204" s="12" t="s">
        <v>0</v>
      </c>
      <c r="F204" s="21"/>
      <c r="G204" s="5" t="s">
        <v>0</v>
      </c>
      <c r="H204" s="27"/>
      <c r="I204" s="4"/>
      <c r="J204" s="2"/>
      <c r="K204" s="4"/>
      <c r="L204" s="4"/>
      <c r="M204" s="4"/>
      <c r="N204" s="4"/>
      <c r="O204" s="4"/>
      <c r="P204" s="13"/>
      <c r="Q204" s="4"/>
      <c r="R204" s="4"/>
      <c r="S204" s="4"/>
      <c r="T204" s="4"/>
      <c r="U204" s="13"/>
      <c r="V204" s="4"/>
      <c r="W204" s="2"/>
      <c r="X204" s="22" t="s">
        <v>0</v>
      </c>
      <c r="Y204" s="23" t="s">
        <v>0</v>
      </c>
      <c r="Z204" s="37" t="s">
        <v>0</v>
      </c>
      <c r="AA204" s="2"/>
      <c r="AB204" s="5" t="s">
        <v>0</v>
      </c>
      <c r="AC204" s="5" t="s">
        <v>0</v>
      </c>
      <c r="AD204" s="5" t="s">
        <v>0</v>
      </c>
      <c r="AE204" s="15" t="s">
        <v>0</v>
      </c>
      <c r="AF204" s="24" t="s">
        <v>0</v>
      </c>
    </row>
    <row r="205" spans="2:32" x14ac:dyDescent="0.25">
      <c r="B205" s="7" t="s">
        <v>526</v>
      </c>
      <c r="C205" s="1" t="s">
        <v>526</v>
      </c>
      <c r="D205" s="6" t="s">
        <v>526</v>
      </c>
      <c r="E205" s="1" t="s">
        <v>526</v>
      </c>
      <c r="F205" s="1" t="s">
        <v>526</v>
      </c>
      <c r="G205" s="1" t="s">
        <v>526</v>
      </c>
      <c r="H205" s="1" t="s">
        <v>526</v>
      </c>
      <c r="I205" s="1" t="s">
        <v>526</v>
      </c>
      <c r="J205" s="1" t="s">
        <v>526</v>
      </c>
      <c r="K205" s="1" t="s">
        <v>526</v>
      </c>
      <c r="L205" s="1" t="s">
        <v>526</v>
      </c>
      <c r="M205" s="1" t="s">
        <v>526</v>
      </c>
      <c r="N205" s="1" t="s">
        <v>526</v>
      </c>
      <c r="O205" s="1" t="s">
        <v>526</v>
      </c>
      <c r="P205" s="1" t="s">
        <v>526</v>
      </c>
      <c r="Q205" s="1" t="s">
        <v>526</v>
      </c>
      <c r="R205" s="1" t="s">
        <v>526</v>
      </c>
      <c r="S205" s="1" t="s">
        <v>526</v>
      </c>
      <c r="T205" s="1" t="s">
        <v>526</v>
      </c>
      <c r="U205" s="1" t="s">
        <v>526</v>
      </c>
      <c r="V205" s="1" t="s">
        <v>526</v>
      </c>
      <c r="W205" s="1" t="s">
        <v>526</v>
      </c>
      <c r="X205" s="1" t="s">
        <v>526</v>
      </c>
      <c r="Y205" s="1" t="s">
        <v>526</v>
      </c>
      <c r="Z205" s="1" t="s">
        <v>526</v>
      </c>
      <c r="AA205" s="1" t="s">
        <v>526</v>
      </c>
      <c r="AB205" s="1" t="s">
        <v>526</v>
      </c>
      <c r="AC205" s="1" t="s">
        <v>526</v>
      </c>
      <c r="AD205" s="1" t="s">
        <v>526</v>
      </c>
      <c r="AE205" s="1" t="s">
        <v>526</v>
      </c>
      <c r="AF205" s="1" t="s">
        <v>526</v>
      </c>
    </row>
    <row r="206" spans="2:32" ht="27.6" x14ac:dyDescent="0.25">
      <c r="B206" s="19" t="s">
        <v>604</v>
      </c>
      <c r="C206" s="17" t="s">
        <v>549</v>
      </c>
      <c r="D206" s="18"/>
      <c r="E206" s="2"/>
      <c r="F206" s="2"/>
      <c r="G206" s="2"/>
      <c r="H206" s="2"/>
      <c r="I206" s="3">
        <f>SUM('GMIC_2021-Q3_SCDPT4'!SCDPT4_94BEGIN_7:'GMIC_2021-Q3_SCDPT4'!SCDPT4_94ENDIN_7)</f>
        <v>0</v>
      </c>
      <c r="J206" s="2"/>
      <c r="K206" s="3">
        <f>SUM('GMIC_2021-Q3_SCDPT4'!SCDPT4_94BEGIN_9:'GMIC_2021-Q3_SCDPT4'!SCDPT4_94ENDIN_9)</f>
        <v>0</v>
      </c>
      <c r="L206" s="3">
        <f>SUM('GMIC_2021-Q3_SCDPT4'!SCDPT4_94BEGIN_10:'GMIC_2021-Q3_SCDPT4'!SCDPT4_94ENDIN_10)</f>
        <v>0</v>
      </c>
      <c r="M206" s="3">
        <f>SUM('GMIC_2021-Q3_SCDPT4'!SCDPT4_94BEGIN_11:'GMIC_2021-Q3_SCDPT4'!SCDPT4_94ENDIN_11)</f>
        <v>0</v>
      </c>
      <c r="N206" s="3">
        <f>SUM('GMIC_2021-Q3_SCDPT4'!SCDPT4_94BEGIN_12:'GMIC_2021-Q3_SCDPT4'!SCDPT4_94ENDIN_12)</f>
        <v>0</v>
      </c>
      <c r="O206" s="3">
        <f>SUM('GMIC_2021-Q3_SCDPT4'!SCDPT4_94BEGIN_13:'GMIC_2021-Q3_SCDPT4'!SCDPT4_94ENDIN_13)</f>
        <v>0</v>
      </c>
      <c r="P206" s="3">
        <f>SUM('GMIC_2021-Q3_SCDPT4'!SCDPT4_94BEGIN_14:'GMIC_2021-Q3_SCDPT4'!SCDPT4_94ENDIN_14)</f>
        <v>0</v>
      </c>
      <c r="Q206" s="3">
        <f>SUM('GMIC_2021-Q3_SCDPT4'!SCDPT4_94BEGIN_15:'GMIC_2021-Q3_SCDPT4'!SCDPT4_94ENDIN_15)</f>
        <v>0</v>
      </c>
      <c r="R206" s="3">
        <f>SUM('GMIC_2021-Q3_SCDPT4'!SCDPT4_94BEGIN_16:'GMIC_2021-Q3_SCDPT4'!SCDPT4_94ENDIN_16)</f>
        <v>0</v>
      </c>
      <c r="S206" s="3">
        <f>SUM('GMIC_2021-Q3_SCDPT4'!SCDPT4_94BEGIN_17:'GMIC_2021-Q3_SCDPT4'!SCDPT4_94ENDIN_17)</f>
        <v>0</v>
      </c>
      <c r="T206" s="3">
        <f>SUM('GMIC_2021-Q3_SCDPT4'!SCDPT4_94BEGIN_18:'GMIC_2021-Q3_SCDPT4'!SCDPT4_94ENDIN_18)</f>
        <v>0</v>
      </c>
      <c r="U206" s="3">
        <f>SUM('GMIC_2021-Q3_SCDPT4'!SCDPT4_94BEGIN_19:'GMIC_2021-Q3_SCDPT4'!SCDPT4_94ENDIN_19)</f>
        <v>0</v>
      </c>
      <c r="V206" s="3">
        <f>SUM('GMIC_2021-Q3_SCDPT4'!SCDPT4_94BEGIN_20:'GMIC_2021-Q3_SCDPT4'!SCDPT4_94ENDIN_20)</f>
        <v>0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 x14ac:dyDescent="0.25">
      <c r="B207" s="7" t="s">
        <v>526</v>
      </c>
      <c r="C207" s="1" t="s">
        <v>526</v>
      </c>
      <c r="D207" s="6" t="s">
        <v>526</v>
      </c>
      <c r="E207" s="1" t="s">
        <v>526</v>
      </c>
      <c r="F207" s="1" t="s">
        <v>526</v>
      </c>
      <c r="G207" s="1" t="s">
        <v>526</v>
      </c>
      <c r="H207" s="1" t="s">
        <v>526</v>
      </c>
      <c r="I207" s="1" t="s">
        <v>526</v>
      </c>
      <c r="J207" s="1" t="s">
        <v>526</v>
      </c>
      <c r="K207" s="1" t="s">
        <v>526</v>
      </c>
      <c r="L207" s="1" t="s">
        <v>526</v>
      </c>
      <c r="M207" s="1" t="s">
        <v>526</v>
      </c>
      <c r="N207" s="1" t="s">
        <v>526</v>
      </c>
      <c r="O207" s="1" t="s">
        <v>526</v>
      </c>
      <c r="P207" s="1" t="s">
        <v>526</v>
      </c>
      <c r="Q207" s="1" t="s">
        <v>526</v>
      </c>
      <c r="R207" s="1" t="s">
        <v>526</v>
      </c>
      <c r="S207" s="1" t="s">
        <v>526</v>
      </c>
      <c r="T207" s="1" t="s">
        <v>526</v>
      </c>
      <c r="U207" s="1" t="s">
        <v>526</v>
      </c>
      <c r="V207" s="1" t="s">
        <v>526</v>
      </c>
      <c r="W207" s="1" t="s">
        <v>526</v>
      </c>
      <c r="X207" s="1" t="s">
        <v>526</v>
      </c>
      <c r="Y207" s="1" t="s">
        <v>526</v>
      </c>
      <c r="Z207" s="1" t="s">
        <v>526</v>
      </c>
      <c r="AA207" s="1" t="s">
        <v>526</v>
      </c>
      <c r="AB207" s="1" t="s">
        <v>526</v>
      </c>
      <c r="AC207" s="1" t="s">
        <v>526</v>
      </c>
      <c r="AD207" s="1" t="s">
        <v>526</v>
      </c>
      <c r="AE207" s="1" t="s">
        <v>526</v>
      </c>
      <c r="AF207" s="1" t="s">
        <v>526</v>
      </c>
    </row>
    <row r="208" spans="2:32" x14ac:dyDescent="0.25">
      <c r="B208" s="14" t="s">
        <v>193</v>
      </c>
      <c r="C208" s="20" t="s">
        <v>735</v>
      </c>
      <c r="D208" s="16" t="s">
        <v>0</v>
      </c>
      <c r="E208" s="12" t="s">
        <v>0</v>
      </c>
      <c r="F208" s="21"/>
      <c r="G208" s="5" t="s">
        <v>0</v>
      </c>
      <c r="H208" s="27"/>
      <c r="I208" s="4"/>
      <c r="J208" s="2"/>
      <c r="K208" s="4"/>
      <c r="L208" s="4"/>
      <c r="M208" s="4"/>
      <c r="N208" s="4"/>
      <c r="O208" s="4"/>
      <c r="P208" s="13"/>
      <c r="Q208" s="4"/>
      <c r="R208" s="4"/>
      <c r="S208" s="4"/>
      <c r="T208" s="4"/>
      <c r="U208" s="13"/>
      <c r="V208" s="4"/>
      <c r="W208" s="2"/>
      <c r="X208" s="22" t="s">
        <v>0</v>
      </c>
      <c r="Y208" s="23" t="s">
        <v>0</v>
      </c>
      <c r="Z208" s="37" t="s">
        <v>0</v>
      </c>
      <c r="AA208" s="2"/>
      <c r="AB208" s="5" t="s">
        <v>0</v>
      </c>
      <c r="AC208" s="5" t="s">
        <v>0</v>
      </c>
      <c r="AD208" s="5" t="s">
        <v>0</v>
      </c>
      <c r="AE208" s="15" t="s">
        <v>0</v>
      </c>
      <c r="AF208" s="24" t="s">
        <v>0</v>
      </c>
    </row>
    <row r="209" spans="2:32" x14ac:dyDescent="0.25">
      <c r="B209" s="7" t="s">
        <v>526</v>
      </c>
      <c r="C209" s="1" t="s">
        <v>526</v>
      </c>
      <c r="D209" s="6" t="s">
        <v>526</v>
      </c>
      <c r="E209" s="1" t="s">
        <v>526</v>
      </c>
      <c r="F209" s="1" t="s">
        <v>526</v>
      </c>
      <c r="G209" s="1" t="s">
        <v>526</v>
      </c>
      <c r="H209" s="1" t="s">
        <v>526</v>
      </c>
      <c r="I209" s="1" t="s">
        <v>526</v>
      </c>
      <c r="J209" s="1" t="s">
        <v>526</v>
      </c>
      <c r="K209" s="1" t="s">
        <v>526</v>
      </c>
      <c r="L209" s="1" t="s">
        <v>526</v>
      </c>
      <c r="M209" s="1" t="s">
        <v>526</v>
      </c>
      <c r="N209" s="1" t="s">
        <v>526</v>
      </c>
      <c r="O209" s="1" t="s">
        <v>526</v>
      </c>
      <c r="P209" s="1" t="s">
        <v>526</v>
      </c>
      <c r="Q209" s="1" t="s">
        <v>526</v>
      </c>
      <c r="R209" s="1" t="s">
        <v>526</v>
      </c>
      <c r="S209" s="1" t="s">
        <v>526</v>
      </c>
      <c r="T209" s="1" t="s">
        <v>526</v>
      </c>
      <c r="U209" s="1" t="s">
        <v>526</v>
      </c>
      <c r="V209" s="1" t="s">
        <v>526</v>
      </c>
      <c r="W209" s="1" t="s">
        <v>526</v>
      </c>
      <c r="X209" s="1" t="s">
        <v>526</v>
      </c>
      <c r="Y209" s="1" t="s">
        <v>526</v>
      </c>
      <c r="Z209" s="1" t="s">
        <v>526</v>
      </c>
      <c r="AA209" s="1" t="s">
        <v>526</v>
      </c>
      <c r="AB209" s="1" t="s">
        <v>526</v>
      </c>
      <c r="AC209" s="1" t="s">
        <v>526</v>
      </c>
      <c r="AD209" s="1" t="s">
        <v>526</v>
      </c>
      <c r="AE209" s="1" t="s">
        <v>526</v>
      </c>
      <c r="AF209" s="1" t="s">
        <v>526</v>
      </c>
    </row>
    <row r="210" spans="2:32" ht="27.6" x14ac:dyDescent="0.25">
      <c r="B210" s="19" t="s">
        <v>444</v>
      </c>
      <c r="C210" s="17" t="s">
        <v>649</v>
      </c>
      <c r="D210" s="18"/>
      <c r="E210" s="2"/>
      <c r="F210" s="2"/>
      <c r="G210" s="2"/>
      <c r="H210" s="2"/>
      <c r="I210" s="3">
        <f>SUM('GMIC_2021-Q3_SCDPT4'!SCDPT4_95BEGIN_7:'GMIC_2021-Q3_SCDPT4'!SCDPT4_95ENDIN_7)</f>
        <v>0</v>
      </c>
      <c r="J210" s="2"/>
      <c r="K210" s="3">
        <f>SUM('GMIC_2021-Q3_SCDPT4'!SCDPT4_95BEGIN_9:'GMIC_2021-Q3_SCDPT4'!SCDPT4_95ENDIN_9)</f>
        <v>0</v>
      </c>
      <c r="L210" s="3">
        <f>SUM('GMIC_2021-Q3_SCDPT4'!SCDPT4_95BEGIN_10:'GMIC_2021-Q3_SCDPT4'!SCDPT4_95ENDIN_10)</f>
        <v>0</v>
      </c>
      <c r="M210" s="3">
        <f>SUM('GMIC_2021-Q3_SCDPT4'!SCDPT4_95BEGIN_11:'GMIC_2021-Q3_SCDPT4'!SCDPT4_95ENDIN_11)</f>
        <v>0</v>
      </c>
      <c r="N210" s="3">
        <f>SUM('GMIC_2021-Q3_SCDPT4'!SCDPT4_95BEGIN_12:'GMIC_2021-Q3_SCDPT4'!SCDPT4_95ENDIN_12)</f>
        <v>0</v>
      </c>
      <c r="O210" s="3">
        <f>SUM('GMIC_2021-Q3_SCDPT4'!SCDPT4_95BEGIN_13:'GMIC_2021-Q3_SCDPT4'!SCDPT4_95ENDIN_13)</f>
        <v>0</v>
      </c>
      <c r="P210" s="3">
        <f>SUM('GMIC_2021-Q3_SCDPT4'!SCDPT4_95BEGIN_14:'GMIC_2021-Q3_SCDPT4'!SCDPT4_95ENDIN_14)</f>
        <v>0</v>
      </c>
      <c r="Q210" s="3">
        <f>SUM('GMIC_2021-Q3_SCDPT4'!SCDPT4_95BEGIN_15:'GMIC_2021-Q3_SCDPT4'!SCDPT4_95ENDIN_15)</f>
        <v>0</v>
      </c>
      <c r="R210" s="3">
        <f>SUM('GMIC_2021-Q3_SCDPT4'!SCDPT4_95BEGIN_16:'GMIC_2021-Q3_SCDPT4'!SCDPT4_95ENDIN_16)</f>
        <v>0</v>
      </c>
      <c r="S210" s="3">
        <f>SUM('GMIC_2021-Q3_SCDPT4'!SCDPT4_95BEGIN_17:'GMIC_2021-Q3_SCDPT4'!SCDPT4_95ENDIN_17)</f>
        <v>0</v>
      </c>
      <c r="T210" s="3">
        <f>SUM('GMIC_2021-Q3_SCDPT4'!SCDPT4_95BEGIN_18:'GMIC_2021-Q3_SCDPT4'!SCDPT4_95ENDIN_18)</f>
        <v>0</v>
      </c>
      <c r="U210" s="3">
        <f>SUM('GMIC_2021-Q3_SCDPT4'!SCDPT4_95BEGIN_19:'GMIC_2021-Q3_SCDPT4'!SCDPT4_95ENDIN_19)</f>
        <v>0</v>
      </c>
      <c r="V210" s="3">
        <f>SUM('GMIC_2021-Q3_SCDPT4'!SCDPT4_95BEGIN_20:'GMIC_2021-Q3_SCDPT4'!SCDPT4_95ENDIN_20)</f>
        <v>0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 x14ac:dyDescent="0.25">
      <c r="B211" s="7" t="s">
        <v>526</v>
      </c>
      <c r="C211" s="1" t="s">
        <v>526</v>
      </c>
      <c r="D211" s="6" t="s">
        <v>526</v>
      </c>
      <c r="E211" s="1" t="s">
        <v>526</v>
      </c>
      <c r="F211" s="1" t="s">
        <v>526</v>
      </c>
      <c r="G211" s="1" t="s">
        <v>526</v>
      </c>
      <c r="H211" s="1" t="s">
        <v>526</v>
      </c>
      <c r="I211" s="1" t="s">
        <v>526</v>
      </c>
      <c r="J211" s="1" t="s">
        <v>526</v>
      </c>
      <c r="K211" s="1" t="s">
        <v>526</v>
      </c>
      <c r="L211" s="1" t="s">
        <v>526</v>
      </c>
      <c r="M211" s="1" t="s">
        <v>526</v>
      </c>
      <c r="N211" s="1" t="s">
        <v>526</v>
      </c>
      <c r="O211" s="1" t="s">
        <v>526</v>
      </c>
      <c r="P211" s="1" t="s">
        <v>526</v>
      </c>
      <c r="Q211" s="1" t="s">
        <v>526</v>
      </c>
      <c r="R211" s="1" t="s">
        <v>526</v>
      </c>
      <c r="S211" s="1" t="s">
        <v>526</v>
      </c>
      <c r="T211" s="1" t="s">
        <v>526</v>
      </c>
      <c r="U211" s="1" t="s">
        <v>526</v>
      </c>
      <c r="V211" s="1" t="s">
        <v>526</v>
      </c>
      <c r="W211" s="1" t="s">
        <v>526</v>
      </c>
      <c r="X211" s="1" t="s">
        <v>526</v>
      </c>
      <c r="Y211" s="1" t="s">
        <v>526</v>
      </c>
      <c r="Z211" s="1" t="s">
        <v>526</v>
      </c>
      <c r="AA211" s="1" t="s">
        <v>526</v>
      </c>
      <c r="AB211" s="1" t="s">
        <v>526</v>
      </c>
      <c r="AC211" s="1" t="s">
        <v>526</v>
      </c>
      <c r="AD211" s="1" t="s">
        <v>526</v>
      </c>
      <c r="AE211" s="1" t="s">
        <v>526</v>
      </c>
      <c r="AF211" s="1" t="s">
        <v>526</v>
      </c>
    </row>
    <row r="212" spans="2:32" x14ac:dyDescent="0.25">
      <c r="B212" s="14" t="s">
        <v>20</v>
      </c>
      <c r="C212" s="20" t="s">
        <v>735</v>
      </c>
      <c r="D212" s="16" t="s">
        <v>0</v>
      </c>
      <c r="E212" s="12" t="s">
        <v>0</v>
      </c>
      <c r="F212" s="21"/>
      <c r="G212" s="5" t="s">
        <v>0</v>
      </c>
      <c r="H212" s="27"/>
      <c r="I212" s="4"/>
      <c r="J212" s="2"/>
      <c r="K212" s="4"/>
      <c r="L212" s="4"/>
      <c r="M212" s="4"/>
      <c r="N212" s="4"/>
      <c r="O212" s="4"/>
      <c r="P212" s="13"/>
      <c r="Q212" s="4"/>
      <c r="R212" s="4"/>
      <c r="S212" s="4"/>
      <c r="T212" s="4"/>
      <c r="U212" s="13"/>
      <c r="V212" s="4"/>
      <c r="W212" s="2"/>
      <c r="X212" s="22" t="s">
        <v>0</v>
      </c>
      <c r="Y212" s="23" t="s">
        <v>0</v>
      </c>
      <c r="Z212" s="37" t="s">
        <v>0</v>
      </c>
      <c r="AA212" s="2"/>
      <c r="AB212" s="5" t="s">
        <v>0</v>
      </c>
      <c r="AC212" s="5" t="s">
        <v>0</v>
      </c>
      <c r="AD212" s="5" t="s">
        <v>0</v>
      </c>
      <c r="AE212" s="15" t="s">
        <v>0</v>
      </c>
      <c r="AF212" s="24" t="s">
        <v>0</v>
      </c>
    </row>
    <row r="213" spans="2:32" x14ac:dyDescent="0.25">
      <c r="B213" s="7" t="s">
        <v>526</v>
      </c>
      <c r="C213" s="1" t="s">
        <v>526</v>
      </c>
      <c r="D213" s="6" t="s">
        <v>526</v>
      </c>
      <c r="E213" s="1" t="s">
        <v>526</v>
      </c>
      <c r="F213" s="1" t="s">
        <v>526</v>
      </c>
      <c r="G213" s="1" t="s">
        <v>526</v>
      </c>
      <c r="H213" s="1" t="s">
        <v>526</v>
      </c>
      <c r="I213" s="1" t="s">
        <v>526</v>
      </c>
      <c r="J213" s="1" t="s">
        <v>526</v>
      </c>
      <c r="K213" s="1" t="s">
        <v>526</v>
      </c>
      <c r="L213" s="1" t="s">
        <v>526</v>
      </c>
      <c r="M213" s="1" t="s">
        <v>526</v>
      </c>
      <c r="N213" s="1" t="s">
        <v>526</v>
      </c>
      <c r="O213" s="1" t="s">
        <v>526</v>
      </c>
      <c r="P213" s="1" t="s">
        <v>526</v>
      </c>
      <c r="Q213" s="1" t="s">
        <v>526</v>
      </c>
      <c r="R213" s="1" t="s">
        <v>526</v>
      </c>
      <c r="S213" s="1" t="s">
        <v>526</v>
      </c>
      <c r="T213" s="1" t="s">
        <v>526</v>
      </c>
      <c r="U213" s="1" t="s">
        <v>526</v>
      </c>
      <c r="V213" s="1" t="s">
        <v>526</v>
      </c>
      <c r="W213" s="1" t="s">
        <v>526</v>
      </c>
      <c r="X213" s="1" t="s">
        <v>526</v>
      </c>
      <c r="Y213" s="1" t="s">
        <v>526</v>
      </c>
      <c r="Z213" s="1" t="s">
        <v>526</v>
      </c>
      <c r="AA213" s="1" t="s">
        <v>526</v>
      </c>
      <c r="AB213" s="1" t="s">
        <v>526</v>
      </c>
      <c r="AC213" s="1" t="s">
        <v>526</v>
      </c>
      <c r="AD213" s="1" t="s">
        <v>526</v>
      </c>
      <c r="AE213" s="1" t="s">
        <v>526</v>
      </c>
      <c r="AF213" s="1" t="s">
        <v>526</v>
      </c>
    </row>
    <row r="214" spans="2:32" x14ac:dyDescent="0.25">
      <c r="B214" s="19" t="s">
        <v>295</v>
      </c>
      <c r="C214" s="17" t="s">
        <v>348</v>
      </c>
      <c r="D214" s="18"/>
      <c r="E214" s="2"/>
      <c r="F214" s="2"/>
      <c r="G214" s="2"/>
      <c r="H214" s="2"/>
      <c r="I214" s="3">
        <f>SUM('GMIC_2021-Q3_SCDPT4'!SCDPT4_96BEGIN_7:'GMIC_2021-Q3_SCDPT4'!SCDPT4_96ENDIN_7)</f>
        <v>0</v>
      </c>
      <c r="J214" s="2"/>
      <c r="K214" s="3">
        <f>SUM('GMIC_2021-Q3_SCDPT4'!SCDPT4_96BEGIN_9:'GMIC_2021-Q3_SCDPT4'!SCDPT4_96ENDIN_9)</f>
        <v>0</v>
      </c>
      <c r="L214" s="3">
        <f>SUM('GMIC_2021-Q3_SCDPT4'!SCDPT4_96BEGIN_10:'GMIC_2021-Q3_SCDPT4'!SCDPT4_96ENDIN_10)</f>
        <v>0</v>
      </c>
      <c r="M214" s="3">
        <f>SUM('GMIC_2021-Q3_SCDPT4'!SCDPT4_96BEGIN_11:'GMIC_2021-Q3_SCDPT4'!SCDPT4_96ENDIN_11)</f>
        <v>0</v>
      </c>
      <c r="N214" s="3">
        <f>SUM('GMIC_2021-Q3_SCDPT4'!SCDPT4_96BEGIN_12:'GMIC_2021-Q3_SCDPT4'!SCDPT4_96ENDIN_12)</f>
        <v>0</v>
      </c>
      <c r="O214" s="3">
        <f>SUM('GMIC_2021-Q3_SCDPT4'!SCDPT4_96BEGIN_13:'GMIC_2021-Q3_SCDPT4'!SCDPT4_96ENDIN_13)</f>
        <v>0</v>
      </c>
      <c r="P214" s="3">
        <f>SUM('GMIC_2021-Q3_SCDPT4'!SCDPT4_96BEGIN_14:'GMIC_2021-Q3_SCDPT4'!SCDPT4_96ENDIN_14)</f>
        <v>0</v>
      </c>
      <c r="Q214" s="3">
        <f>SUM('GMIC_2021-Q3_SCDPT4'!SCDPT4_96BEGIN_15:'GMIC_2021-Q3_SCDPT4'!SCDPT4_96ENDIN_15)</f>
        <v>0</v>
      </c>
      <c r="R214" s="3">
        <f>SUM('GMIC_2021-Q3_SCDPT4'!SCDPT4_96BEGIN_16:'GMIC_2021-Q3_SCDPT4'!SCDPT4_96ENDIN_16)</f>
        <v>0</v>
      </c>
      <c r="S214" s="3">
        <f>SUM('GMIC_2021-Q3_SCDPT4'!SCDPT4_96BEGIN_17:'GMIC_2021-Q3_SCDPT4'!SCDPT4_96ENDIN_17)</f>
        <v>0</v>
      </c>
      <c r="T214" s="3">
        <f>SUM('GMIC_2021-Q3_SCDPT4'!SCDPT4_96BEGIN_18:'GMIC_2021-Q3_SCDPT4'!SCDPT4_96ENDIN_18)</f>
        <v>0</v>
      </c>
      <c r="U214" s="3">
        <f>SUM('GMIC_2021-Q3_SCDPT4'!SCDPT4_96BEGIN_19:'GMIC_2021-Q3_SCDPT4'!SCDPT4_96ENDIN_19)</f>
        <v>0</v>
      </c>
      <c r="V214" s="3">
        <f>SUM('GMIC_2021-Q3_SCDPT4'!SCDPT4_96BEGIN_20:'GMIC_2021-Q3_SCDPT4'!SCDPT4_96ENDIN_20)</f>
        <v>0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2:32" ht="27.6" x14ac:dyDescent="0.25">
      <c r="B215" s="19" t="s">
        <v>550</v>
      </c>
      <c r="C215" s="17" t="s">
        <v>668</v>
      </c>
      <c r="D215" s="18"/>
      <c r="E215" s="2"/>
      <c r="F215" s="2"/>
      <c r="G215" s="2"/>
      <c r="H215" s="2"/>
      <c r="I215" s="3">
        <f>'GMIC_2021-Q3_SCDPT4'!SCDPT4_9099999_7+'GMIC_2021-Q3_SCDPT4'!SCDPT4_9199999_7+'GMIC_2021-Q3_SCDPT4'!SCDPT4_9299999_7+'GMIC_2021-Q3_SCDPT4'!SCDPT4_9399999_7+'GMIC_2021-Q3_SCDPT4'!SCDPT4_9499999_7+'GMIC_2021-Q3_SCDPT4'!SCDPT4_9599999_7+'GMIC_2021-Q3_SCDPT4'!SCDPT4_9699999_7</f>
        <v>0</v>
      </c>
      <c r="J215" s="2"/>
      <c r="K215" s="3">
        <f>'GMIC_2021-Q3_SCDPT4'!SCDPT4_9099999_9+'GMIC_2021-Q3_SCDPT4'!SCDPT4_9199999_9+'GMIC_2021-Q3_SCDPT4'!SCDPT4_9299999_9+'GMIC_2021-Q3_SCDPT4'!SCDPT4_9399999_9+'GMIC_2021-Q3_SCDPT4'!SCDPT4_9499999_9+'GMIC_2021-Q3_SCDPT4'!SCDPT4_9599999_9+'GMIC_2021-Q3_SCDPT4'!SCDPT4_9699999_9</f>
        <v>0</v>
      </c>
      <c r="L215" s="3">
        <f>'GMIC_2021-Q3_SCDPT4'!SCDPT4_9099999_10+'GMIC_2021-Q3_SCDPT4'!SCDPT4_9199999_10+'GMIC_2021-Q3_SCDPT4'!SCDPT4_9299999_10+'GMIC_2021-Q3_SCDPT4'!SCDPT4_9399999_10+'GMIC_2021-Q3_SCDPT4'!SCDPT4_9499999_10+'GMIC_2021-Q3_SCDPT4'!SCDPT4_9599999_10+'GMIC_2021-Q3_SCDPT4'!SCDPT4_9699999_10</f>
        <v>0</v>
      </c>
      <c r="M215" s="3">
        <f>'GMIC_2021-Q3_SCDPT4'!SCDPT4_9099999_11+'GMIC_2021-Q3_SCDPT4'!SCDPT4_9199999_11+'GMIC_2021-Q3_SCDPT4'!SCDPT4_9299999_11+'GMIC_2021-Q3_SCDPT4'!SCDPT4_9399999_11+'GMIC_2021-Q3_SCDPT4'!SCDPT4_9499999_11+'GMIC_2021-Q3_SCDPT4'!SCDPT4_9599999_11+'GMIC_2021-Q3_SCDPT4'!SCDPT4_9699999_11</f>
        <v>0</v>
      </c>
      <c r="N215" s="3">
        <f>'GMIC_2021-Q3_SCDPT4'!SCDPT4_9099999_12+'GMIC_2021-Q3_SCDPT4'!SCDPT4_9199999_12+'GMIC_2021-Q3_SCDPT4'!SCDPT4_9299999_12+'GMIC_2021-Q3_SCDPT4'!SCDPT4_9399999_12+'GMIC_2021-Q3_SCDPT4'!SCDPT4_9499999_12+'GMIC_2021-Q3_SCDPT4'!SCDPT4_9599999_12+'GMIC_2021-Q3_SCDPT4'!SCDPT4_9699999_12</f>
        <v>0</v>
      </c>
      <c r="O215" s="3">
        <f>'GMIC_2021-Q3_SCDPT4'!SCDPT4_9099999_13+'GMIC_2021-Q3_SCDPT4'!SCDPT4_9199999_13+'GMIC_2021-Q3_SCDPT4'!SCDPT4_9299999_13+'GMIC_2021-Q3_SCDPT4'!SCDPT4_9399999_13+'GMIC_2021-Q3_SCDPT4'!SCDPT4_9499999_13+'GMIC_2021-Q3_SCDPT4'!SCDPT4_9599999_13+'GMIC_2021-Q3_SCDPT4'!SCDPT4_9699999_13</f>
        <v>0</v>
      </c>
      <c r="P215" s="3">
        <f>'GMIC_2021-Q3_SCDPT4'!SCDPT4_9099999_14+'GMIC_2021-Q3_SCDPT4'!SCDPT4_9199999_14+'GMIC_2021-Q3_SCDPT4'!SCDPT4_9299999_14+'GMIC_2021-Q3_SCDPT4'!SCDPT4_9399999_14+'GMIC_2021-Q3_SCDPT4'!SCDPT4_9499999_14+'GMIC_2021-Q3_SCDPT4'!SCDPT4_9599999_14+'GMIC_2021-Q3_SCDPT4'!SCDPT4_9699999_14</f>
        <v>0</v>
      </c>
      <c r="Q215" s="3">
        <f>'GMIC_2021-Q3_SCDPT4'!SCDPT4_9099999_15+'GMIC_2021-Q3_SCDPT4'!SCDPT4_9199999_15+'GMIC_2021-Q3_SCDPT4'!SCDPT4_9299999_15+'GMIC_2021-Q3_SCDPT4'!SCDPT4_9399999_15+'GMIC_2021-Q3_SCDPT4'!SCDPT4_9499999_15+'GMIC_2021-Q3_SCDPT4'!SCDPT4_9599999_15+'GMIC_2021-Q3_SCDPT4'!SCDPT4_9699999_15</f>
        <v>0</v>
      </c>
      <c r="R215" s="3">
        <f>'GMIC_2021-Q3_SCDPT4'!SCDPT4_9099999_16+'GMIC_2021-Q3_SCDPT4'!SCDPT4_9199999_16+'GMIC_2021-Q3_SCDPT4'!SCDPT4_9299999_16+'GMIC_2021-Q3_SCDPT4'!SCDPT4_9399999_16+'GMIC_2021-Q3_SCDPT4'!SCDPT4_9499999_16+'GMIC_2021-Q3_SCDPT4'!SCDPT4_9599999_16+'GMIC_2021-Q3_SCDPT4'!SCDPT4_9699999_16</f>
        <v>0</v>
      </c>
      <c r="S215" s="3">
        <f>'GMIC_2021-Q3_SCDPT4'!SCDPT4_9099999_17+'GMIC_2021-Q3_SCDPT4'!SCDPT4_9199999_17+'GMIC_2021-Q3_SCDPT4'!SCDPT4_9299999_17+'GMIC_2021-Q3_SCDPT4'!SCDPT4_9399999_17+'GMIC_2021-Q3_SCDPT4'!SCDPT4_9499999_17+'GMIC_2021-Q3_SCDPT4'!SCDPT4_9599999_17+'GMIC_2021-Q3_SCDPT4'!SCDPT4_9699999_17</f>
        <v>0</v>
      </c>
      <c r="T215" s="3">
        <f>'GMIC_2021-Q3_SCDPT4'!SCDPT4_9099999_18+'GMIC_2021-Q3_SCDPT4'!SCDPT4_9199999_18+'GMIC_2021-Q3_SCDPT4'!SCDPT4_9299999_18+'GMIC_2021-Q3_SCDPT4'!SCDPT4_9399999_18+'GMIC_2021-Q3_SCDPT4'!SCDPT4_9499999_18+'GMIC_2021-Q3_SCDPT4'!SCDPT4_9599999_18+'GMIC_2021-Q3_SCDPT4'!SCDPT4_9699999_18</f>
        <v>0</v>
      </c>
      <c r="U215" s="3">
        <f>'GMIC_2021-Q3_SCDPT4'!SCDPT4_9099999_19+'GMIC_2021-Q3_SCDPT4'!SCDPT4_9199999_19+'GMIC_2021-Q3_SCDPT4'!SCDPT4_9299999_19+'GMIC_2021-Q3_SCDPT4'!SCDPT4_9399999_19+'GMIC_2021-Q3_SCDPT4'!SCDPT4_9499999_19+'GMIC_2021-Q3_SCDPT4'!SCDPT4_9599999_19+'GMIC_2021-Q3_SCDPT4'!SCDPT4_9699999_19</f>
        <v>0</v>
      </c>
      <c r="V215" s="3">
        <f>'GMIC_2021-Q3_SCDPT4'!SCDPT4_9099999_20+'GMIC_2021-Q3_SCDPT4'!SCDPT4_9199999_20+'GMIC_2021-Q3_SCDPT4'!SCDPT4_9299999_20+'GMIC_2021-Q3_SCDPT4'!SCDPT4_9399999_20+'GMIC_2021-Q3_SCDPT4'!SCDPT4_9499999_20+'GMIC_2021-Q3_SCDPT4'!SCDPT4_9599999_20+'GMIC_2021-Q3_SCDPT4'!SCDPT4_9699999_20</f>
        <v>0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 ht="27.6" x14ac:dyDescent="0.25">
      <c r="B216" s="19" t="s">
        <v>758</v>
      </c>
      <c r="C216" s="17" t="s">
        <v>21</v>
      </c>
      <c r="D216" s="18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2:32" x14ac:dyDescent="0.25">
      <c r="B217" s="19" t="s">
        <v>127</v>
      </c>
      <c r="C217" s="17" t="s">
        <v>759</v>
      </c>
      <c r="D217" s="18"/>
      <c r="E217" s="2"/>
      <c r="F217" s="2"/>
      <c r="G217" s="2"/>
      <c r="H217" s="2"/>
      <c r="I217" s="11">
        <f>'GMIC_2021-Q3_SCDPT4'!SCDPT4_9799997_7</f>
        <v>0</v>
      </c>
      <c r="J217" s="2"/>
      <c r="K217" s="11">
        <f>'GMIC_2021-Q3_SCDPT4'!SCDPT4_9799997_9</f>
        <v>0</v>
      </c>
      <c r="L217" s="11">
        <f>'GMIC_2021-Q3_SCDPT4'!SCDPT4_9799997_10</f>
        <v>0</v>
      </c>
      <c r="M217" s="11">
        <f>'GMIC_2021-Q3_SCDPT4'!SCDPT4_9799997_11</f>
        <v>0</v>
      </c>
      <c r="N217" s="11">
        <f>'GMIC_2021-Q3_SCDPT4'!SCDPT4_9799997_12</f>
        <v>0</v>
      </c>
      <c r="O217" s="11">
        <f>'GMIC_2021-Q3_SCDPT4'!SCDPT4_9799997_13</f>
        <v>0</v>
      </c>
      <c r="P217" s="11">
        <f>'GMIC_2021-Q3_SCDPT4'!SCDPT4_9799997_14</f>
        <v>0</v>
      </c>
      <c r="Q217" s="11">
        <f>'GMIC_2021-Q3_SCDPT4'!SCDPT4_9799997_15</f>
        <v>0</v>
      </c>
      <c r="R217" s="11">
        <f>'GMIC_2021-Q3_SCDPT4'!SCDPT4_9799997_16</f>
        <v>0</v>
      </c>
      <c r="S217" s="11">
        <f>'GMIC_2021-Q3_SCDPT4'!SCDPT4_9799997_17</f>
        <v>0</v>
      </c>
      <c r="T217" s="11">
        <f>'GMIC_2021-Q3_SCDPT4'!SCDPT4_9799997_18</f>
        <v>0</v>
      </c>
      <c r="U217" s="11">
        <f>'GMIC_2021-Q3_SCDPT4'!SCDPT4_9799997_19</f>
        <v>0</v>
      </c>
      <c r="V217" s="11">
        <f>'GMIC_2021-Q3_SCDPT4'!SCDPT4_9799997_20</f>
        <v>0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ht="27.6" x14ac:dyDescent="0.25">
      <c r="B218" s="19" t="s">
        <v>22</v>
      </c>
      <c r="C218" s="17" t="s">
        <v>194</v>
      </c>
      <c r="D218" s="18"/>
      <c r="E218" s="2"/>
      <c r="F218" s="2"/>
      <c r="G218" s="2"/>
      <c r="H218" s="2"/>
      <c r="I218" s="3">
        <f>'GMIC_2021-Q3_SCDPT4'!SCDPT4_8999999_7+'GMIC_2021-Q3_SCDPT4'!SCDPT4_9799999_7</f>
        <v>0</v>
      </c>
      <c r="J218" s="2"/>
      <c r="K218" s="3">
        <f>'GMIC_2021-Q3_SCDPT4'!SCDPT4_8999999_9+'GMIC_2021-Q3_SCDPT4'!SCDPT4_9799999_9</f>
        <v>0</v>
      </c>
      <c r="L218" s="3">
        <f>'GMIC_2021-Q3_SCDPT4'!SCDPT4_8999999_10+'GMIC_2021-Q3_SCDPT4'!SCDPT4_9799999_10</f>
        <v>0</v>
      </c>
      <c r="M218" s="3">
        <f>'GMIC_2021-Q3_SCDPT4'!SCDPT4_8999999_11+'GMIC_2021-Q3_SCDPT4'!SCDPT4_9799999_11</f>
        <v>0</v>
      </c>
      <c r="N218" s="3">
        <f>'GMIC_2021-Q3_SCDPT4'!SCDPT4_8999999_12+'GMIC_2021-Q3_SCDPT4'!SCDPT4_9799999_12</f>
        <v>0</v>
      </c>
      <c r="O218" s="3">
        <f>'GMIC_2021-Q3_SCDPT4'!SCDPT4_8999999_13+'GMIC_2021-Q3_SCDPT4'!SCDPT4_9799999_13</f>
        <v>0</v>
      </c>
      <c r="P218" s="3">
        <f>'GMIC_2021-Q3_SCDPT4'!SCDPT4_8999999_14+'GMIC_2021-Q3_SCDPT4'!SCDPT4_9799999_14</f>
        <v>0</v>
      </c>
      <c r="Q218" s="3">
        <f>'GMIC_2021-Q3_SCDPT4'!SCDPT4_8999999_15+'GMIC_2021-Q3_SCDPT4'!SCDPT4_9799999_15</f>
        <v>0</v>
      </c>
      <c r="R218" s="3">
        <f>'GMIC_2021-Q3_SCDPT4'!SCDPT4_8999999_16+'GMIC_2021-Q3_SCDPT4'!SCDPT4_9799999_16</f>
        <v>0</v>
      </c>
      <c r="S218" s="3">
        <f>'GMIC_2021-Q3_SCDPT4'!SCDPT4_8999999_17+'GMIC_2021-Q3_SCDPT4'!SCDPT4_9799999_17</f>
        <v>0</v>
      </c>
      <c r="T218" s="3">
        <f>'GMIC_2021-Q3_SCDPT4'!SCDPT4_8999999_18+'GMIC_2021-Q3_SCDPT4'!SCDPT4_9799999_18</f>
        <v>0</v>
      </c>
      <c r="U218" s="3">
        <f>'GMIC_2021-Q3_SCDPT4'!SCDPT4_8999999_19+'GMIC_2021-Q3_SCDPT4'!SCDPT4_9799999_19</f>
        <v>0</v>
      </c>
      <c r="V218" s="3">
        <f>'GMIC_2021-Q3_SCDPT4'!SCDPT4_8999999_20+'GMIC_2021-Q3_SCDPT4'!SCDPT4_9799999_20</f>
        <v>0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2:32" x14ac:dyDescent="0.25">
      <c r="B219" s="52" t="s">
        <v>700</v>
      </c>
      <c r="C219" s="50" t="s">
        <v>73</v>
      </c>
      <c r="D219" s="53"/>
      <c r="E219" s="25"/>
      <c r="F219" s="25"/>
      <c r="G219" s="25"/>
      <c r="H219" s="25"/>
      <c r="I219" s="29">
        <f>'GMIC_2021-Q3_SCDPT4'!SCDPT4_8399999_7+'GMIC_2021-Q3_SCDPT4'!SCDPT4_8999999_7+'GMIC_2021-Q3_SCDPT4'!SCDPT4_9799999_7</f>
        <v>183053741</v>
      </c>
      <c r="J219" s="25"/>
      <c r="K219" s="29">
        <f>'GMIC_2021-Q3_SCDPT4'!SCDPT4_8399999_9+'GMIC_2021-Q3_SCDPT4'!SCDPT4_8999999_9+'GMIC_2021-Q3_SCDPT4'!SCDPT4_9799999_9</f>
        <v>181132040</v>
      </c>
      <c r="L219" s="29">
        <f>'GMIC_2021-Q3_SCDPT4'!SCDPT4_8399999_10+'GMIC_2021-Q3_SCDPT4'!SCDPT4_8999999_10+'GMIC_2021-Q3_SCDPT4'!SCDPT4_9799999_10</f>
        <v>168185434</v>
      </c>
      <c r="M219" s="29">
        <f>'GMIC_2021-Q3_SCDPT4'!SCDPT4_8399999_11+'GMIC_2021-Q3_SCDPT4'!SCDPT4_8999999_11+'GMIC_2021-Q3_SCDPT4'!SCDPT4_9799999_11</f>
        <v>5161</v>
      </c>
      <c r="N219" s="29">
        <f>'GMIC_2021-Q3_SCDPT4'!SCDPT4_8399999_12+'GMIC_2021-Q3_SCDPT4'!SCDPT4_8999999_12+'GMIC_2021-Q3_SCDPT4'!SCDPT4_9799999_12</f>
        <v>-689222</v>
      </c>
      <c r="O219" s="29">
        <f>'GMIC_2021-Q3_SCDPT4'!SCDPT4_8399999_13+'GMIC_2021-Q3_SCDPT4'!SCDPT4_8999999_13+'GMIC_2021-Q3_SCDPT4'!SCDPT4_9799999_13</f>
        <v>0</v>
      </c>
      <c r="P219" s="29">
        <f>'GMIC_2021-Q3_SCDPT4'!SCDPT4_8399999_14+'GMIC_2021-Q3_SCDPT4'!SCDPT4_8999999_14+'GMIC_2021-Q3_SCDPT4'!SCDPT4_9799999_14</f>
        <v>-684061</v>
      </c>
      <c r="Q219" s="29">
        <f>'GMIC_2021-Q3_SCDPT4'!SCDPT4_8399999_15+'GMIC_2021-Q3_SCDPT4'!SCDPT4_8999999_15+'GMIC_2021-Q3_SCDPT4'!SCDPT4_9799999_15</f>
        <v>0</v>
      </c>
      <c r="R219" s="29">
        <f>'GMIC_2021-Q3_SCDPT4'!SCDPT4_8399999_16+'GMIC_2021-Q3_SCDPT4'!SCDPT4_8999999_16+'GMIC_2021-Q3_SCDPT4'!SCDPT4_9799999_16</f>
        <v>179939731</v>
      </c>
      <c r="S219" s="29">
        <f>'GMIC_2021-Q3_SCDPT4'!SCDPT4_8399999_17+'GMIC_2021-Q3_SCDPT4'!SCDPT4_8999999_17+'GMIC_2021-Q3_SCDPT4'!SCDPT4_9799999_17</f>
        <v>0</v>
      </c>
      <c r="T219" s="29">
        <f>'GMIC_2021-Q3_SCDPT4'!SCDPT4_8399999_18+'GMIC_2021-Q3_SCDPT4'!SCDPT4_8999999_18+'GMIC_2021-Q3_SCDPT4'!SCDPT4_9799999_18</f>
        <v>157928</v>
      </c>
      <c r="U219" s="29">
        <f>'GMIC_2021-Q3_SCDPT4'!SCDPT4_8399999_19+'GMIC_2021-Q3_SCDPT4'!SCDPT4_8999999_19+'GMIC_2021-Q3_SCDPT4'!SCDPT4_9799999_19</f>
        <v>157928</v>
      </c>
      <c r="V219" s="29">
        <f>'GMIC_2021-Q3_SCDPT4'!SCDPT4_8399999_20+'GMIC_2021-Q3_SCDPT4'!SCDPT4_8999999_20+'GMIC_2021-Q3_SCDPT4'!SCDPT4_9799999_20</f>
        <v>7887150</v>
      </c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SaveAs(10/27/2021-3:14 PM)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IxMzAyMDY0MzwvVXNlck5hbWU+PERhdGVUaW1lPjEwLzI3LzIwMjEgNzoyMjoyMiBQTTwvRGF0ZVRpbWU+PExhYmVsU3RyaW5nPlVOUkVTVFJJQ1RFR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4A41CF34-767A-4857-A2A8-6CA78E73216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6ABF4C3-5E89-4F63-8268-3EF197BD47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2590</vt:i4>
      </vt:variant>
    </vt:vector>
  </HeadingPairs>
  <TitlesOfParts>
    <vt:vector size="2592" baseType="lpstr">
      <vt:lpstr>GMIC_2021-Q3_SCDPT3</vt:lpstr>
      <vt:lpstr>GMIC_2021-Q3_SCDPT4</vt:lpstr>
      <vt:lpstr>'GMIC_2021-Q3_SCDPT3'!SCDPT3_0500000_Range</vt:lpstr>
      <vt:lpstr>'GMIC_2021-Q3_SCDPT3'!SCDPT3_0599999_7</vt:lpstr>
      <vt:lpstr>'GMIC_2021-Q3_SCDPT3'!SCDPT3_0599999_8</vt:lpstr>
      <vt:lpstr>'GMIC_2021-Q3_SCDPT3'!SCDPT3_0599999_9</vt:lpstr>
      <vt:lpstr>'GMIC_2021-Q3_SCDPT3'!SCDPT3_05BEGIN_1</vt:lpstr>
      <vt:lpstr>'GMIC_2021-Q3_SCDPT3'!SCDPT3_05BEGIN_10.01</vt:lpstr>
      <vt:lpstr>'GMIC_2021-Q3_SCDPT3'!SCDPT3_05BEGIN_10.02</vt:lpstr>
      <vt:lpstr>'GMIC_2021-Q3_SCDPT3'!SCDPT3_05BEGIN_10.03</vt:lpstr>
      <vt:lpstr>'GMIC_2021-Q3_SCDPT3'!SCDPT3_05BEGIN_11</vt:lpstr>
      <vt:lpstr>'GMIC_2021-Q3_SCDPT3'!SCDPT3_05BEGIN_12</vt:lpstr>
      <vt:lpstr>'GMIC_2021-Q3_SCDPT3'!SCDPT3_05BEGIN_13</vt:lpstr>
      <vt:lpstr>'GMIC_2021-Q3_SCDPT3'!SCDPT3_05BEGIN_14</vt:lpstr>
      <vt:lpstr>'GMIC_2021-Q3_SCDPT3'!SCDPT3_05BEGIN_15</vt:lpstr>
      <vt:lpstr>'GMIC_2021-Q3_SCDPT3'!SCDPT3_05BEGIN_16</vt:lpstr>
      <vt:lpstr>'GMIC_2021-Q3_SCDPT3'!SCDPT3_05BEGIN_2</vt:lpstr>
      <vt:lpstr>'GMIC_2021-Q3_SCDPT3'!SCDPT3_05BEGIN_3</vt:lpstr>
      <vt:lpstr>'GMIC_2021-Q3_SCDPT3'!SCDPT3_05BEGIN_4</vt:lpstr>
      <vt:lpstr>'GMIC_2021-Q3_SCDPT3'!SCDPT3_05BEGIN_5</vt:lpstr>
      <vt:lpstr>'GMIC_2021-Q3_SCDPT3'!SCDPT3_05BEGIN_6</vt:lpstr>
      <vt:lpstr>'GMIC_2021-Q3_SCDPT3'!SCDPT3_05BEGIN_7</vt:lpstr>
      <vt:lpstr>'GMIC_2021-Q3_SCDPT3'!SCDPT3_05BEGIN_8</vt:lpstr>
      <vt:lpstr>'GMIC_2021-Q3_SCDPT3'!SCDPT3_05BEGIN_9</vt:lpstr>
      <vt:lpstr>'GMIC_2021-Q3_SCDPT3'!SCDPT3_05ENDIN_10.01</vt:lpstr>
      <vt:lpstr>'GMIC_2021-Q3_SCDPT3'!SCDPT3_05ENDIN_10.02</vt:lpstr>
      <vt:lpstr>'GMIC_2021-Q3_SCDPT3'!SCDPT3_05ENDIN_10.03</vt:lpstr>
      <vt:lpstr>'GMIC_2021-Q3_SCDPT3'!SCDPT3_05ENDIN_11</vt:lpstr>
      <vt:lpstr>'GMIC_2021-Q3_SCDPT3'!SCDPT3_05ENDIN_12</vt:lpstr>
      <vt:lpstr>'GMIC_2021-Q3_SCDPT3'!SCDPT3_05ENDIN_13</vt:lpstr>
      <vt:lpstr>'GMIC_2021-Q3_SCDPT3'!SCDPT3_05ENDIN_14</vt:lpstr>
      <vt:lpstr>'GMIC_2021-Q3_SCDPT3'!SCDPT3_05ENDIN_15</vt:lpstr>
      <vt:lpstr>'GMIC_2021-Q3_SCDPT3'!SCDPT3_05ENDIN_16</vt:lpstr>
      <vt:lpstr>'GMIC_2021-Q3_SCDPT3'!SCDPT3_05ENDIN_2</vt:lpstr>
      <vt:lpstr>'GMIC_2021-Q3_SCDPT3'!SCDPT3_05ENDIN_3</vt:lpstr>
      <vt:lpstr>'GMIC_2021-Q3_SCDPT3'!SCDPT3_05ENDIN_4</vt:lpstr>
      <vt:lpstr>'GMIC_2021-Q3_SCDPT3'!SCDPT3_05ENDIN_5</vt:lpstr>
      <vt:lpstr>'GMIC_2021-Q3_SCDPT3'!SCDPT3_05ENDIN_6</vt:lpstr>
      <vt:lpstr>'GMIC_2021-Q3_SCDPT3'!SCDPT3_05ENDIN_7</vt:lpstr>
      <vt:lpstr>'GMIC_2021-Q3_SCDPT3'!SCDPT3_05ENDIN_8</vt:lpstr>
      <vt:lpstr>'GMIC_2021-Q3_SCDPT3'!SCDPT3_05ENDIN_9</vt:lpstr>
      <vt:lpstr>'GMIC_2021-Q3_SCDPT3'!SCDPT3_1000000_Range</vt:lpstr>
      <vt:lpstr>'GMIC_2021-Q3_SCDPT3'!SCDPT3_1099999_7</vt:lpstr>
      <vt:lpstr>'GMIC_2021-Q3_SCDPT3'!SCDPT3_1099999_8</vt:lpstr>
      <vt:lpstr>'GMIC_2021-Q3_SCDPT3'!SCDPT3_1099999_9</vt:lpstr>
      <vt:lpstr>'GMIC_2021-Q3_SCDPT3'!SCDPT3_10BEGIN_1</vt:lpstr>
      <vt:lpstr>'GMIC_2021-Q3_SCDPT3'!SCDPT3_10BEGIN_10.01</vt:lpstr>
      <vt:lpstr>'GMIC_2021-Q3_SCDPT3'!SCDPT3_10BEGIN_10.02</vt:lpstr>
      <vt:lpstr>'GMIC_2021-Q3_SCDPT3'!SCDPT3_10BEGIN_10.03</vt:lpstr>
      <vt:lpstr>'GMIC_2021-Q3_SCDPT3'!SCDPT3_10BEGIN_11</vt:lpstr>
      <vt:lpstr>'GMIC_2021-Q3_SCDPT3'!SCDPT3_10BEGIN_12</vt:lpstr>
      <vt:lpstr>'GMIC_2021-Q3_SCDPT3'!SCDPT3_10BEGIN_13</vt:lpstr>
      <vt:lpstr>'GMIC_2021-Q3_SCDPT3'!SCDPT3_10BEGIN_14</vt:lpstr>
      <vt:lpstr>'GMIC_2021-Q3_SCDPT3'!SCDPT3_10BEGIN_15</vt:lpstr>
      <vt:lpstr>'GMIC_2021-Q3_SCDPT3'!SCDPT3_10BEGIN_16</vt:lpstr>
      <vt:lpstr>'GMIC_2021-Q3_SCDPT3'!SCDPT3_10BEGIN_2</vt:lpstr>
      <vt:lpstr>'GMIC_2021-Q3_SCDPT3'!SCDPT3_10BEGIN_3</vt:lpstr>
      <vt:lpstr>'GMIC_2021-Q3_SCDPT3'!SCDPT3_10BEGIN_4</vt:lpstr>
      <vt:lpstr>'GMIC_2021-Q3_SCDPT3'!SCDPT3_10BEGIN_5</vt:lpstr>
      <vt:lpstr>'GMIC_2021-Q3_SCDPT3'!SCDPT3_10BEGIN_6</vt:lpstr>
      <vt:lpstr>'GMIC_2021-Q3_SCDPT3'!SCDPT3_10BEGIN_7</vt:lpstr>
      <vt:lpstr>'GMIC_2021-Q3_SCDPT3'!SCDPT3_10BEGIN_8</vt:lpstr>
      <vt:lpstr>'GMIC_2021-Q3_SCDPT3'!SCDPT3_10BEGIN_9</vt:lpstr>
      <vt:lpstr>'GMIC_2021-Q3_SCDPT3'!SCDPT3_10ENDIN_10.01</vt:lpstr>
      <vt:lpstr>'GMIC_2021-Q3_SCDPT3'!SCDPT3_10ENDIN_10.02</vt:lpstr>
      <vt:lpstr>'GMIC_2021-Q3_SCDPT3'!SCDPT3_10ENDIN_10.03</vt:lpstr>
      <vt:lpstr>'GMIC_2021-Q3_SCDPT3'!SCDPT3_10ENDIN_11</vt:lpstr>
      <vt:lpstr>'GMIC_2021-Q3_SCDPT3'!SCDPT3_10ENDIN_12</vt:lpstr>
      <vt:lpstr>'GMIC_2021-Q3_SCDPT3'!SCDPT3_10ENDIN_13</vt:lpstr>
      <vt:lpstr>'GMIC_2021-Q3_SCDPT3'!SCDPT3_10ENDIN_14</vt:lpstr>
      <vt:lpstr>'GMIC_2021-Q3_SCDPT3'!SCDPT3_10ENDIN_15</vt:lpstr>
      <vt:lpstr>'GMIC_2021-Q3_SCDPT3'!SCDPT3_10ENDIN_16</vt:lpstr>
      <vt:lpstr>'GMIC_2021-Q3_SCDPT3'!SCDPT3_10ENDIN_2</vt:lpstr>
      <vt:lpstr>'GMIC_2021-Q3_SCDPT3'!SCDPT3_10ENDIN_3</vt:lpstr>
      <vt:lpstr>'GMIC_2021-Q3_SCDPT3'!SCDPT3_10ENDIN_4</vt:lpstr>
      <vt:lpstr>'GMIC_2021-Q3_SCDPT3'!SCDPT3_10ENDIN_5</vt:lpstr>
      <vt:lpstr>'GMIC_2021-Q3_SCDPT3'!SCDPT3_10ENDIN_6</vt:lpstr>
      <vt:lpstr>'GMIC_2021-Q3_SCDPT3'!SCDPT3_10ENDIN_7</vt:lpstr>
      <vt:lpstr>'GMIC_2021-Q3_SCDPT3'!SCDPT3_10ENDIN_8</vt:lpstr>
      <vt:lpstr>'GMIC_2021-Q3_SCDPT3'!SCDPT3_10ENDIN_9</vt:lpstr>
      <vt:lpstr>'GMIC_2021-Q3_SCDPT3'!SCDPT3_1700000_Range</vt:lpstr>
      <vt:lpstr>'GMIC_2021-Q3_SCDPT3'!SCDPT3_1700001_1</vt:lpstr>
      <vt:lpstr>'GMIC_2021-Q3_SCDPT3'!SCDPT3_1700001_10.01</vt:lpstr>
      <vt:lpstr>'GMIC_2021-Q3_SCDPT3'!SCDPT3_1700001_10.02</vt:lpstr>
      <vt:lpstr>'GMIC_2021-Q3_SCDPT3'!SCDPT3_1700001_10.03</vt:lpstr>
      <vt:lpstr>'GMIC_2021-Q3_SCDPT3'!SCDPT3_1700001_11</vt:lpstr>
      <vt:lpstr>'GMIC_2021-Q3_SCDPT3'!SCDPT3_1700001_12</vt:lpstr>
      <vt:lpstr>'GMIC_2021-Q3_SCDPT3'!SCDPT3_1700001_13</vt:lpstr>
      <vt:lpstr>'GMIC_2021-Q3_SCDPT3'!SCDPT3_1700001_14</vt:lpstr>
      <vt:lpstr>'GMIC_2021-Q3_SCDPT3'!SCDPT3_1700001_15</vt:lpstr>
      <vt:lpstr>'GMIC_2021-Q3_SCDPT3'!SCDPT3_1700001_16</vt:lpstr>
      <vt:lpstr>'GMIC_2021-Q3_SCDPT3'!SCDPT3_1700001_2</vt:lpstr>
      <vt:lpstr>'GMIC_2021-Q3_SCDPT3'!SCDPT3_1700001_3</vt:lpstr>
      <vt:lpstr>'GMIC_2021-Q3_SCDPT3'!SCDPT3_1700001_4</vt:lpstr>
      <vt:lpstr>'GMIC_2021-Q3_SCDPT3'!SCDPT3_1700001_5</vt:lpstr>
      <vt:lpstr>'GMIC_2021-Q3_SCDPT3'!SCDPT3_1700001_7</vt:lpstr>
      <vt:lpstr>'GMIC_2021-Q3_SCDPT3'!SCDPT3_1700001_8</vt:lpstr>
      <vt:lpstr>'GMIC_2021-Q3_SCDPT3'!SCDPT3_1700001_9</vt:lpstr>
      <vt:lpstr>'GMIC_2021-Q3_SCDPT3'!SCDPT3_1799999_7</vt:lpstr>
      <vt:lpstr>'GMIC_2021-Q3_SCDPT3'!SCDPT3_1799999_8</vt:lpstr>
      <vt:lpstr>'GMIC_2021-Q3_SCDPT3'!SCDPT3_1799999_9</vt:lpstr>
      <vt:lpstr>'GMIC_2021-Q3_SCDPT3'!SCDPT3_17BEGIN_1</vt:lpstr>
      <vt:lpstr>'GMIC_2021-Q3_SCDPT3'!SCDPT3_17BEGIN_10.01</vt:lpstr>
      <vt:lpstr>'GMIC_2021-Q3_SCDPT3'!SCDPT3_17BEGIN_10.02</vt:lpstr>
      <vt:lpstr>'GMIC_2021-Q3_SCDPT3'!SCDPT3_17BEGIN_10.03</vt:lpstr>
      <vt:lpstr>'GMIC_2021-Q3_SCDPT3'!SCDPT3_17BEGIN_11</vt:lpstr>
      <vt:lpstr>'GMIC_2021-Q3_SCDPT3'!SCDPT3_17BEGIN_12</vt:lpstr>
      <vt:lpstr>'GMIC_2021-Q3_SCDPT3'!SCDPT3_17BEGIN_13</vt:lpstr>
      <vt:lpstr>'GMIC_2021-Q3_SCDPT3'!SCDPT3_17BEGIN_14</vt:lpstr>
      <vt:lpstr>'GMIC_2021-Q3_SCDPT3'!SCDPT3_17BEGIN_15</vt:lpstr>
      <vt:lpstr>'GMIC_2021-Q3_SCDPT3'!SCDPT3_17BEGIN_16</vt:lpstr>
      <vt:lpstr>'GMIC_2021-Q3_SCDPT3'!SCDPT3_17BEGIN_2</vt:lpstr>
      <vt:lpstr>'GMIC_2021-Q3_SCDPT3'!SCDPT3_17BEGIN_3</vt:lpstr>
      <vt:lpstr>'GMIC_2021-Q3_SCDPT3'!SCDPT3_17BEGIN_4</vt:lpstr>
      <vt:lpstr>'GMIC_2021-Q3_SCDPT3'!SCDPT3_17BEGIN_5</vt:lpstr>
      <vt:lpstr>'GMIC_2021-Q3_SCDPT3'!SCDPT3_17BEGIN_6</vt:lpstr>
      <vt:lpstr>'GMIC_2021-Q3_SCDPT3'!SCDPT3_17BEGIN_7</vt:lpstr>
      <vt:lpstr>'GMIC_2021-Q3_SCDPT3'!SCDPT3_17BEGIN_8</vt:lpstr>
      <vt:lpstr>'GMIC_2021-Q3_SCDPT3'!SCDPT3_17BEGIN_9</vt:lpstr>
      <vt:lpstr>'GMIC_2021-Q3_SCDPT3'!SCDPT3_17ENDIN_10.01</vt:lpstr>
      <vt:lpstr>'GMIC_2021-Q3_SCDPT3'!SCDPT3_17ENDIN_10.02</vt:lpstr>
      <vt:lpstr>'GMIC_2021-Q3_SCDPT3'!SCDPT3_17ENDIN_10.03</vt:lpstr>
      <vt:lpstr>'GMIC_2021-Q3_SCDPT3'!SCDPT3_17ENDIN_11</vt:lpstr>
      <vt:lpstr>'GMIC_2021-Q3_SCDPT3'!SCDPT3_17ENDIN_12</vt:lpstr>
      <vt:lpstr>'GMIC_2021-Q3_SCDPT3'!SCDPT3_17ENDIN_13</vt:lpstr>
      <vt:lpstr>'GMIC_2021-Q3_SCDPT3'!SCDPT3_17ENDIN_14</vt:lpstr>
      <vt:lpstr>'GMIC_2021-Q3_SCDPT3'!SCDPT3_17ENDIN_15</vt:lpstr>
      <vt:lpstr>'GMIC_2021-Q3_SCDPT3'!SCDPT3_17ENDIN_16</vt:lpstr>
      <vt:lpstr>'GMIC_2021-Q3_SCDPT3'!SCDPT3_17ENDIN_2</vt:lpstr>
      <vt:lpstr>'GMIC_2021-Q3_SCDPT3'!SCDPT3_17ENDIN_3</vt:lpstr>
      <vt:lpstr>'GMIC_2021-Q3_SCDPT3'!SCDPT3_17ENDIN_4</vt:lpstr>
      <vt:lpstr>'GMIC_2021-Q3_SCDPT3'!SCDPT3_17ENDIN_5</vt:lpstr>
      <vt:lpstr>'GMIC_2021-Q3_SCDPT3'!SCDPT3_17ENDIN_6</vt:lpstr>
      <vt:lpstr>'GMIC_2021-Q3_SCDPT3'!SCDPT3_17ENDIN_7</vt:lpstr>
      <vt:lpstr>'GMIC_2021-Q3_SCDPT3'!SCDPT3_17ENDIN_8</vt:lpstr>
      <vt:lpstr>'GMIC_2021-Q3_SCDPT3'!SCDPT3_17ENDIN_9</vt:lpstr>
      <vt:lpstr>'GMIC_2021-Q3_SCDPT3'!SCDPT3_2400000_Range</vt:lpstr>
      <vt:lpstr>'GMIC_2021-Q3_SCDPT3'!SCDPT3_2499999_7</vt:lpstr>
      <vt:lpstr>'GMIC_2021-Q3_SCDPT3'!SCDPT3_2499999_8</vt:lpstr>
      <vt:lpstr>'GMIC_2021-Q3_SCDPT3'!SCDPT3_2499999_9</vt:lpstr>
      <vt:lpstr>'GMIC_2021-Q3_SCDPT3'!SCDPT3_24BEGIN_1</vt:lpstr>
      <vt:lpstr>'GMIC_2021-Q3_SCDPT3'!SCDPT3_24BEGIN_10.01</vt:lpstr>
      <vt:lpstr>'GMIC_2021-Q3_SCDPT3'!SCDPT3_24BEGIN_10.02</vt:lpstr>
      <vt:lpstr>'GMIC_2021-Q3_SCDPT3'!SCDPT3_24BEGIN_10.03</vt:lpstr>
      <vt:lpstr>'GMIC_2021-Q3_SCDPT3'!SCDPT3_24BEGIN_11</vt:lpstr>
      <vt:lpstr>'GMIC_2021-Q3_SCDPT3'!SCDPT3_24BEGIN_12</vt:lpstr>
      <vt:lpstr>'GMIC_2021-Q3_SCDPT3'!SCDPT3_24BEGIN_13</vt:lpstr>
      <vt:lpstr>'GMIC_2021-Q3_SCDPT3'!SCDPT3_24BEGIN_14</vt:lpstr>
      <vt:lpstr>'GMIC_2021-Q3_SCDPT3'!SCDPT3_24BEGIN_15</vt:lpstr>
      <vt:lpstr>'GMIC_2021-Q3_SCDPT3'!SCDPT3_24BEGIN_16</vt:lpstr>
      <vt:lpstr>'GMIC_2021-Q3_SCDPT3'!SCDPT3_24BEGIN_2</vt:lpstr>
      <vt:lpstr>'GMIC_2021-Q3_SCDPT3'!SCDPT3_24BEGIN_3</vt:lpstr>
      <vt:lpstr>'GMIC_2021-Q3_SCDPT3'!SCDPT3_24BEGIN_4</vt:lpstr>
      <vt:lpstr>'GMIC_2021-Q3_SCDPT3'!SCDPT3_24BEGIN_5</vt:lpstr>
      <vt:lpstr>'GMIC_2021-Q3_SCDPT3'!SCDPT3_24BEGIN_6</vt:lpstr>
      <vt:lpstr>'GMIC_2021-Q3_SCDPT3'!SCDPT3_24BEGIN_7</vt:lpstr>
      <vt:lpstr>'GMIC_2021-Q3_SCDPT3'!SCDPT3_24BEGIN_8</vt:lpstr>
      <vt:lpstr>'GMIC_2021-Q3_SCDPT3'!SCDPT3_24BEGIN_9</vt:lpstr>
      <vt:lpstr>'GMIC_2021-Q3_SCDPT3'!SCDPT3_24ENDIN_10.01</vt:lpstr>
      <vt:lpstr>'GMIC_2021-Q3_SCDPT3'!SCDPT3_24ENDIN_10.02</vt:lpstr>
      <vt:lpstr>'GMIC_2021-Q3_SCDPT3'!SCDPT3_24ENDIN_10.03</vt:lpstr>
      <vt:lpstr>'GMIC_2021-Q3_SCDPT3'!SCDPT3_24ENDIN_11</vt:lpstr>
      <vt:lpstr>'GMIC_2021-Q3_SCDPT3'!SCDPT3_24ENDIN_12</vt:lpstr>
      <vt:lpstr>'GMIC_2021-Q3_SCDPT3'!SCDPT3_24ENDIN_13</vt:lpstr>
      <vt:lpstr>'GMIC_2021-Q3_SCDPT3'!SCDPT3_24ENDIN_14</vt:lpstr>
      <vt:lpstr>'GMIC_2021-Q3_SCDPT3'!SCDPT3_24ENDIN_15</vt:lpstr>
      <vt:lpstr>'GMIC_2021-Q3_SCDPT3'!SCDPT3_24ENDIN_16</vt:lpstr>
      <vt:lpstr>'GMIC_2021-Q3_SCDPT3'!SCDPT3_24ENDIN_2</vt:lpstr>
      <vt:lpstr>'GMIC_2021-Q3_SCDPT3'!SCDPT3_24ENDIN_3</vt:lpstr>
      <vt:lpstr>'GMIC_2021-Q3_SCDPT3'!SCDPT3_24ENDIN_4</vt:lpstr>
      <vt:lpstr>'GMIC_2021-Q3_SCDPT3'!SCDPT3_24ENDIN_5</vt:lpstr>
      <vt:lpstr>'GMIC_2021-Q3_SCDPT3'!SCDPT3_24ENDIN_6</vt:lpstr>
      <vt:lpstr>'GMIC_2021-Q3_SCDPT3'!SCDPT3_24ENDIN_7</vt:lpstr>
      <vt:lpstr>'GMIC_2021-Q3_SCDPT3'!SCDPT3_24ENDIN_8</vt:lpstr>
      <vt:lpstr>'GMIC_2021-Q3_SCDPT3'!SCDPT3_24ENDIN_9</vt:lpstr>
      <vt:lpstr>'GMIC_2021-Q3_SCDPT3'!SCDPT3_3100000_Range</vt:lpstr>
      <vt:lpstr>'GMIC_2021-Q3_SCDPT3'!SCDPT3_3100001_1</vt:lpstr>
      <vt:lpstr>'GMIC_2021-Q3_SCDPT3'!SCDPT3_3100001_10.01</vt:lpstr>
      <vt:lpstr>'GMIC_2021-Q3_SCDPT3'!SCDPT3_3100001_10.02</vt:lpstr>
      <vt:lpstr>'GMIC_2021-Q3_SCDPT3'!SCDPT3_3100001_10.03</vt:lpstr>
      <vt:lpstr>'GMIC_2021-Q3_SCDPT3'!SCDPT3_3100001_11</vt:lpstr>
      <vt:lpstr>'GMIC_2021-Q3_SCDPT3'!SCDPT3_3100001_12</vt:lpstr>
      <vt:lpstr>'GMIC_2021-Q3_SCDPT3'!SCDPT3_3100001_13</vt:lpstr>
      <vt:lpstr>'GMIC_2021-Q3_SCDPT3'!SCDPT3_3100001_14</vt:lpstr>
      <vt:lpstr>'GMIC_2021-Q3_SCDPT3'!SCDPT3_3100001_15</vt:lpstr>
      <vt:lpstr>'GMIC_2021-Q3_SCDPT3'!SCDPT3_3100001_16</vt:lpstr>
      <vt:lpstr>'GMIC_2021-Q3_SCDPT3'!SCDPT3_3100001_2</vt:lpstr>
      <vt:lpstr>'GMIC_2021-Q3_SCDPT3'!SCDPT3_3100001_3</vt:lpstr>
      <vt:lpstr>'GMIC_2021-Q3_SCDPT3'!SCDPT3_3100001_4</vt:lpstr>
      <vt:lpstr>'GMIC_2021-Q3_SCDPT3'!SCDPT3_3100001_5</vt:lpstr>
      <vt:lpstr>'GMIC_2021-Q3_SCDPT3'!SCDPT3_3100001_7</vt:lpstr>
      <vt:lpstr>'GMIC_2021-Q3_SCDPT3'!SCDPT3_3100001_8</vt:lpstr>
      <vt:lpstr>'GMIC_2021-Q3_SCDPT3'!SCDPT3_3100001_9</vt:lpstr>
      <vt:lpstr>'GMIC_2021-Q3_SCDPT3'!SCDPT3_3199999_7</vt:lpstr>
      <vt:lpstr>'GMIC_2021-Q3_SCDPT3'!SCDPT3_3199999_8</vt:lpstr>
      <vt:lpstr>'GMIC_2021-Q3_SCDPT3'!SCDPT3_3199999_9</vt:lpstr>
      <vt:lpstr>'GMIC_2021-Q3_SCDPT3'!SCDPT3_31BEGIN_1</vt:lpstr>
      <vt:lpstr>'GMIC_2021-Q3_SCDPT3'!SCDPT3_31BEGIN_10.01</vt:lpstr>
      <vt:lpstr>'GMIC_2021-Q3_SCDPT3'!SCDPT3_31BEGIN_10.02</vt:lpstr>
      <vt:lpstr>'GMIC_2021-Q3_SCDPT3'!SCDPT3_31BEGIN_10.03</vt:lpstr>
      <vt:lpstr>'GMIC_2021-Q3_SCDPT3'!SCDPT3_31BEGIN_11</vt:lpstr>
      <vt:lpstr>'GMIC_2021-Q3_SCDPT3'!SCDPT3_31BEGIN_12</vt:lpstr>
      <vt:lpstr>'GMIC_2021-Q3_SCDPT3'!SCDPT3_31BEGIN_13</vt:lpstr>
      <vt:lpstr>'GMIC_2021-Q3_SCDPT3'!SCDPT3_31BEGIN_14</vt:lpstr>
      <vt:lpstr>'GMIC_2021-Q3_SCDPT3'!SCDPT3_31BEGIN_15</vt:lpstr>
      <vt:lpstr>'GMIC_2021-Q3_SCDPT3'!SCDPT3_31BEGIN_16</vt:lpstr>
      <vt:lpstr>'GMIC_2021-Q3_SCDPT3'!SCDPT3_31BEGIN_2</vt:lpstr>
      <vt:lpstr>'GMIC_2021-Q3_SCDPT3'!SCDPT3_31BEGIN_3</vt:lpstr>
      <vt:lpstr>'GMIC_2021-Q3_SCDPT3'!SCDPT3_31BEGIN_4</vt:lpstr>
      <vt:lpstr>'GMIC_2021-Q3_SCDPT3'!SCDPT3_31BEGIN_5</vt:lpstr>
      <vt:lpstr>'GMIC_2021-Q3_SCDPT3'!SCDPT3_31BEGIN_6</vt:lpstr>
      <vt:lpstr>'GMIC_2021-Q3_SCDPT3'!SCDPT3_31BEGIN_7</vt:lpstr>
      <vt:lpstr>'GMIC_2021-Q3_SCDPT3'!SCDPT3_31BEGIN_8</vt:lpstr>
      <vt:lpstr>'GMIC_2021-Q3_SCDPT3'!SCDPT3_31BEGIN_9</vt:lpstr>
      <vt:lpstr>'GMIC_2021-Q3_SCDPT3'!SCDPT3_31ENDIN_10.01</vt:lpstr>
      <vt:lpstr>'GMIC_2021-Q3_SCDPT3'!SCDPT3_31ENDIN_10.02</vt:lpstr>
      <vt:lpstr>'GMIC_2021-Q3_SCDPT3'!SCDPT3_31ENDIN_10.03</vt:lpstr>
      <vt:lpstr>'GMIC_2021-Q3_SCDPT3'!SCDPT3_31ENDIN_11</vt:lpstr>
      <vt:lpstr>'GMIC_2021-Q3_SCDPT3'!SCDPT3_31ENDIN_12</vt:lpstr>
      <vt:lpstr>'GMIC_2021-Q3_SCDPT3'!SCDPT3_31ENDIN_13</vt:lpstr>
      <vt:lpstr>'GMIC_2021-Q3_SCDPT3'!SCDPT3_31ENDIN_14</vt:lpstr>
      <vt:lpstr>'GMIC_2021-Q3_SCDPT3'!SCDPT3_31ENDIN_15</vt:lpstr>
      <vt:lpstr>'GMIC_2021-Q3_SCDPT3'!SCDPT3_31ENDIN_16</vt:lpstr>
      <vt:lpstr>'GMIC_2021-Q3_SCDPT3'!SCDPT3_31ENDIN_2</vt:lpstr>
      <vt:lpstr>'GMIC_2021-Q3_SCDPT3'!SCDPT3_31ENDIN_3</vt:lpstr>
      <vt:lpstr>'GMIC_2021-Q3_SCDPT3'!SCDPT3_31ENDIN_4</vt:lpstr>
      <vt:lpstr>'GMIC_2021-Q3_SCDPT3'!SCDPT3_31ENDIN_5</vt:lpstr>
      <vt:lpstr>'GMIC_2021-Q3_SCDPT3'!SCDPT3_31ENDIN_6</vt:lpstr>
      <vt:lpstr>'GMIC_2021-Q3_SCDPT3'!SCDPT3_31ENDIN_7</vt:lpstr>
      <vt:lpstr>'GMIC_2021-Q3_SCDPT3'!SCDPT3_31ENDIN_8</vt:lpstr>
      <vt:lpstr>'GMIC_2021-Q3_SCDPT3'!SCDPT3_31ENDIN_9</vt:lpstr>
      <vt:lpstr>'GMIC_2021-Q3_SCDPT3'!SCDPT3_3800000_Range</vt:lpstr>
      <vt:lpstr>'GMIC_2021-Q3_SCDPT3'!SCDPT3_3800001_1</vt:lpstr>
      <vt:lpstr>'GMIC_2021-Q3_SCDPT3'!SCDPT3_3800001_10.01</vt:lpstr>
      <vt:lpstr>'GMIC_2021-Q3_SCDPT3'!SCDPT3_3800001_10.02</vt:lpstr>
      <vt:lpstr>'GMIC_2021-Q3_SCDPT3'!SCDPT3_3800001_10.03</vt:lpstr>
      <vt:lpstr>'GMIC_2021-Q3_SCDPT3'!SCDPT3_3800001_12</vt:lpstr>
      <vt:lpstr>'GMIC_2021-Q3_SCDPT3'!SCDPT3_3800001_13</vt:lpstr>
      <vt:lpstr>'GMIC_2021-Q3_SCDPT3'!SCDPT3_3800001_14</vt:lpstr>
      <vt:lpstr>'GMIC_2021-Q3_SCDPT3'!SCDPT3_3800001_15</vt:lpstr>
      <vt:lpstr>'GMIC_2021-Q3_SCDPT3'!SCDPT3_3800001_16</vt:lpstr>
      <vt:lpstr>'GMIC_2021-Q3_SCDPT3'!SCDPT3_3800001_2</vt:lpstr>
      <vt:lpstr>'GMIC_2021-Q3_SCDPT3'!SCDPT3_3800001_3</vt:lpstr>
      <vt:lpstr>'GMIC_2021-Q3_SCDPT3'!SCDPT3_3800001_4</vt:lpstr>
      <vt:lpstr>'GMIC_2021-Q3_SCDPT3'!SCDPT3_3800001_5</vt:lpstr>
      <vt:lpstr>'GMIC_2021-Q3_SCDPT3'!SCDPT3_3800001_7</vt:lpstr>
      <vt:lpstr>'GMIC_2021-Q3_SCDPT3'!SCDPT3_3800001_8</vt:lpstr>
      <vt:lpstr>'GMIC_2021-Q3_SCDPT3'!SCDPT3_3800001_9</vt:lpstr>
      <vt:lpstr>'GMIC_2021-Q3_SCDPT3'!SCDPT3_3899999_7</vt:lpstr>
      <vt:lpstr>'GMIC_2021-Q3_SCDPT3'!SCDPT3_3899999_8</vt:lpstr>
      <vt:lpstr>'GMIC_2021-Q3_SCDPT3'!SCDPT3_3899999_9</vt:lpstr>
      <vt:lpstr>'GMIC_2021-Q3_SCDPT3'!SCDPT3_38BEGIN_1</vt:lpstr>
      <vt:lpstr>'GMIC_2021-Q3_SCDPT3'!SCDPT3_38BEGIN_10.01</vt:lpstr>
      <vt:lpstr>'GMIC_2021-Q3_SCDPT3'!SCDPT3_38BEGIN_10.02</vt:lpstr>
      <vt:lpstr>'GMIC_2021-Q3_SCDPT3'!SCDPT3_38BEGIN_10.03</vt:lpstr>
      <vt:lpstr>'GMIC_2021-Q3_SCDPT3'!SCDPT3_38BEGIN_11</vt:lpstr>
      <vt:lpstr>'GMIC_2021-Q3_SCDPT3'!SCDPT3_38BEGIN_12</vt:lpstr>
      <vt:lpstr>'GMIC_2021-Q3_SCDPT3'!SCDPT3_38BEGIN_13</vt:lpstr>
      <vt:lpstr>'GMIC_2021-Q3_SCDPT3'!SCDPT3_38BEGIN_14</vt:lpstr>
      <vt:lpstr>'GMIC_2021-Q3_SCDPT3'!SCDPT3_38BEGIN_15</vt:lpstr>
      <vt:lpstr>'GMIC_2021-Q3_SCDPT3'!SCDPT3_38BEGIN_16</vt:lpstr>
      <vt:lpstr>'GMIC_2021-Q3_SCDPT3'!SCDPT3_38BEGIN_2</vt:lpstr>
      <vt:lpstr>'GMIC_2021-Q3_SCDPT3'!SCDPT3_38BEGIN_3</vt:lpstr>
      <vt:lpstr>'GMIC_2021-Q3_SCDPT3'!SCDPT3_38BEGIN_4</vt:lpstr>
      <vt:lpstr>'GMIC_2021-Q3_SCDPT3'!SCDPT3_38BEGIN_5</vt:lpstr>
      <vt:lpstr>'GMIC_2021-Q3_SCDPT3'!SCDPT3_38BEGIN_6</vt:lpstr>
      <vt:lpstr>'GMIC_2021-Q3_SCDPT3'!SCDPT3_38BEGIN_7</vt:lpstr>
      <vt:lpstr>'GMIC_2021-Q3_SCDPT3'!SCDPT3_38BEGIN_8</vt:lpstr>
      <vt:lpstr>'GMIC_2021-Q3_SCDPT3'!SCDPT3_38BEGIN_9</vt:lpstr>
      <vt:lpstr>'GMIC_2021-Q3_SCDPT3'!SCDPT3_38ENDIN_10.01</vt:lpstr>
      <vt:lpstr>'GMIC_2021-Q3_SCDPT3'!SCDPT3_38ENDIN_10.02</vt:lpstr>
      <vt:lpstr>'GMIC_2021-Q3_SCDPT3'!SCDPT3_38ENDIN_10.03</vt:lpstr>
      <vt:lpstr>'GMIC_2021-Q3_SCDPT3'!SCDPT3_38ENDIN_11</vt:lpstr>
      <vt:lpstr>'GMIC_2021-Q3_SCDPT3'!SCDPT3_38ENDIN_12</vt:lpstr>
      <vt:lpstr>'GMIC_2021-Q3_SCDPT3'!SCDPT3_38ENDIN_13</vt:lpstr>
      <vt:lpstr>'GMIC_2021-Q3_SCDPT3'!SCDPT3_38ENDIN_14</vt:lpstr>
      <vt:lpstr>'GMIC_2021-Q3_SCDPT3'!SCDPT3_38ENDIN_15</vt:lpstr>
      <vt:lpstr>'GMIC_2021-Q3_SCDPT3'!SCDPT3_38ENDIN_16</vt:lpstr>
      <vt:lpstr>'GMIC_2021-Q3_SCDPT3'!SCDPT3_38ENDIN_2</vt:lpstr>
      <vt:lpstr>'GMIC_2021-Q3_SCDPT3'!SCDPT3_38ENDIN_3</vt:lpstr>
      <vt:lpstr>'GMIC_2021-Q3_SCDPT3'!SCDPT3_38ENDIN_4</vt:lpstr>
      <vt:lpstr>'GMIC_2021-Q3_SCDPT3'!SCDPT3_38ENDIN_5</vt:lpstr>
      <vt:lpstr>'GMIC_2021-Q3_SCDPT3'!SCDPT3_38ENDIN_6</vt:lpstr>
      <vt:lpstr>'GMIC_2021-Q3_SCDPT3'!SCDPT3_38ENDIN_7</vt:lpstr>
      <vt:lpstr>'GMIC_2021-Q3_SCDPT3'!SCDPT3_38ENDIN_8</vt:lpstr>
      <vt:lpstr>'GMIC_2021-Q3_SCDPT3'!SCDPT3_38ENDIN_9</vt:lpstr>
      <vt:lpstr>'GMIC_2021-Q3_SCDPT3'!SCDPT3_4800000_Range</vt:lpstr>
      <vt:lpstr>'GMIC_2021-Q3_SCDPT3'!SCDPT3_4899999_7</vt:lpstr>
      <vt:lpstr>'GMIC_2021-Q3_SCDPT3'!SCDPT3_4899999_8</vt:lpstr>
      <vt:lpstr>'GMIC_2021-Q3_SCDPT3'!SCDPT3_4899999_9</vt:lpstr>
      <vt:lpstr>'GMIC_2021-Q3_SCDPT3'!SCDPT3_48BEGIN_1</vt:lpstr>
      <vt:lpstr>'GMIC_2021-Q3_SCDPT3'!SCDPT3_48BEGIN_10.01</vt:lpstr>
      <vt:lpstr>'GMIC_2021-Q3_SCDPT3'!SCDPT3_48BEGIN_10.02</vt:lpstr>
      <vt:lpstr>'GMIC_2021-Q3_SCDPT3'!SCDPT3_48BEGIN_10.03</vt:lpstr>
      <vt:lpstr>'GMIC_2021-Q3_SCDPT3'!SCDPT3_48BEGIN_11</vt:lpstr>
      <vt:lpstr>'GMIC_2021-Q3_SCDPT3'!SCDPT3_48BEGIN_12</vt:lpstr>
      <vt:lpstr>'GMIC_2021-Q3_SCDPT3'!SCDPT3_48BEGIN_13</vt:lpstr>
      <vt:lpstr>'GMIC_2021-Q3_SCDPT3'!SCDPT3_48BEGIN_14</vt:lpstr>
      <vt:lpstr>'GMIC_2021-Q3_SCDPT3'!SCDPT3_48BEGIN_15</vt:lpstr>
      <vt:lpstr>'GMIC_2021-Q3_SCDPT3'!SCDPT3_48BEGIN_16</vt:lpstr>
      <vt:lpstr>'GMIC_2021-Q3_SCDPT3'!SCDPT3_48BEGIN_2</vt:lpstr>
      <vt:lpstr>'GMIC_2021-Q3_SCDPT3'!SCDPT3_48BEGIN_3</vt:lpstr>
      <vt:lpstr>'GMIC_2021-Q3_SCDPT3'!SCDPT3_48BEGIN_4</vt:lpstr>
      <vt:lpstr>'GMIC_2021-Q3_SCDPT3'!SCDPT3_48BEGIN_5</vt:lpstr>
      <vt:lpstr>'GMIC_2021-Q3_SCDPT3'!SCDPT3_48BEGIN_6</vt:lpstr>
      <vt:lpstr>'GMIC_2021-Q3_SCDPT3'!SCDPT3_48BEGIN_7</vt:lpstr>
      <vt:lpstr>'GMIC_2021-Q3_SCDPT3'!SCDPT3_48BEGIN_8</vt:lpstr>
      <vt:lpstr>'GMIC_2021-Q3_SCDPT3'!SCDPT3_48BEGIN_9</vt:lpstr>
      <vt:lpstr>'GMIC_2021-Q3_SCDPT3'!SCDPT3_48ENDIN_10.01</vt:lpstr>
      <vt:lpstr>'GMIC_2021-Q3_SCDPT3'!SCDPT3_48ENDIN_10.02</vt:lpstr>
      <vt:lpstr>'GMIC_2021-Q3_SCDPT3'!SCDPT3_48ENDIN_10.03</vt:lpstr>
      <vt:lpstr>'GMIC_2021-Q3_SCDPT3'!SCDPT3_48ENDIN_11</vt:lpstr>
      <vt:lpstr>'GMIC_2021-Q3_SCDPT3'!SCDPT3_48ENDIN_12</vt:lpstr>
      <vt:lpstr>'GMIC_2021-Q3_SCDPT3'!SCDPT3_48ENDIN_13</vt:lpstr>
      <vt:lpstr>'GMIC_2021-Q3_SCDPT3'!SCDPT3_48ENDIN_14</vt:lpstr>
      <vt:lpstr>'GMIC_2021-Q3_SCDPT3'!SCDPT3_48ENDIN_15</vt:lpstr>
      <vt:lpstr>'GMIC_2021-Q3_SCDPT3'!SCDPT3_48ENDIN_16</vt:lpstr>
      <vt:lpstr>'GMIC_2021-Q3_SCDPT3'!SCDPT3_48ENDIN_2</vt:lpstr>
      <vt:lpstr>'GMIC_2021-Q3_SCDPT3'!SCDPT3_48ENDIN_3</vt:lpstr>
      <vt:lpstr>'GMIC_2021-Q3_SCDPT3'!SCDPT3_48ENDIN_4</vt:lpstr>
      <vt:lpstr>'GMIC_2021-Q3_SCDPT3'!SCDPT3_48ENDIN_5</vt:lpstr>
      <vt:lpstr>'GMIC_2021-Q3_SCDPT3'!SCDPT3_48ENDIN_6</vt:lpstr>
      <vt:lpstr>'GMIC_2021-Q3_SCDPT3'!SCDPT3_48ENDIN_7</vt:lpstr>
      <vt:lpstr>'GMIC_2021-Q3_SCDPT3'!SCDPT3_48ENDIN_8</vt:lpstr>
      <vt:lpstr>'GMIC_2021-Q3_SCDPT3'!SCDPT3_48ENDIN_9</vt:lpstr>
      <vt:lpstr>'GMIC_2021-Q3_SCDPT3'!SCDPT3_5500000_Range</vt:lpstr>
      <vt:lpstr>'GMIC_2021-Q3_SCDPT3'!SCDPT3_5599999_7</vt:lpstr>
      <vt:lpstr>'GMIC_2021-Q3_SCDPT3'!SCDPT3_5599999_8</vt:lpstr>
      <vt:lpstr>'GMIC_2021-Q3_SCDPT3'!SCDPT3_5599999_9</vt:lpstr>
      <vt:lpstr>'GMIC_2021-Q3_SCDPT3'!SCDPT3_55BEGIN_1</vt:lpstr>
      <vt:lpstr>'GMIC_2021-Q3_SCDPT3'!SCDPT3_55BEGIN_10.01</vt:lpstr>
      <vt:lpstr>'GMIC_2021-Q3_SCDPT3'!SCDPT3_55BEGIN_10.02</vt:lpstr>
      <vt:lpstr>'GMIC_2021-Q3_SCDPT3'!SCDPT3_55BEGIN_10.03</vt:lpstr>
      <vt:lpstr>'GMIC_2021-Q3_SCDPT3'!SCDPT3_55BEGIN_11</vt:lpstr>
      <vt:lpstr>'GMIC_2021-Q3_SCDPT3'!SCDPT3_55BEGIN_12</vt:lpstr>
      <vt:lpstr>'GMIC_2021-Q3_SCDPT3'!SCDPT3_55BEGIN_13</vt:lpstr>
      <vt:lpstr>'GMIC_2021-Q3_SCDPT3'!SCDPT3_55BEGIN_14</vt:lpstr>
      <vt:lpstr>'GMIC_2021-Q3_SCDPT3'!SCDPT3_55BEGIN_15</vt:lpstr>
      <vt:lpstr>'GMIC_2021-Q3_SCDPT3'!SCDPT3_55BEGIN_16</vt:lpstr>
      <vt:lpstr>'GMIC_2021-Q3_SCDPT3'!SCDPT3_55BEGIN_2</vt:lpstr>
      <vt:lpstr>'GMIC_2021-Q3_SCDPT3'!SCDPT3_55BEGIN_3</vt:lpstr>
      <vt:lpstr>'GMIC_2021-Q3_SCDPT3'!SCDPT3_55BEGIN_4</vt:lpstr>
      <vt:lpstr>'GMIC_2021-Q3_SCDPT3'!SCDPT3_55BEGIN_5</vt:lpstr>
      <vt:lpstr>'GMIC_2021-Q3_SCDPT3'!SCDPT3_55BEGIN_6</vt:lpstr>
      <vt:lpstr>'GMIC_2021-Q3_SCDPT3'!SCDPT3_55BEGIN_7</vt:lpstr>
      <vt:lpstr>'GMIC_2021-Q3_SCDPT3'!SCDPT3_55BEGIN_8</vt:lpstr>
      <vt:lpstr>'GMIC_2021-Q3_SCDPT3'!SCDPT3_55BEGIN_9</vt:lpstr>
      <vt:lpstr>'GMIC_2021-Q3_SCDPT3'!SCDPT3_55ENDIN_10.01</vt:lpstr>
      <vt:lpstr>'GMIC_2021-Q3_SCDPT3'!SCDPT3_55ENDIN_10.02</vt:lpstr>
      <vt:lpstr>'GMIC_2021-Q3_SCDPT3'!SCDPT3_55ENDIN_10.03</vt:lpstr>
      <vt:lpstr>'GMIC_2021-Q3_SCDPT3'!SCDPT3_55ENDIN_11</vt:lpstr>
      <vt:lpstr>'GMIC_2021-Q3_SCDPT3'!SCDPT3_55ENDIN_12</vt:lpstr>
      <vt:lpstr>'GMIC_2021-Q3_SCDPT3'!SCDPT3_55ENDIN_13</vt:lpstr>
      <vt:lpstr>'GMIC_2021-Q3_SCDPT3'!SCDPT3_55ENDIN_14</vt:lpstr>
      <vt:lpstr>'GMIC_2021-Q3_SCDPT3'!SCDPT3_55ENDIN_15</vt:lpstr>
      <vt:lpstr>'GMIC_2021-Q3_SCDPT3'!SCDPT3_55ENDIN_16</vt:lpstr>
      <vt:lpstr>'GMIC_2021-Q3_SCDPT3'!SCDPT3_55ENDIN_2</vt:lpstr>
      <vt:lpstr>'GMIC_2021-Q3_SCDPT3'!SCDPT3_55ENDIN_3</vt:lpstr>
      <vt:lpstr>'GMIC_2021-Q3_SCDPT3'!SCDPT3_55ENDIN_4</vt:lpstr>
      <vt:lpstr>'GMIC_2021-Q3_SCDPT3'!SCDPT3_55ENDIN_5</vt:lpstr>
      <vt:lpstr>'GMIC_2021-Q3_SCDPT3'!SCDPT3_55ENDIN_6</vt:lpstr>
      <vt:lpstr>'GMIC_2021-Q3_SCDPT3'!SCDPT3_55ENDIN_7</vt:lpstr>
      <vt:lpstr>'GMIC_2021-Q3_SCDPT3'!SCDPT3_55ENDIN_8</vt:lpstr>
      <vt:lpstr>'GMIC_2021-Q3_SCDPT3'!SCDPT3_55ENDIN_9</vt:lpstr>
      <vt:lpstr>'GMIC_2021-Q3_SCDPT3'!SCDPT3_8000000_Range</vt:lpstr>
      <vt:lpstr>'GMIC_2021-Q3_SCDPT3'!SCDPT3_8099999_7</vt:lpstr>
      <vt:lpstr>'GMIC_2021-Q3_SCDPT3'!SCDPT3_8099999_8</vt:lpstr>
      <vt:lpstr>'GMIC_2021-Q3_SCDPT3'!SCDPT3_8099999_9</vt:lpstr>
      <vt:lpstr>'GMIC_2021-Q3_SCDPT3'!SCDPT3_80BEGIN_1</vt:lpstr>
      <vt:lpstr>'GMIC_2021-Q3_SCDPT3'!SCDPT3_80BEGIN_10.01</vt:lpstr>
      <vt:lpstr>'GMIC_2021-Q3_SCDPT3'!SCDPT3_80BEGIN_10.02</vt:lpstr>
      <vt:lpstr>'GMIC_2021-Q3_SCDPT3'!SCDPT3_80BEGIN_10.03</vt:lpstr>
      <vt:lpstr>'GMIC_2021-Q3_SCDPT3'!SCDPT3_80BEGIN_11</vt:lpstr>
      <vt:lpstr>'GMIC_2021-Q3_SCDPT3'!SCDPT3_80BEGIN_12</vt:lpstr>
      <vt:lpstr>'GMIC_2021-Q3_SCDPT3'!SCDPT3_80BEGIN_13</vt:lpstr>
      <vt:lpstr>'GMIC_2021-Q3_SCDPT3'!SCDPT3_80BEGIN_14</vt:lpstr>
      <vt:lpstr>'GMIC_2021-Q3_SCDPT3'!SCDPT3_80BEGIN_15</vt:lpstr>
      <vt:lpstr>'GMIC_2021-Q3_SCDPT3'!SCDPT3_80BEGIN_16</vt:lpstr>
      <vt:lpstr>'GMIC_2021-Q3_SCDPT3'!SCDPT3_80BEGIN_2</vt:lpstr>
      <vt:lpstr>'GMIC_2021-Q3_SCDPT3'!SCDPT3_80BEGIN_3</vt:lpstr>
      <vt:lpstr>'GMIC_2021-Q3_SCDPT3'!SCDPT3_80BEGIN_4</vt:lpstr>
      <vt:lpstr>'GMIC_2021-Q3_SCDPT3'!SCDPT3_80BEGIN_5</vt:lpstr>
      <vt:lpstr>'GMIC_2021-Q3_SCDPT3'!SCDPT3_80BEGIN_6</vt:lpstr>
      <vt:lpstr>'GMIC_2021-Q3_SCDPT3'!SCDPT3_80BEGIN_7</vt:lpstr>
      <vt:lpstr>'GMIC_2021-Q3_SCDPT3'!SCDPT3_80BEGIN_8</vt:lpstr>
      <vt:lpstr>'GMIC_2021-Q3_SCDPT3'!SCDPT3_80BEGIN_9</vt:lpstr>
      <vt:lpstr>'GMIC_2021-Q3_SCDPT3'!SCDPT3_80ENDIN_10.01</vt:lpstr>
      <vt:lpstr>'GMIC_2021-Q3_SCDPT3'!SCDPT3_80ENDIN_10.02</vt:lpstr>
      <vt:lpstr>'GMIC_2021-Q3_SCDPT3'!SCDPT3_80ENDIN_10.03</vt:lpstr>
      <vt:lpstr>'GMIC_2021-Q3_SCDPT3'!SCDPT3_80ENDIN_11</vt:lpstr>
      <vt:lpstr>'GMIC_2021-Q3_SCDPT3'!SCDPT3_80ENDIN_12</vt:lpstr>
      <vt:lpstr>'GMIC_2021-Q3_SCDPT3'!SCDPT3_80ENDIN_13</vt:lpstr>
      <vt:lpstr>'GMIC_2021-Q3_SCDPT3'!SCDPT3_80ENDIN_14</vt:lpstr>
      <vt:lpstr>'GMIC_2021-Q3_SCDPT3'!SCDPT3_80ENDIN_15</vt:lpstr>
      <vt:lpstr>'GMIC_2021-Q3_SCDPT3'!SCDPT3_80ENDIN_16</vt:lpstr>
      <vt:lpstr>'GMIC_2021-Q3_SCDPT3'!SCDPT3_80ENDIN_2</vt:lpstr>
      <vt:lpstr>'GMIC_2021-Q3_SCDPT3'!SCDPT3_80ENDIN_3</vt:lpstr>
      <vt:lpstr>'GMIC_2021-Q3_SCDPT3'!SCDPT3_80ENDIN_4</vt:lpstr>
      <vt:lpstr>'GMIC_2021-Q3_SCDPT3'!SCDPT3_80ENDIN_5</vt:lpstr>
      <vt:lpstr>'GMIC_2021-Q3_SCDPT3'!SCDPT3_80ENDIN_6</vt:lpstr>
      <vt:lpstr>'GMIC_2021-Q3_SCDPT3'!SCDPT3_80ENDIN_7</vt:lpstr>
      <vt:lpstr>'GMIC_2021-Q3_SCDPT3'!SCDPT3_80ENDIN_8</vt:lpstr>
      <vt:lpstr>'GMIC_2021-Q3_SCDPT3'!SCDPT3_80ENDIN_9</vt:lpstr>
      <vt:lpstr>'GMIC_2021-Q3_SCDPT3'!SCDPT3_8200000_Range</vt:lpstr>
      <vt:lpstr>'GMIC_2021-Q3_SCDPT3'!SCDPT3_8299999_7</vt:lpstr>
      <vt:lpstr>'GMIC_2021-Q3_SCDPT3'!SCDPT3_8299999_8</vt:lpstr>
      <vt:lpstr>'GMIC_2021-Q3_SCDPT3'!SCDPT3_8299999_9</vt:lpstr>
      <vt:lpstr>'GMIC_2021-Q3_SCDPT3'!SCDPT3_82BEGIN_1</vt:lpstr>
      <vt:lpstr>'GMIC_2021-Q3_SCDPT3'!SCDPT3_82BEGIN_10.01</vt:lpstr>
      <vt:lpstr>'GMIC_2021-Q3_SCDPT3'!SCDPT3_82BEGIN_10.02</vt:lpstr>
      <vt:lpstr>'GMIC_2021-Q3_SCDPT3'!SCDPT3_82BEGIN_10.03</vt:lpstr>
      <vt:lpstr>'GMIC_2021-Q3_SCDPT3'!SCDPT3_82BEGIN_11</vt:lpstr>
      <vt:lpstr>'GMIC_2021-Q3_SCDPT3'!SCDPT3_82BEGIN_12</vt:lpstr>
      <vt:lpstr>'GMIC_2021-Q3_SCDPT3'!SCDPT3_82BEGIN_13</vt:lpstr>
      <vt:lpstr>'GMIC_2021-Q3_SCDPT3'!SCDPT3_82BEGIN_14</vt:lpstr>
      <vt:lpstr>'GMIC_2021-Q3_SCDPT3'!SCDPT3_82BEGIN_15</vt:lpstr>
      <vt:lpstr>'GMIC_2021-Q3_SCDPT3'!SCDPT3_82BEGIN_16</vt:lpstr>
      <vt:lpstr>'GMIC_2021-Q3_SCDPT3'!SCDPT3_82BEGIN_2</vt:lpstr>
      <vt:lpstr>'GMIC_2021-Q3_SCDPT3'!SCDPT3_82BEGIN_3</vt:lpstr>
      <vt:lpstr>'GMIC_2021-Q3_SCDPT3'!SCDPT3_82BEGIN_4</vt:lpstr>
      <vt:lpstr>'GMIC_2021-Q3_SCDPT3'!SCDPT3_82BEGIN_5</vt:lpstr>
      <vt:lpstr>'GMIC_2021-Q3_SCDPT3'!SCDPT3_82BEGIN_6</vt:lpstr>
      <vt:lpstr>'GMIC_2021-Q3_SCDPT3'!SCDPT3_82BEGIN_7</vt:lpstr>
      <vt:lpstr>'GMIC_2021-Q3_SCDPT3'!SCDPT3_82BEGIN_8</vt:lpstr>
      <vt:lpstr>'GMIC_2021-Q3_SCDPT3'!SCDPT3_82BEGIN_9</vt:lpstr>
      <vt:lpstr>'GMIC_2021-Q3_SCDPT3'!SCDPT3_82ENDIN_10.01</vt:lpstr>
      <vt:lpstr>'GMIC_2021-Q3_SCDPT3'!SCDPT3_82ENDIN_10.02</vt:lpstr>
      <vt:lpstr>'GMIC_2021-Q3_SCDPT3'!SCDPT3_82ENDIN_10.03</vt:lpstr>
      <vt:lpstr>'GMIC_2021-Q3_SCDPT3'!SCDPT3_82ENDIN_11</vt:lpstr>
      <vt:lpstr>'GMIC_2021-Q3_SCDPT3'!SCDPT3_82ENDIN_12</vt:lpstr>
      <vt:lpstr>'GMIC_2021-Q3_SCDPT3'!SCDPT3_82ENDIN_13</vt:lpstr>
      <vt:lpstr>'GMIC_2021-Q3_SCDPT3'!SCDPT3_82ENDIN_14</vt:lpstr>
      <vt:lpstr>'GMIC_2021-Q3_SCDPT3'!SCDPT3_82ENDIN_15</vt:lpstr>
      <vt:lpstr>'GMIC_2021-Q3_SCDPT3'!SCDPT3_82ENDIN_16</vt:lpstr>
      <vt:lpstr>'GMIC_2021-Q3_SCDPT3'!SCDPT3_82ENDIN_2</vt:lpstr>
      <vt:lpstr>'GMIC_2021-Q3_SCDPT3'!SCDPT3_82ENDIN_3</vt:lpstr>
      <vt:lpstr>'GMIC_2021-Q3_SCDPT3'!SCDPT3_82ENDIN_4</vt:lpstr>
      <vt:lpstr>'GMIC_2021-Q3_SCDPT3'!SCDPT3_82ENDIN_5</vt:lpstr>
      <vt:lpstr>'GMIC_2021-Q3_SCDPT3'!SCDPT3_82ENDIN_6</vt:lpstr>
      <vt:lpstr>'GMIC_2021-Q3_SCDPT3'!SCDPT3_82ENDIN_7</vt:lpstr>
      <vt:lpstr>'GMIC_2021-Q3_SCDPT3'!SCDPT3_82ENDIN_8</vt:lpstr>
      <vt:lpstr>'GMIC_2021-Q3_SCDPT3'!SCDPT3_82ENDIN_9</vt:lpstr>
      <vt:lpstr>'GMIC_2021-Q3_SCDPT3'!SCDPT3_8399997_7</vt:lpstr>
      <vt:lpstr>'GMIC_2021-Q3_SCDPT3'!SCDPT3_8399997_8</vt:lpstr>
      <vt:lpstr>'GMIC_2021-Q3_SCDPT3'!SCDPT3_8399997_9</vt:lpstr>
      <vt:lpstr>'GMIC_2021-Q3_SCDPT3'!SCDPT3_8399999_7</vt:lpstr>
      <vt:lpstr>'GMIC_2021-Q3_SCDPT3'!SCDPT3_8399999_8</vt:lpstr>
      <vt:lpstr>'GMIC_2021-Q3_SCDPT3'!SCDPT3_8399999_9</vt:lpstr>
      <vt:lpstr>'GMIC_2021-Q3_SCDPT3'!SCDPT3_8400000_Range</vt:lpstr>
      <vt:lpstr>'GMIC_2021-Q3_SCDPT3'!SCDPT3_8499999_7</vt:lpstr>
      <vt:lpstr>'GMIC_2021-Q3_SCDPT3'!SCDPT3_8499999_9</vt:lpstr>
      <vt:lpstr>'GMIC_2021-Q3_SCDPT3'!SCDPT3_84BEGIN_1</vt:lpstr>
      <vt:lpstr>'GMIC_2021-Q3_SCDPT3'!SCDPT3_84BEGIN_10.01</vt:lpstr>
      <vt:lpstr>'GMIC_2021-Q3_SCDPT3'!SCDPT3_84BEGIN_10.02</vt:lpstr>
      <vt:lpstr>'GMIC_2021-Q3_SCDPT3'!SCDPT3_84BEGIN_10.03</vt:lpstr>
      <vt:lpstr>'GMIC_2021-Q3_SCDPT3'!SCDPT3_84BEGIN_11</vt:lpstr>
      <vt:lpstr>'GMIC_2021-Q3_SCDPT3'!SCDPT3_84BEGIN_12</vt:lpstr>
      <vt:lpstr>'GMIC_2021-Q3_SCDPT3'!SCDPT3_84BEGIN_13</vt:lpstr>
      <vt:lpstr>'GMIC_2021-Q3_SCDPT3'!SCDPT3_84BEGIN_14</vt:lpstr>
      <vt:lpstr>'GMIC_2021-Q3_SCDPT3'!SCDPT3_84BEGIN_15</vt:lpstr>
      <vt:lpstr>'GMIC_2021-Q3_SCDPT3'!SCDPT3_84BEGIN_16</vt:lpstr>
      <vt:lpstr>'GMIC_2021-Q3_SCDPT3'!SCDPT3_84BEGIN_2</vt:lpstr>
      <vt:lpstr>'GMIC_2021-Q3_SCDPT3'!SCDPT3_84BEGIN_3</vt:lpstr>
      <vt:lpstr>'GMIC_2021-Q3_SCDPT3'!SCDPT3_84BEGIN_4</vt:lpstr>
      <vt:lpstr>'GMIC_2021-Q3_SCDPT3'!SCDPT3_84BEGIN_5</vt:lpstr>
      <vt:lpstr>'GMIC_2021-Q3_SCDPT3'!SCDPT3_84BEGIN_6</vt:lpstr>
      <vt:lpstr>'GMIC_2021-Q3_SCDPT3'!SCDPT3_84BEGIN_7</vt:lpstr>
      <vt:lpstr>'GMIC_2021-Q3_SCDPT3'!SCDPT3_84BEGIN_8</vt:lpstr>
      <vt:lpstr>'GMIC_2021-Q3_SCDPT3'!SCDPT3_84BEGIN_9</vt:lpstr>
      <vt:lpstr>'GMIC_2021-Q3_SCDPT3'!SCDPT3_84ENDIN_10.01</vt:lpstr>
      <vt:lpstr>'GMIC_2021-Q3_SCDPT3'!SCDPT3_84ENDIN_10.02</vt:lpstr>
      <vt:lpstr>'GMIC_2021-Q3_SCDPT3'!SCDPT3_84ENDIN_10.03</vt:lpstr>
      <vt:lpstr>'GMIC_2021-Q3_SCDPT3'!SCDPT3_84ENDIN_11</vt:lpstr>
      <vt:lpstr>'GMIC_2021-Q3_SCDPT3'!SCDPT3_84ENDIN_12</vt:lpstr>
      <vt:lpstr>'GMIC_2021-Q3_SCDPT3'!SCDPT3_84ENDIN_13</vt:lpstr>
      <vt:lpstr>'GMIC_2021-Q3_SCDPT3'!SCDPT3_84ENDIN_14</vt:lpstr>
      <vt:lpstr>'GMIC_2021-Q3_SCDPT3'!SCDPT3_84ENDIN_15</vt:lpstr>
      <vt:lpstr>'GMIC_2021-Q3_SCDPT3'!SCDPT3_84ENDIN_16</vt:lpstr>
      <vt:lpstr>'GMIC_2021-Q3_SCDPT3'!SCDPT3_84ENDIN_2</vt:lpstr>
      <vt:lpstr>'GMIC_2021-Q3_SCDPT3'!SCDPT3_84ENDIN_3</vt:lpstr>
      <vt:lpstr>'GMIC_2021-Q3_SCDPT3'!SCDPT3_84ENDIN_4</vt:lpstr>
      <vt:lpstr>'GMIC_2021-Q3_SCDPT3'!SCDPT3_84ENDIN_5</vt:lpstr>
      <vt:lpstr>'GMIC_2021-Q3_SCDPT3'!SCDPT3_84ENDIN_6</vt:lpstr>
      <vt:lpstr>'GMIC_2021-Q3_SCDPT3'!SCDPT3_84ENDIN_7</vt:lpstr>
      <vt:lpstr>'GMIC_2021-Q3_SCDPT3'!SCDPT3_84ENDIN_8</vt:lpstr>
      <vt:lpstr>'GMIC_2021-Q3_SCDPT3'!SCDPT3_84ENDIN_9</vt:lpstr>
      <vt:lpstr>'GMIC_2021-Q3_SCDPT3'!SCDPT3_8500000_Range</vt:lpstr>
      <vt:lpstr>'GMIC_2021-Q3_SCDPT3'!SCDPT3_8599999_7</vt:lpstr>
      <vt:lpstr>'GMIC_2021-Q3_SCDPT3'!SCDPT3_8599999_9</vt:lpstr>
      <vt:lpstr>'GMIC_2021-Q3_SCDPT3'!SCDPT3_85BEGIN_1</vt:lpstr>
      <vt:lpstr>'GMIC_2021-Q3_SCDPT3'!SCDPT3_85BEGIN_10.01</vt:lpstr>
      <vt:lpstr>'GMIC_2021-Q3_SCDPT3'!SCDPT3_85BEGIN_10.02</vt:lpstr>
      <vt:lpstr>'GMIC_2021-Q3_SCDPT3'!SCDPT3_85BEGIN_10.03</vt:lpstr>
      <vt:lpstr>'GMIC_2021-Q3_SCDPT3'!SCDPT3_85BEGIN_11</vt:lpstr>
      <vt:lpstr>'GMIC_2021-Q3_SCDPT3'!SCDPT3_85BEGIN_12</vt:lpstr>
      <vt:lpstr>'GMIC_2021-Q3_SCDPT3'!SCDPT3_85BEGIN_13</vt:lpstr>
      <vt:lpstr>'GMIC_2021-Q3_SCDPT3'!SCDPT3_85BEGIN_14</vt:lpstr>
      <vt:lpstr>'GMIC_2021-Q3_SCDPT3'!SCDPT3_85BEGIN_15</vt:lpstr>
      <vt:lpstr>'GMIC_2021-Q3_SCDPT3'!SCDPT3_85BEGIN_16</vt:lpstr>
      <vt:lpstr>'GMIC_2021-Q3_SCDPT3'!SCDPT3_85BEGIN_2</vt:lpstr>
      <vt:lpstr>'GMIC_2021-Q3_SCDPT3'!SCDPT3_85BEGIN_3</vt:lpstr>
      <vt:lpstr>'GMIC_2021-Q3_SCDPT3'!SCDPT3_85BEGIN_4</vt:lpstr>
      <vt:lpstr>'GMIC_2021-Q3_SCDPT3'!SCDPT3_85BEGIN_5</vt:lpstr>
      <vt:lpstr>'GMIC_2021-Q3_SCDPT3'!SCDPT3_85BEGIN_6</vt:lpstr>
      <vt:lpstr>'GMIC_2021-Q3_SCDPT3'!SCDPT3_85BEGIN_7</vt:lpstr>
      <vt:lpstr>'GMIC_2021-Q3_SCDPT3'!SCDPT3_85BEGIN_8</vt:lpstr>
      <vt:lpstr>'GMIC_2021-Q3_SCDPT3'!SCDPT3_85BEGIN_9</vt:lpstr>
      <vt:lpstr>'GMIC_2021-Q3_SCDPT3'!SCDPT3_85ENDIN_10.01</vt:lpstr>
      <vt:lpstr>'GMIC_2021-Q3_SCDPT3'!SCDPT3_85ENDIN_10.02</vt:lpstr>
      <vt:lpstr>'GMIC_2021-Q3_SCDPT3'!SCDPT3_85ENDIN_10.03</vt:lpstr>
      <vt:lpstr>'GMIC_2021-Q3_SCDPT3'!SCDPT3_85ENDIN_11</vt:lpstr>
      <vt:lpstr>'GMIC_2021-Q3_SCDPT3'!SCDPT3_85ENDIN_12</vt:lpstr>
      <vt:lpstr>'GMIC_2021-Q3_SCDPT3'!SCDPT3_85ENDIN_13</vt:lpstr>
      <vt:lpstr>'GMIC_2021-Q3_SCDPT3'!SCDPT3_85ENDIN_14</vt:lpstr>
      <vt:lpstr>'GMIC_2021-Q3_SCDPT3'!SCDPT3_85ENDIN_15</vt:lpstr>
      <vt:lpstr>'GMIC_2021-Q3_SCDPT3'!SCDPT3_85ENDIN_16</vt:lpstr>
      <vt:lpstr>'GMIC_2021-Q3_SCDPT3'!SCDPT3_85ENDIN_2</vt:lpstr>
      <vt:lpstr>'GMIC_2021-Q3_SCDPT3'!SCDPT3_85ENDIN_3</vt:lpstr>
      <vt:lpstr>'GMIC_2021-Q3_SCDPT3'!SCDPT3_85ENDIN_4</vt:lpstr>
      <vt:lpstr>'GMIC_2021-Q3_SCDPT3'!SCDPT3_85ENDIN_5</vt:lpstr>
      <vt:lpstr>'GMIC_2021-Q3_SCDPT3'!SCDPT3_85ENDIN_6</vt:lpstr>
      <vt:lpstr>'GMIC_2021-Q3_SCDPT3'!SCDPT3_85ENDIN_7</vt:lpstr>
      <vt:lpstr>'GMIC_2021-Q3_SCDPT3'!SCDPT3_85ENDIN_8</vt:lpstr>
      <vt:lpstr>'GMIC_2021-Q3_SCDPT3'!SCDPT3_85ENDIN_9</vt:lpstr>
      <vt:lpstr>'GMIC_2021-Q3_SCDPT3'!SCDPT3_8600000_Range</vt:lpstr>
      <vt:lpstr>'GMIC_2021-Q3_SCDPT3'!SCDPT3_8699999_7</vt:lpstr>
      <vt:lpstr>'GMIC_2021-Q3_SCDPT3'!SCDPT3_8699999_9</vt:lpstr>
      <vt:lpstr>'GMIC_2021-Q3_SCDPT3'!SCDPT3_86BEGIN_1</vt:lpstr>
      <vt:lpstr>'GMIC_2021-Q3_SCDPT3'!SCDPT3_86BEGIN_10.01</vt:lpstr>
      <vt:lpstr>'GMIC_2021-Q3_SCDPT3'!SCDPT3_86BEGIN_10.02</vt:lpstr>
      <vt:lpstr>'GMIC_2021-Q3_SCDPT3'!SCDPT3_86BEGIN_10.03</vt:lpstr>
      <vt:lpstr>'GMIC_2021-Q3_SCDPT3'!SCDPT3_86BEGIN_11</vt:lpstr>
      <vt:lpstr>'GMIC_2021-Q3_SCDPT3'!SCDPT3_86BEGIN_12</vt:lpstr>
      <vt:lpstr>'GMIC_2021-Q3_SCDPT3'!SCDPT3_86BEGIN_13</vt:lpstr>
      <vt:lpstr>'GMIC_2021-Q3_SCDPT3'!SCDPT3_86BEGIN_14</vt:lpstr>
      <vt:lpstr>'GMIC_2021-Q3_SCDPT3'!SCDPT3_86BEGIN_15</vt:lpstr>
      <vt:lpstr>'GMIC_2021-Q3_SCDPT3'!SCDPT3_86BEGIN_16</vt:lpstr>
      <vt:lpstr>'GMIC_2021-Q3_SCDPT3'!SCDPT3_86BEGIN_2</vt:lpstr>
      <vt:lpstr>'GMIC_2021-Q3_SCDPT3'!SCDPT3_86BEGIN_3</vt:lpstr>
      <vt:lpstr>'GMIC_2021-Q3_SCDPT3'!SCDPT3_86BEGIN_4</vt:lpstr>
      <vt:lpstr>'GMIC_2021-Q3_SCDPT3'!SCDPT3_86BEGIN_5</vt:lpstr>
      <vt:lpstr>'GMIC_2021-Q3_SCDPT3'!SCDPT3_86BEGIN_6</vt:lpstr>
      <vt:lpstr>'GMIC_2021-Q3_SCDPT3'!SCDPT3_86BEGIN_7</vt:lpstr>
      <vt:lpstr>'GMIC_2021-Q3_SCDPT3'!SCDPT3_86BEGIN_8</vt:lpstr>
      <vt:lpstr>'GMIC_2021-Q3_SCDPT3'!SCDPT3_86BEGIN_9</vt:lpstr>
      <vt:lpstr>'GMIC_2021-Q3_SCDPT3'!SCDPT3_86ENDIN_10.01</vt:lpstr>
      <vt:lpstr>'GMIC_2021-Q3_SCDPT3'!SCDPT3_86ENDIN_10.02</vt:lpstr>
      <vt:lpstr>'GMIC_2021-Q3_SCDPT3'!SCDPT3_86ENDIN_10.03</vt:lpstr>
      <vt:lpstr>'GMIC_2021-Q3_SCDPT3'!SCDPT3_86ENDIN_11</vt:lpstr>
      <vt:lpstr>'GMIC_2021-Q3_SCDPT3'!SCDPT3_86ENDIN_12</vt:lpstr>
      <vt:lpstr>'GMIC_2021-Q3_SCDPT3'!SCDPT3_86ENDIN_13</vt:lpstr>
      <vt:lpstr>'GMIC_2021-Q3_SCDPT3'!SCDPT3_86ENDIN_14</vt:lpstr>
      <vt:lpstr>'GMIC_2021-Q3_SCDPT3'!SCDPT3_86ENDIN_15</vt:lpstr>
      <vt:lpstr>'GMIC_2021-Q3_SCDPT3'!SCDPT3_86ENDIN_16</vt:lpstr>
      <vt:lpstr>'GMIC_2021-Q3_SCDPT3'!SCDPT3_86ENDIN_2</vt:lpstr>
      <vt:lpstr>'GMIC_2021-Q3_SCDPT3'!SCDPT3_86ENDIN_3</vt:lpstr>
      <vt:lpstr>'GMIC_2021-Q3_SCDPT3'!SCDPT3_86ENDIN_4</vt:lpstr>
      <vt:lpstr>'GMIC_2021-Q3_SCDPT3'!SCDPT3_86ENDIN_5</vt:lpstr>
      <vt:lpstr>'GMIC_2021-Q3_SCDPT3'!SCDPT3_86ENDIN_6</vt:lpstr>
      <vt:lpstr>'GMIC_2021-Q3_SCDPT3'!SCDPT3_86ENDIN_7</vt:lpstr>
      <vt:lpstr>'GMIC_2021-Q3_SCDPT3'!SCDPT3_86ENDIN_8</vt:lpstr>
      <vt:lpstr>'GMIC_2021-Q3_SCDPT3'!SCDPT3_86ENDIN_9</vt:lpstr>
      <vt:lpstr>'GMIC_2021-Q3_SCDPT3'!SCDPT3_8700000_Range</vt:lpstr>
      <vt:lpstr>'GMIC_2021-Q3_SCDPT3'!SCDPT3_8799999_7</vt:lpstr>
      <vt:lpstr>'GMIC_2021-Q3_SCDPT3'!SCDPT3_8799999_9</vt:lpstr>
      <vt:lpstr>'GMIC_2021-Q3_SCDPT3'!SCDPT3_87BEGIN_1</vt:lpstr>
      <vt:lpstr>'GMIC_2021-Q3_SCDPT3'!SCDPT3_87BEGIN_10.01</vt:lpstr>
      <vt:lpstr>'GMIC_2021-Q3_SCDPT3'!SCDPT3_87BEGIN_10.02</vt:lpstr>
      <vt:lpstr>'GMIC_2021-Q3_SCDPT3'!SCDPT3_87BEGIN_10.03</vt:lpstr>
      <vt:lpstr>'GMIC_2021-Q3_SCDPT3'!SCDPT3_87BEGIN_11</vt:lpstr>
      <vt:lpstr>'GMIC_2021-Q3_SCDPT3'!SCDPT3_87BEGIN_12</vt:lpstr>
      <vt:lpstr>'GMIC_2021-Q3_SCDPT3'!SCDPT3_87BEGIN_13</vt:lpstr>
      <vt:lpstr>'GMIC_2021-Q3_SCDPT3'!SCDPT3_87BEGIN_14</vt:lpstr>
      <vt:lpstr>'GMIC_2021-Q3_SCDPT3'!SCDPT3_87BEGIN_15</vt:lpstr>
      <vt:lpstr>'GMIC_2021-Q3_SCDPT3'!SCDPT3_87BEGIN_16</vt:lpstr>
      <vt:lpstr>'GMIC_2021-Q3_SCDPT3'!SCDPT3_87BEGIN_2</vt:lpstr>
      <vt:lpstr>'GMIC_2021-Q3_SCDPT3'!SCDPT3_87BEGIN_3</vt:lpstr>
      <vt:lpstr>'GMIC_2021-Q3_SCDPT3'!SCDPT3_87BEGIN_4</vt:lpstr>
      <vt:lpstr>'GMIC_2021-Q3_SCDPT3'!SCDPT3_87BEGIN_5</vt:lpstr>
      <vt:lpstr>'GMIC_2021-Q3_SCDPT3'!SCDPT3_87BEGIN_6</vt:lpstr>
      <vt:lpstr>'GMIC_2021-Q3_SCDPT3'!SCDPT3_87BEGIN_7</vt:lpstr>
      <vt:lpstr>'GMIC_2021-Q3_SCDPT3'!SCDPT3_87BEGIN_8</vt:lpstr>
      <vt:lpstr>'GMIC_2021-Q3_SCDPT3'!SCDPT3_87BEGIN_9</vt:lpstr>
      <vt:lpstr>'GMIC_2021-Q3_SCDPT3'!SCDPT3_87ENDIN_10.01</vt:lpstr>
      <vt:lpstr>'GMIC_2021-Q3_SCDPT3'!SCDPT3_87ENDIN_10.02</vt:lpstr>
      <vt:lpstr>'GMIC_2021-Q3_SCDPT3'!SCDPT3_87ENDIN_10.03</vt:lpstr>
      <vt:lpstr>'GMIC_2021-Q3_SCDPT3'!SCDPT3_87ENDIN_11</vt:lpstr>
      <vt:lpstr>'GMIC_2021-Q3_SCDPT3'!SCDPT3_87ENDIN_12</vt:lpstr>
      <vt:lpstr>'GMIC_2021-Q3_SCDPT3'!SCDPT3_87ENDIN_13</vt:lpstr>
      <vt:lpstr>'GMIC_2021-Q3_SCDPT3'!SCDPT3_87ENDIN_14</vt:lpstr>
      <vt:lpstr>'GMIC_2021-Q3_SCDPT3'!SCDPT3_87ENDIN_15</vt:lpstr>
      <vt:lpstr>'GMIC_2021-Q3_SCDPT3'!SCDPT3_87ENDIN_16</vt:lpstr>
      <vt:lpstr>'GMIC_2021-Q3_SCDPT3'!SCDPT3_87ENDIN_2</vt:lpstr>
      <vt:lpstr>'GMIC_2021-Q3_SCDPT3'!SCDPT3_87ENDIN_3</vt:lpstr>
      <vt:lpstr>'GMIC_2021-Q3_SCDPT3'!SCDPT3_87ENDIN_4</vt:lpstr>
      <vt:lpstr>'GMIC_2021-Q3_SCDPT3'!SCDPT3_87ENDIN_5</vt:lpstr>
      <vt:lpstr>'GMIC_2021-Q3_SCDPT3'!SCDPT3_87ENDIN_6</vt:lpstr>
      <vt:lpstr>'GMIC_2021-Q3_SCDPT3'!SCDPT3_87ENDIN_7</vt:lpstr>
      <vt:lpstr>'GMIC_2021-Q3_SCDPT3'!SCDPT3_87ENDIN_8</vt:lpstr>
      <vt:lpstr>'GMIC_2021-Q3_SCDPT3'!SCDPT3_87ENDIN_9</vt:lpstr>
      <vt:lpstr>'GMIC_2021-Q3_SCDPT3'!SCDPT3_8999997_7</vt:lpstr>
      <vt:lpstr>'GMIC_2021-Q3_SCDPT3'!SCDPT3_8999997_9</vt:lpstr>
      <vt:lpstr>'GMIC_2021-Q3_SCDPT3'!SCDPT3_8999999_7</vt:lpstr>
      <vt:lpstr>'GMIC_2021-Q3_SCDPT3'!SCDPT3_8999999_9</vt:lpstr>
      <vt:lpstr>'GMIC_2021-Q3_SCDPT3'!SCDPT3_9000000_Range</vt:lpstr>
      <vt:lpstr>'GMIC_2021-Q3_SCDPT3'!SCDPT3_9099999_7</vt:lpstr>
      <vt:lpstr>'GMIC_2021-Q3_SCDPT3'!SCDPT3_9099999_9</vt:lpstr>
      <vt:lpstr>'GMIC_2021-Q3_SCDPT3'!SCDPT3_90BEGIN_1</vt:lpstr>
      <vt:lpstr>'GMIC_2021-Q3_SCDPT3'!SCDPT3_90BEGIN_10.01</vt:lpstr>
      <vt:lpstr>'GMIC_2021-Q3_SCDPT3'!SCDPT3_90BEGIN_10.02</vt:lpstr>
      <vt:lpstr>'GMIC_2021-Q3_SCDPT3'!SCDPT3_90BEGIN_10.03</vt:lpstr>
      <vt:lpstr>'GMIC_2021-Q3_SCDPT3'!SCDPT3_90BEGIN_11</vt:lpstr>
      <vt:lpstr>'GMIC_2021-Q3_SCDPT3'!SCDPT3_90BEGIN_12</vt:lpstr>
      <vt:lpstr>'GMIC_2021-Q3_SCDPT3'!SCDPT3_90BEGIN_13</vt:lpstr>
      <vt:lpstr>'GMIC_2021-Q3_SCDPT3'!SCDPT3_90BEGIN_14</vt:lpstr>
      <vt:lpstr>'GMIC_2021-Q3_SCDPT3'!SCDPT3_90BEGIN_15</vt:lpstr>
      <vt:lpstr>'GMIC_2021-Q3_SCDPT3'!SCDPT3_90BEGIN_16</vt:lpstr>
      <vt:lpstr>'GMIC_2021-Q3_SCDPT3'!SCDPT3_90BEGIN_2</vt:lpstr>
      <vt:lpstr>'GMIC_2021-Q3_SCDPT3'!SCDPT3_90BEGIN_3</vt:lpstr>
      <vt:lpstr>'GMIC_2021-Q3_SCDPT3'!SCDPT3_90BEGIN_4</vt:lpstr>
      <vt:lpstr>'GMIC_2021-Q3_SCDPT3'!SCDPT3_90BEGIN_5</vt:lpstr>
      <vt:lpstr>'GMIC_2021-Q3_SCDPT3'!SCDPT3_90BEGIN_6</vt:lpstr>
      <vt:lpstr>'GMIC_2021-Q3_SCDPT3'!SCDPT3_90BEGIN_7</vt:lpstr>
      <vt:lpstr>'GMIC_2021-Q3_SCDPT3'!SCDPT3_90BEGIN_8</vt:lpstr>
      <vt:lpstr>'GMIC_2021-Q3_SCDPT3'!SCDPT3_90BEGIN_9</vt:lpstr>
      <vt:lpstr>'GMIC_2021-Q3_SCDPT3'!SCDPT3_90ENDIN_10.01</vt:lpstr>
      <vt:lpstr>'GMIC_2021-Q3_SCDPT3'!SCDPT3_90ENDIN_10.02</vt:lpstr>
      <vt:lpstr>'GMIC_2021-Q3_SCDPT3'!SCDPT3_90ENDIN_10.03</vt:lpstr>
      <vt:lpstr>'GMIC_2021-Q3_SCDPT3'!SCDPT3_90ENDIN_11</vt:lpstr>
      <vt:lpstr>'GMIC_2021-Q3_SCDPT3'!SCDPT3_90ENDIN_12</vt:lpstr>
      <vt:lpstr>'GMIC_2021-Q3_SCDPT3'!SCDPT3_90ENDIN_13</vt:lpstr>
      <vt:lpstr>'GMIC_2021-Q3_SCDPT3'!SCDPT3_90ENDIN_14</vt:lpstr>
      <vt:lpstr>'GMIC_2021-Q3_SCDPT3'!SCDPT3_90ENDIN_15</vt:lpstr>
      <vt:lpstr>'GMIC_2021-Q3_SCDPT3'!SCDPT3_90ENDIN_16</vt:lpstr>
      <vt:lpstr>'GMIC_2021-Q3_SCDPT3'!SCDPT3_90ENDIN_2</vt:lpstr>
      <vt:lpstr>'GMIC_2021-Q3_SCDPT3'!SCDPT3_90ENDIN_3</vt:lpstr>
      <vt:lpstr>'GMIC_2021-Q3_SCDPT3'!SCDPT3_90ENDIN_4</vt:lpstr>
      <vt:lpstr>'GMIC_2021-Q3_SCDPT3'!SCDPT3_90ENDIN_5</vt:lpstr>
      <vt:lpstr>'GMIC_2021-Q3_SCDPT3'!SCDPT3_90ENDIN_6</vt:lpstr>
      <vt:lpstr>'GMIC_2021-Q3_SCDPT3'!SCDPT3_90ENDIN_7</vt:lpstr>
      <vt:lpstr>'GMIC_2021-Q3_SCDPT3'!SCDPT3_90ENDIN_8</vt:lpstr>
      <vt:lpstr>'GMIC_2021-Q3_SCDPT3'!SCDPT3_90ENDIN_9</vt:lpstr>
      <vt:lpstr>'GMIC_2021-Q3_SCDPT3'!SCDPT3_9100000_Range</vt:lpstr>
      <vt:lpstr>'GMIC_2021-Q3_SCDPT3'!SCDPT3_9199999_7</vt:lpstr>
      <vt:lpstr>'GMIC_2021-Q3_SCDPT3'!SCDPT3_9199999_9</vt:lpstr>
      <vt:lpstr>'GMIC_2021-Q3_SCDPT3'!SCDPT3_91BEGIN_1</vt:lpstr>
      <vt:lpstr>'GMIC_2021-Q3_SCDPT3'!SCDPT3_91BEGIN_10.01</vt:lpstr>
      <vt:lpstr>'GMIC_2021-Q3_SCDPT3'!SCDPT3_91BEGIN_10.02</vt:lpstr>
      <vt:lpstr>'GMIC_2021-Q3_SCDPT3'!SCDPT3_91BEGIN_10.03</vt:lpstr>
      <vt:lpstr>'GMIC_2021-Q3_SCDPT3'!SCDPT3_91BEGIN_11</vt:lpstr>
      <vt:lpstr>'GMIC_2021-Q3_SCDPT3'!SCDPT3_91BEGIN_12</vt:lpstr>
      <vt:lpstr>'GMIC_2021-Q3_SCDPT3'!SCDPT3_91BEGIN_13</vt:lpstr>
      <vt:lpstr>'GMIC_2021-Q3_SCDPT3'!SCDPT3_91BEGIN_14</vt:lpstr>
      <vt:lpstr>'GMIC_2021-Q3_SCDPT3'!SCDPT3_91BEGIN_15</vt:lpstr>
      <vt:lpstr>'GMIC_2021-Q3_SCDPT3'!SCDPT3_91BEGIN_16</vt:lpstr>
      <vt:lpstr>'GMIC_2021-Q3_SCDPT3'!SCDPT3_91BEGIN_2</vt:lpstr>
      <vt:lpstr>'GMIC_2021-Q3_SCDPT3'!SCDPT3_91BEGIN_3</vt:lpstr>
      <vt:lpstr>'GMIC_2021-Q3_SCDPT3'!SCDPT3_91BEGIN_4</vt:lpstr>
      <vt:lpstr>'GMIC_2021-Q3_SCDPT3'!SCDPT3_91BEGIN_5</vt:lpstr>
      <vt:lpstr>'GMIC_2021-Q3_SCDPT3'!SCDPT3_91BEGIN_6</vt:lpstr>
      <vt:lpstr>'GMIC_2021-Q3_SCDPT3'!SCDPT3_91BEGIN_7</vt:lpstr>
      <vt:lpstr>'GMIC_2021-Q3_SCDPT3'!SCDPT3_91BEGIN_8</vt:lpstr>
      <vt:lpstr>'GMIC_2021-Q3_SCDPT3'!SCDPT3_91BEGIN_9</vt:lpstr>
      <vt:lpstr>'GMIC_2021-Q3_SCDPT3'!SCDPT3_91ENDIN_10.01</vt:lpstr>
      <vt:lpstr>'GMIC_2021-Q3_SCDPT3'!SCDPT3_91ENDIN_10.02</vt:lpstr>
      <vt:lpstr>'GMIC_2021-Q3_SCDPT3'!SCDPT3_91ENDIN_10.03</vt:lpstr>
      <vt:lpstr>'GMIC_2021-Q3_SCDPT3'!SCDPT3_91ENDIN_11</vt:lpstr>
      <vt:lpstr>'GMIC_2021-Q3_SCDPT3'!SCDPT3_91ENDIN_12</vt:lpstr>
      <vt:lpstr>'GMIC_2021-Q3_SCDPT3'!SCDPT3_91ENDIN_13</vt:lpstr>
      <vt:lpstr>'GMIC_2021-Q3_SCDPT3'!SCDPT3_91ENDIN_14</vt:lpstr>
      <vt:lpstr>'GMIC_2021-Q3_SCDPT3'!SCDPT3_91ENDIN_15</vt:lpstr>
      <vt:lpstr>'GMIC_2021-Q3_SCDPT3'!SCDPT3_91ENDIN_16</vt:lpstr>
      <vt:lpstr>'GMIC_2021-Q3_SCDPT3'!SCDPT3_91ENDIN_2</vt:lpstr>
      <vt:lpstr>'GMIC_2021-Q3_SCDPT3'!SCDPT3_91ENDIN_3</vt:lpstr>
      <vt:lpstr>'GMIC_2021-Q3_SCDPT3'!SCDPT3_91ENDIN_4</vt:lpstr>
      <vt:lpstr>'GMIC_2021-Q3_SCDPT3'!SCDPT3_91ENDIN_5</vt:lpstr>
      <vt:lpstr>'GMIC_2021-Q3_SCDPT3'!SCDPT3_91ENDIN_6</vt:lpstr>
      <vt:lpstr>'GMIC_2021-Q3_SCDPT3'!SCDPT3_91ENDIN_7</vt:lpstr>
      <vt:lpstr>'GMIC_2021-Q3_SCDPT3'!SCDPT3_91ENDIN_8</vt:lpstr>
      <vt:lpstr>'GMIC_2021-Q3_SCDPT3'!SCDPT3_91ENDIN_9</vt:lpstr>
      <vt:lpstr>'GMIC_2021-Q3_SCDPT3'!SCDPT3_9200000_Range</vt:lpstr>
      <vt:lpstr>'GMIC_2021-Q3_SCDPT3'!SCDPT3_9299999_7</vt:lpstr>
      <vt:lpstr>'GMIC_2021-Q3_SCDPT3'!SCDPT3_9299999_9</vt:lpstr>
      <vt:lpstr>'GMIC_2021-Q3_SCDPT3'!SCDPT3_92BEGIN_1</vt:lpstr>
      <vt:lpstr>'GMIC_2021-Q3_SCDPT3'!SCDPT3_92BEGIN_10.01</vt:lpstr>
      <vt:lpstr>'GMIC_2021-Q3_SCDPT3'!SCDPT3_92BEGIN_10.02</vt:lpstr>
      <vt:lpstr>'GMIC_2021-Q3_SCDPT3'!SCDPT3_92BEGIN_10.03</vt:lpstr>
      <vt:lpstr>'GMIC_2021-Q3_SCDPT3'!SCDPT3_92BEGIN_11</vt:lpstr>
      <vt:lpstr>'GMIC_2021-Q3_SCDPT3'!SCDPT3_92BEGIN_12</vt:lpstr>
      <vt:lpstr>'GMIC_2021-Q3_SCDPT3'!SCDPT3_92BEGIN_13</vt:lpstr>
      <vt:lpstr>'GMIC_2021-Q3_SCDPT3'!SCDPT3_92BEGIN_14</vt:lpstr>
      <vt:lpstr>'GMIC_2021-Q3_SCDPT3'!SCDPT3_92BEGIN_15</vt:lpstr>
      <vt:lpstr>'GMIC_2021-Q3_SCDPT3'!SCDPT3_92BEGIN_16</vt:lpstr>
      <vt:lpstr>'GMIC_2021-Q3_SCDPT3'!SCDPT3_92BEGIN_2</vt:lpstr>
      <vt:lpstr>'GMIC_2021-Q3_SCDPT3'!SCDPT3_92BEGIN_3</vt:lpstr>
      <vt:lpstr>'GMIC_2021-Q3_SCDPT3'!SCDPT3_92BEGIN_4</vt:lpstr>
      <vt:lpstr>'GMIC_2021-Q3_SCDPT3'!SCDPT3_92BEGIN_5</vt:lpstr>
      <vt:lpstr>'GMIC_2021-Q3_SCDPT3'!SCDPT3_92BEGIN_6</vt:lpstr>
      <vt:lpstr>'GMIC_2021-Q3_SCDPT3'!SCDPT3_92BEGIN_7</vt:lpstr>
      <vt:lpstr>'GMIC_2021-Q3_SCDPT3'!SCDPT3_92BEGIN_8</vt:lpstr>
      <vt:lpstr>'GMIC_2021-Q3_SCDPT3'!SCDPT3_92BEGIN_9</vt:lpstr>
      <vt:lpstr>'GMIC_2021-Q3_SCDPT3'!SCDPT3_92ENDIN_10.01</vt:lpstr>
      <vt:lpstr>'GMIC_2021-Q3_SCDPT3'!SCDPT3_92ENDIN_10.02</vt:lpstr>
      <vt:lpstr>'GMIC_2021-Q3_SCDPT3'!SCDPT3_92ENDIN_10.03</vt:lpstr>
      <vt:lpstr>'GMIC_2021-Q3_SCDPT3'!SCDPT3_92ENDIN_11</vt:lpstr>
      <vt:lpstr>'GMIC_2021-Q3_SCDPT3'!SCDPT3_92ENDIN_12</vt:lpstr>
      <vt:lpstr>'GMIC_2021-Q3_SCDPT3'!SCDPT3_92ENDIN_13</vt:lpstr>
      <vt:lpstr>'GMIC_2021-Q3_SCDPT3'!SCDPT3_92ENDIN_14</vt:lpstr>
      <vt:lpstr>'GMIC_2021-Q3_SCDPT3'!SCDPT3_92ENDIN_15</vt:lpstr>
      <vt:lpstr>'GMIC_2021-Q3_SCDPT3'!SCDPT3_92ENDIN_16</vt:lpstr>
      <vt:lpstr>'GMIC_2021-Q3_SCDPT3'!SCDPT3_92ENDIN_2</vt:lpstr>
      <vt:lpstr>'GMIC_2021-Q3_SCDPT3'!SCDPT3_92ENDIN_3</vt:lpstr>
      <vt:lpstr>'GMIC_2021-Q3_SCDPT3'!SCDPT3_92ENDIN_4</vt:lpstr>
      <vt:lpstr>'GMIC_2021-Q3_SCDPT3'!SCDPT3_92ENDIN_5</vt:lpstr>
      <vt:lpstr>'GMIC_2021-Q3_SCDPT3'!SCDPT3_92ENDIN_6</vt:lpstr>
      <vt:lpstr>'GMIC_2021-Q3_SCDPT3'!SCDPT3_92ENDIN_7</vt:lpstr>
      <vt:lpstr>'GMIC_2021-Q3_SCDPT3'!SCDPT3_92ENDIN_8</vt:lpstr>
      <vt:lpstr>'GMIC_2021-Q3_SCDPT3'!SCDPT3_92ENDIN_9</vt:lpstr>
      <vt:lpstr>'GMIC_2021-Q3_SCDPT3'!SCDPT3_9300000_Range</vt:lpstr>
      <vt:lpstr>'GMIC_2021-Q3_SCDPT3'!SCDPT3_9399999_7</vt:lpstr>
      <vt:lpstr>'GMIC_2021-Q3_SCDPT3'!SCDPT3_9399999_9</vt:lpstr>
      <vt:lpstr>'GMIC_2021-Q3_SCDPT3'!SCDPT3_93BEGIN_1</vt:lpstr>
      <vt:lpstr>'GMIC_2021-Q3_SCDPT3'!SCDPT3_93BEGIN_10.01</vt:lpstr>
      <vt:lpstr>'GMIC_2021-Q3_SCDPT3'!SCDPT3_93BEGIN_10.02</vt:lpstr>
      <vt:lpstr>'GMIC_2021-Q3_SCDPT3'!SCDPT3_93BEGIN_10.03</vt:lpstr>
      <vt:lpstr>'GMIC_2021-Q3_SCDPT3'!SCDPT3_93BEGIN_11</vt:lpstr>
      <vt:lpstr>'GMIC_2021-Q3_SCDPT3'!SCDPT3_93BEGIN_12</vt:lpstr>
      <vt:lpstr>'GMIC_2021-Q3_SCDPT3'!SCDPT3_93BEGIN_13</vt:lpstr>
      <vt:lpstr>'GMIC_2021-Q3_SCDPT3'!SCDPT3_93BEGIN_14</vt:lpstr>
      <vt:lpstr>'GMIC_2021-Q3_SCDPT3'!SCDPT3_93BEGIN_15</vt:lpstr>
      <vt:lpstr>'GMIC_2021-Q3_SCDPT3'!SCDPT3_93BEGIN_16</vt:lpstr>
      <vt:lpstr>'GMIC_2021-Q3_SCDPT3'!SCDPT3_93BEGIN_2</vt:lpstr>
      <vt:lpstr>'GMIC_2021-Q3_SCDPT3'!SCDPT3_93BEGIN_3</vt:lpstr>
      <vt:lpstr>'GMIC_2021-Q3_SCDPT3'!SCDPT3_93BEGIN_4</vt:lpstr>
      <vt:lpstr>'GMIC_2021-Q3_SCDPT3'!SCDPT3_93BEGIN_5</vt:lpstr>
      <vt:lpstr>'GMIC_2021-Q3_SCDPT3'!SCDPT3_93BEGIN_6</vt:lpstr>
      <vt:lpstr>'GMIC_2021-Q3_SCDPT3'!SCDPT3_93BEGIN_7</vt:lpstr>
      <vt:lpstr>'GMIC_2021-Q3_SCDPT3'!SCDPT3_93BEGIN_8</vt:lpstr>
      <vt:lpstr>'GMIC_2021-Q3_SCDPT3'!SCDPT3_93BEGIN_9</vt:lpstr>
      <vt:lpstr>'GMIC_2021-Q3_SCDPT3'!SCDPT3_93ENDIN_10.01</vt:lpstr>
      <vt:lpstr>'GMIC_2021-Q3_SCDPT3'!SCDPT3_93ENDIN_10.02</vt:lpstr>
      <vt:lpstr>'GMIC_2021-Q3_SCDPT3'!SCDPT3_93ENDIN_10.03</vt:lpstr>
      <vt:lpstr>'GMIC_2021-Q3_SCDPT3'!SCDPT3_93ENDIN_11</vt:lpstr>
      <vt:lpstr>'GMIC_2021-Q3_SCDPT3'!SCDPT3_93ENDIN_12</vt:lpstr>
      <vt:lpstr>'GMIC_2021-Q3_SCDPT3'!SCDPT3_93ENDIN_13</vt:lpstr>
      <vt:lpstr>'GMIC_2021-Q3_SCDPT3'!SCDPT3_93ENDIN_14</vt:lpstr>
      <vt:lpstr>'GMIC_2021-Q3_SCDPT3'!SCDPT3_93ENDIN_15</vt:lpstr>
      <vt:lpstr>'GMIC_2021-Q3_SCDPT3'!SCDPT3_93ENDIN_16</vt:lpstr>
      <vt:lpstr>'GMIC_2021-Q3_SCDPT3'!SCDPT3_93ENDIN_2</vt:lpstr>
      <vt:lpstr>'GMIC_2021-Q3_SCDPT3'!SCDPT3_93ENDIN_3</vt:lpstr>
      <vt:lpstr>'GMIC_2021-Q3_SCDPT3'!SCDPT3_93ENDIN_4</vt:lpstr>
      <vt:lpstr>'GMIC_2021-Q3_SCDPT3'!SCDPT3_93ENDIN_5</vt:lpstr>
      <vt:lpstr>'GMIC_2021-Q3_SCDPT3'!SCDPT3_93ENDIN_6</vt:lpstr>
      <vt:lpstr>'GMIC_2021-Q3_SCDPT3'!SCDPT3_93ENDIN_7</vt:lpstr>
      <vt:lpstr>'GMIC_2021-Q3_SCDPT3'!SCDPT3_93ENDIN_8</vt:lpstr>
      <vt:lpstr>'GMIC_2021-Q3_SCDPT3'!SCDPT3_93ENDIN_9</vt:lpstr>
      <vt:lpstr>'GMIC_2021-Q3_SCDPT3'!SCDPT3_9400000_Range</vt:lpstr>
      <vt:lpstr>'GMIC_2021-Q3_SCDPT3'!SCDPT3_9499999_7</vt:lpstr>
      <vt:lpstr>'GMIC_2021-Q3_SCDPT3'!SCDPT3_9499999_9</vt:lpstr>
      <vt:lpstr>'GMIC_2021-Q3_SCDPT3'!SCDPT3_94BEGIN_1</vt:lpstr>
      <vt:lpstr>'GMIC_2021-Q3_SCDPT3'!SCDPT3_94BEGIN_10.01</vt:lpstr>
      <vt:lpstr>'GMIC_2021-Q3_SCDPT3'!SCDPT3_94BEGIN_10.02</vt:lpstr>
      <vt:lpstr>'GMIC_2021-Q3_SCDPT3'!SCDPT3_94BEGIN_10.03</vt:lpstr>
      <vt:lpstr>'GMIC_2021-Q3_SCDPT3'!SCDPT3_94BEGIN_11</vt:lpstr>
      <vt:lpstr>'GMIC_2021-Q3_SCDPT3'!SCDPT3_94BEGIN_12</vt:lpstr>
      <vt:lpstr>'GMIC_2021-Q3_SCDPT3'!SCDPT3_94BEGIN_13</vt:lpstr>
      <vt:lpstr>'GMIC_2021-Q3_SCDPT3'!SCDPT3_94BEGIN_14</vt:lpstr>
      <vt:lpstr>'GMIC_2021-Q3_SCDPT3'!SCDPT3_94BEGIN_15</vt:lpstr>
      <vt:lpstr>'GMIC_2021-Q3_SCDPT3'!SCDPT3_94BEGIN_16</vt:lpstr>
      <vt:lpstr>'GMIC_2021-Q3_SCDPT3'!SCDPT3_94BEGIN_2</vt:lpstr>
      <vt:lpstr>'GMIC_2021-Q3_SCDPT3'!SCDPT3_94BEGIN_3</vt:lpstr>
      <vt:lpstr>'GMIC_2021-Q3_SCDPT3'!SCDPT3_94BEGIN_4</vt:lpstr>
      <vt:lpstr>'GMIC_2021-Q3_SCDPT3'!SCDPT3_94BEGIN_5</vt:lpstr>
      <vt:lpstr>'GMIC_2021-Q3_SCDPT3'!SCDPT3_94BEGIN_6</vt:lpstr>
      <vt:lpstr>'GMIC_2021-Q3_SCDPT3'!SCDPT3_94BEGIN_7</vt:lpstr>
      <vt:lpstr>'GMIC_2021-Q3_SCDPT3'!SCDPT3_94BEGIN_8</vt:lpstr>
      <vt:lpstr>'GMIC_2021-Q3_SCDPT3'!SCDPT3_94BEGIN_9</vt:lpstr>
      <vt:lpstr>'GMIC_2021-Q3_SCDPT3'!SCDPT3_94ENDIN_10.01</vt:lpstr>
      <vt:lpstr>'GMIC_2021-Q3_SCDPT3'!SCDPT3_94ENDIN_10.02</vt:lpstr>
      <vt:lpstr>'GMIC_2021-Q3_SCDPT3'!SCDPT3_94ENDIN_10.03</vt:lpstr>
      <vt:lpstr>'GMIC_2021-Q3_SCDPT3'!SCDPT3_94ENDIN_11</vt:lpstr>
      <vt:lpstr>'GMIC_2021-Q3_SCDPT3'!SCDPT3_94ENDIN_12</vt:lpstr>
      <vt:lpstr>'GMIC_2021-Q3_SCDPT3'!SCDPT3_94ENDIN_13</vt:lpstr>
      <vt:lpstr>'GMIC_2021-Q3_SCDPT3'!SCDPT3_94ENDIN_14</vt:lpstr>
      <vt:lpstr>'GMIC_2021-Q3_SCDPT3'!SCDPT3_94ENDIN_15</vt:lpstr>
      <vt:lpstr>'GMIC_2021-Q3_SCDPT3'!SCDPT3_94ENDIN_16</vt:lpstr>
      <vt:lpstr>'GMIC_2021-Q3_SCDPT3'!SCDPT3_94ENDIN_2</vt:lpstr>
      <vt:lpstr>'GMIC_2021-Q3_SCDPT3'!SCDPT3_94ENDIN_3</vt:lpstr>
      <vt:lpstr>'GMIC_2021-Q3_SCDPT3'!SCDPT3_94ENDIN_4</vt:lpstr>
      <vt:lpstr>'GMIC_2021-Q3_SCDPT3'!SCDPT3_94ENDIN_5</vt:lpstr>
      <vt:lpstr>'GMIC_2021-Q3_SCDPT3'!SCDPT3_94ENDIN_6</vt:lpstr>
      <vt:lpstr>'GMIC_2021-Q3_SCDPT3'!SCDPT3_94ENDIN_7</vt:lpstr>
      <vt:lpstr>'GMIC_2021-Q3_SCDPT3'!SCDPT3_94ENDIN_8</vt:lpstr>
      <vt:lpstr>'GMIC_2021-Q3_SCDPT3'!SCDPT3_94ENDIN_9</vt:lpstr>
      <vt:lpstr>'GMIC_2021-Q3_SCDPT3'!SCDPT3_9500000_Range</vt:lpstr>
      <vt:lpstr>'GMIC_2021-Q3_SCDPT3'!SCDPT3_9599999_7</vt:lpstr>
      <vt:lpstr>'GMIC_2021-Q3_SCDPT3'!SCDPT3_9599999_9</vt:lpstr>
      <vt:lpstr>'GMIC_2021-Q3_SCDPT3'!SCDPT3_95BEGIN_1</vt:lpstr>
      <vt:lpstr>'GMIC_2021-Q3_SCDPT3'!SCDPT3_95BEGIN_10.01</vt:lpstr>
      <vt:lpstr>'GMIC_2021-Q3_SCDPT3'!SCDPT3_95BEGIN_10.02</vt:lpstr>
      <vt:lpstr>'GMIC_2021-Q3_SCDPT3'!SCDPT3_95BEGIN_10.03</vt:lpstr>
      <vt:lpstr>'GMIC_2021-Q3_SCDPT3'!SCDPT3_95BEGIN_11</vt:lpstr>
      <vt:lpstr>'GMIC_2021-Q3_SCDPT3'!SCDPT3_95BEGIN_12</vt:lpstr>
      <vt:lpstr>'GMIC_2021-Q3_SCDPT3'!SCDPT3_95BEGIN_13</vt:lpstr>
      <vt:lpstr>'GMIC_2021-Q3_SCDPT3'!SCDPT3_95BEGIN_14</vt:lpstr>
      <vt:lpstr>'GMIC_2021-Q3_SCDPT3'!SCDPT3_95BEGIN_15</vt:lpstr>
      <vt:lpstr>'GMIC_2021-Q3_SCDPT3'!SCDPT3_95BEGIN_16</vt:lpstr>
      <vt:lpstr>'GMIC_2021-Q3_SCDPT3'!SCDPT3_95BEGIN_2</vt:lpstr>
      <vt:lpstr>'GMIC_2021-Q3_SCDPT3'!SCDPT3_95BEGIN_3</vt:lpstr>
      <vt:lpstr>'GMIC_2021-Q3_SCDPT3'!SCDPT3_95BEGIN_4</vt:lpstr>
      <vt:lpstr>'GMIC_2021-Q3_SCDPT3'!SCDPT3_95BEGIN_5</vt:lpstr>
      <vt:lpstr>'GMIC_2021-Q3_SCDPT3'!SCDPT3_95BEGIN_6</vt:lpstr>
      <vt:lpstr>'GMIC_2021-Q3_SCDPT3'!SCDPT3_95BEGIN_7</vt:lpstr>
      <vt:lpstr>'GMIC_2021-Q3_SCDPT3'!SCDPT3_95BEGIN_8</vt:lpstr>
      <vt:lpstr>'GMIC_2021-Q3_SCDPT3'!SCDPT3_95BEGIN_9</vt:lpstr>
      <vt:lpstr>'GMIC_2021-Q3_SCDPT3'!SCDPT3_95ENDIN_10.01</vt:lpstr>
      <vt:lpstr>'GMIC_2021-Q3_SCDPT3'!SCDPT3_95ENDIN_10.02</vt:lpstr>
      <vt:lpstr>'GMIC_2021-Q3_SCDPT3'!SCDPT3_95ENDIN_10.03</vt:lpstr>
      <vt:lpstr>'GMIC_2021-Q3_SCDPT3'!SCDPT3_95ENDIN_11</vt:lpstr>
      <vt:lpstr>'GMIC_2021-Q3_SCDPT3'!SCDPT3_95ENDIN_12</vt:lpstr>
      <vt:lpstr>'GMIC_2021-Q3_SCDPT3'!SCDPT3_95ENDIN_13</vt:lpstr>
      <vt:lpstr>'GMIC_2021-Q3_SCDPT3'!SCDPT3_95ENDIN_14</vt:lpstr>
      <vt:lpstr>'GMIC_2021-Q3_SCDPT3'!SCDPT3_95ENDIN_15</vt:lpstr>
      <vt:lpstr>'GMIC_2021-Q3_SCDPT3'!SCDPT3_95ENDIN_16</vt:lpstr>
      <vt:lpstr>'GMIC_2021-Q3_SCDPT3'!SCDPT3_95ENDIN_2</vt:lpstr>
      <vt:lpstr>'GMIC_2021-Q3_SCDPT3'!SCDPT3_95ENDIN_3</vt:lpstr>
      <vt:lpstr>'GMIC_2021-Q3_SCDPT3'!SCDPT3_95ENDIN_4</vt:lpstr>
      <vt:lpstr>'GMIC_2021-Q3_SCDPT3'!SCDPT3_95ENDIN_5</vt:lpstr>
      <vt:lpstr>'GMIC_2021-Q3_SCDPT3'!SCDPT3_95ENDIN_6</vt:lpstr>
      <vt:lpstr>'GMIC_2021-Q3_SCDPT3'!SCDPT3_95ENDIN_7</vt:lpstr>
      <vt:lpstr>'GMIC_2021-Q3_SCDPT3'!SCDPT3_95ENDIN_8</vt:lpstr>
      <vt:lpstr>'GMIC_2021-Q3_SCDPT3'!SCDPT3_95ENDIN_9</vt:lpstr>
      <vt:lpstr>'GMIC_2021-Q3_SCDPT3'!SCDPT3_9600000_Range</vt:lpstr>
      <vt:lpstr>'GMIC_2021-Q3_SCDPT3'!SCDPT3_9699999_7</vt:lpstr>
      <vt:lpstr>'GMIC_2021-Q3_SCDPT3'!SCDPT3_9699999_9</vt:lpstr>
      <vt:lpstr>'GMIC_2021-Q3_SCDPT3'!SCDPT3_96BEGIN_1</vt:lpstr>
      <vt:lpstr>'GMIC_2021-Q3_SCDPT3'!SCDPT3_96BEGIN_10.01</vt:lpstr>
      <vt:lpstr>'GMIC_2021-Q3_SCDPT3'!SCDPT3_96BEGIN_10.02</vt:lpstr>
      <vt:lpstr>'GMIC_2021-Q3_SCDPT3'!SCDPT3_96BEGIN_10.03</vt:lpstr>
      <vt:lpstr>'GMIC_2021-Q3_SCDPT3'!SCDPT3_96BEGIN_11</vt:lpstr>
      <vt:lpstr>'GMIC_2021-Q3_SCDPT3'!SCDPT3_96BEGIN_12</vt:lpstr>
      <vt:lpstr>'GMIC_2021-Q3_SCDPT3'!SCDPT3_96BEGIN_13</vt:lpstr>
      <vt:lpstr>'GMIC_2021-Q3_SCDPT3'!SCDPT3_96BEGIN_14</vt:lpstr>
      <vt:lpstr>'GMIC_2021-Q3_SCDPT3'!SCDPT3_96BEGIN_15</vt:lpstr>
      <vt:lpstr>'GMIC_2021-Q3_SCDPT3'!SCDPT3_96BEGIN_16</vt:lpstr>
      <vt:lpstr>'GMIC_2021-Q3_SCDPT3'!SCDPT3_96BEGIN_2</vt:lpstr>
      <vt:lpstr>'GMIC_2021-Q3_SCDPT3'!SCDPT3_96BEGIN_3</vt:lpstr>
      <vt:lpstr>'GMIC_2021-Q3_SCDPT3'!SCDPT3_96BEGIN_4</vt:lpstr>
      <vt:lpstr>'GMIC_2021-Q3_SCDPT3'!SCDPT3_96BEGIN_5</vt:lpstr>
      <vt:lpstr>'GMIC_2021-Q3_SCDPT3'!SCDPT3_96BEGIN_6</vt:lpstr>
      <vt:lpstr>'GMIC_2021-Q3_SCDPT3'!SCDPT3_96BEGIN_7</vt:lpstr>
      <vt:lpstr>'GMIC_2021-Q3_SCDPT3'!SCDPT3_96BEGIN_8</vt:lpstr>
      <vt:lpstr>'GMIC_2021-Q3_SCDPT3'!SCDPT3_96BEGIN_9</vt:lpstr>
      <vt:lpstr>'GMIC_2021-Q3_SCDPT3'!SCDPT3_96ENDIN_10.01</vt:lpstr>
      <vt:lpstr>'GMIC_2021-Q3_SCDPT3'!SCDPT3_96ENDIN_10.02</vt:lpstr>
      <vt:lpstr>'GMIC_2021-Q3_SCDPT3'!SCDPT3_96ENDIN_10.03</vt:lpstr>
      <vt:lpstr>'GMIC_2021-Q3_SCDPT3'!SCDPT3_96ENDIN_11</vt:lpstr>
      <vt:lpstr>'GMIC_2021-Q3_SCDPT3'!SCDPT3_96ENDIN_12</vt:lpstr>
      <vt:lpstr>'GMIC_2021-Q3_SCDPT3'!SCDPT3_96ENDIN_13</vt:lpstr>
      <vt:lpstr>'GMIC_2021-Q3_SCDPT3'!SCDPT3_96ENDIN_14</vt:lpstr>
      <vt:lpstr>'GMIC_2021-Q3_SCDPT3'!SCDPT3_96ENDIN_15</vt:lpstr>
      <vt:lpstr>'GMIC_2021-Q3_SCDPT3'!SCDPT3_96ENDIN_16</vt:lpstr>
      <vt:lpstr>'GMIC_2021-Q3_SCDPT3'!SCDPT3_96ENDIN_2</vt:lpstr>
      <vt:lpstr>'GMIC_2021-Q3_SCDPT3'!SCDPT3_96ENDIN_3</vt:lpstr>
      <vt:lpstr>'GMIC_2021-Q3_SCDPT3'!SCDPT3_96ENDIN_4</vt:lpstr>
      <vt:lpstr>'GMIC_2021-Q3_SCDPT3'!SCDPT3_96ENDIN_5</vt:lpstr>
      <vt:lpstr>'GMIC_2021-Q3_SCDPT3'!SCDPT3_96ENDIN_6</vt:lpstr>
      <vt:lpstr>'GMIC_2021-Q3_SCDPT3'!SCDPT3_96ENDIN_7</vt:lpstr>
      <vt:lpstr>'GMIC_2021-Q3_SCDPT3'!SCDPT3_96ENDIN_8</vt:lpstr>
      <vt:lpstr>'GMIC_2021-Q3_SCDPT3'!SCDPT3_96ENDIN_9</vt:lpstr>
      <vt:lpstr>'GMIC_2021-Q3_SCDPT3'!SCDPT3_9799997_7</vt:lpstr>
      <vt:lpstr>'GMIC_2021-Q3_SCDPT3'!SCDPT3_9799997_9</vt:lpstr>
      <vt:lpstr>'GMIC_2021-Q3_SCDPT3'!SCDPT3_9799999_7</vt:lpstr>
      <vt:lpstr>'GMIC_2021-Q3_SCDPT3'!SCDPT3_9799999_9</vt:lpstr>
      <vt:lpstr>'GMIC_2021-Q3_SCDPT3'!SCDPT3_9899999_7</vt:lpstr>
      <vt:lpstr>'GMIC_2021-Q3_SCDPT3'!SCDPT3_9899999_9</vt:lpstr>
      <vt:lpstr>'GMIC_2021-Q3_SCDPT3'!SCDPT3_9999999_7</vt:lpstr>
      <vt:lpstr>'GMIC_2021-Q3_SCDPT3'!SCDPT3_9999999_9</vt:lpstr>
      <vt:lpstr>'GMIC_2021-Q3_SCDPT4'!SCDPT4_0500000_Range</vt:lpstr>
      <vt:lpstr>'GMIC_2021-Q3_SCDPT4'!SCDPT4_0599999_10</vt:lpstr>
      <vt:lpstr>'GMIC_2021-Q3_SCDPT4'!SCDPT4_0599999_11</vt:lpstr>
      <vt:lpstr>'GMIC_2021-Q3_SCDPT4'!SCDPT4_0599999_12</vt:lpstr>
      <vt:lpstr>'GMIC_2021-Q3_SCDPT4'!SCDPT4_0599999_13</vt:lpstr>
      <vt:lpstr>'GMIC_2021-Q3_SCDPT4'!SCDPT4_0599999_14</vt:lpstr>
      <vt:lpstr>'GMIC_2021-Q3_SCDPT4'!SCDPT4_0599999_15</vt:lpstr>
      <vt:lpstr>'GMIC_2021-Q3_SCDPT4'!SCDPT4_0599999_16</vt:lpstr>
      <vt:lpstr>'GMIC_2021-Q3_SCDPT4'!SCDPT4_0599999_17</vt:lpstr>
      <vt:lpstr>'GMIC_2021-Q3_SCDPT4'!SCDPT4_0599999_18</vt:lpstr>
      <vt:lpstr>'GMIC_2021-Q3_SCDPT4'!SCDPT4_0599999_19</vt:lpstr>
      <vt:lpstr>'GMIC_2021-Q3_SCDPT4'!SCDPT4_0599999_20</vt:lpstr>
      <vt:lpstr>'GMIC_2021-Q3_SCDPT4'!SCDPT4_0599999_7</vt:lpstr>
      <vt:lpstr>'GMIC_2021-Q3_SCDPT4'!SCDPT4_0599999_8</vt:lpstr>
      <vt:lpstr>'GMIC_2021-Q3_SCDPT4'!SCDPT4_0599999_9</vt:lpstr>
      <vt:lpstr>'GMIC_2021-Q3_SCDPT4'!SCDPT4_05BEGIN_1</vt:lpstr>
      <vt:lpstr>'GMIC_2021-Q3_SCDPT4'!SCDPT4_05BEGIN_10</vt:lpstr>
      <vt:lpstr>'GMIC_2021-Q3_SCDPT4'!SCDPT4_05BEGIN_11</vt:lpstr>
      <vt:lpstr>'GMIC_2021-Q3_SCDPT4'!SCDPT4_05BEGIN_12</vt:lpstr>
      <vt:lpstr>'GMIC_2021-Q3_SCDPT4'!SCDPT4_05BEGIN_13</vt:lpstr>
      <vt:lpstr>'GMIC_2021-Q3_SCDPT4'!SCDPT4_05BEGIN_14</vt:lpstr>
      <vt:lpstr>'GMIC_2021-Q3_SCDPT4'!SCDPT4_05BEGIN_15</vt:lpstr>
      <vt:lpstr>'GMIC_2021-Q3_SCDPT4'!SCDPT4_05BEGIN_16</vt:lpstr>
      <vt:lpstr>'GMIC_2021-Q3_SCDPT4'!SCDPT4_05BEGIN_17</vt:lpstr>
      <vt:lpstr>'GMIC_2021-Q3_SCDPT4'!SCDPT4_05BEGIN_18</vt:lpstr>
      <vt:lpstr>'GMIC_2021-Q3_SCDPT4'!SCDPT4_05BEGIN_19</vt:lpstr>
      <vt:lpstr>'GMIC_2021-Q3_SCDPT4'!SCDPT4_05BEGIN_2</vt:lpstr>
      <vt:lpstr>'GMIC_2021-Q3_SCDPT4'!SCDPT4_05BEGIN_20</vt:lpstr>
      <vt:lpstr>'GMIC_2021-Q3_SCDPT4'!SCDPT4_05BEGIN_21</vt:lpstr>
      <vt:lpstr>'GMIC_2021-Q3_SCDPT4'!SCDPT4_05BEGIN_22.01</vt:lpstr>
      <vt:lpstr>'GMIC_2021-Q3_SCDPT4'!SCDPT4_05BEGIN_22.02</vt:lpstr>
      <vt:lpstr>'GMIC_2021-Q3_SCDPT4'!SCDPT4_05BEGIN_22.03</vt:lpstr>
      <vt:lpstr>'GMIC_2021-Q3_SCDPT4'!SCDPT4_05BEGIN_23</vt:lpstr>
      <vt:lpstr>'GMIC_2021-Q3_SCDPT4'!SCDPT4_05BEGIN_24</vt:lpstr>
      <vt:lpstr>'GMIC_2021-Q3_SCDPT4'!SCDPT4_05BEGIN_25</vt:lpstr>
      <vt:lpstr>'GMIC_2021-Q3_SCDPT4'!SCDPT4_05BEGIN_26</vt:lpstr>
      <vt:lpstr>'GMIC_2021-Q3_SCDPT4'!SCDPT4_05BEGIN_27</vt:lpstr>
      <vt:lpstr>'GMIC_2021-Q3_SCDPT4'!SCDPT4_05BEGIN_28</vt:lpstr>
      <vt:lpstr>'GMIC_2021-Q3_SCDPT4'!SCDPT4_05BEGIN_3</vt:lpstr>
      <vt:lpstr>'GMIC_2021-Q3_SCDPT4'!SCDPT4_05BEGIN_4</vt:lpstr>
      <vt:lpstr>'GMIC_2021-Q3_SCDPT4'!SCDPT4_05BEGIN_5</vt:lpstr>
      <vt:lpstr>'GMIC_2021-Q3_SCDPT4'!SCDPT4_05BEGIN_6</vt:lpstr>
      <vt:lpstr>'GMIC_2021-Q3_SCDPT4'!SCDPT4_05BEGIN_7</vt:lpstr>
      <vt:lpstr>'GMIC_2021-Q3_SCDPT4'!SCDPT4_05BEGIN_8</vt:lpstr>
      <vt:lpstr>'GMIC_2021-Q3_SCDPT4'!SCDPT4_05BEGIN_9</vt:lpstr>
      <vt:lpstr>'GMIC_2021-Q3_SCDPT4'!SCDPT4_05ENDIN_10</vt:lpstr>
      <vt:lpstr>'GMIC_2021-Q3_SCDPT4'!SCDPT4_05ENDIN_11</vt:lpstr>
      <vt:lpstr>'GMIC_2021-Q3_SCDPT4'!SCDPT4_05ENDIN_12</vt:lpstr>
      <vt:lpstr>'GMIC_2021-Q3_SCDPT4'!SCDPT4_05ENDIN_13</vt:lpstr>
      <vt:lpstr>'GMIC_2021-Q3_SCDPT4'!SCDPT4_05ENDIN_14</vt:lpstr>
      <vt:lpstr>'GMIC_2021-Q3_SCDPT4'!SCDPT4_05ENDIN_15</vt:lpstr>
      <vt:lpstr>'GMIC_2021-Q3_SCDPT4'!SCDPT4_05ENDIN_16</vt:lpstr>
      <vt:lpstr>'GMIC_2021-Q3_SCDPT4'!SCDPT4_05ENDIN_17</vt:lpstr>
      <vt:lpstr>'GMIC_2021-Q3_SCDPT4'!SCDPT4_05ENDIN_18</vt:lpstr>
      <vt:lpstr>'GMIC_2021-Q3_SCDPT4'!SCDPT4_05ENDIN_19</vt:lpstr>
      <vt:lpstr>'GMIC_2021-Q3_SCDPT4'!SCDPT4_05ENDIN_2</vt:lpstr>
      <vt:lpstr>'GMIC_2021-Q3_SCDPT4'!SCDPT4_05ENDIN_20</vt:lpstr>
      <vt:lpstr>'GMIC_2021-Q3_SCDPT4'!SCDPT4_05ENDIN_21</vt:lpstr>
      <vt:lpstr>'GMIC_2021-Q3_SCDPT4'!SCDPT4_05ENDIN_22.01</vt:lpstr>
      <vt:lpstr>'GMIC_2021-Q3_SCDPT4'!SCDPT4_05ENDIN_22.02</vt:lpstr>
      <vt:lpstr>'GMIC_2021-Q3_SCDPT4'!SCDPT4_05ENDIN_22.03</vt:lpstr>
      <vt:lpstr>'GMIC_2021-Q3_SCDPT4'!SCDPT4_05ENDIN_23</vt:lpstr>
      <vt:lpstr>'GMIC_2021-Q3_SCDPT4'!SCDPT4_05ENDIN_24</vt:lpstr>
      <vt:lpstr>'GMIC_2021-Q3_SCDPT4'!SCDPT4_05ENDIN_25</vt:lpstr>
      <vt:lpstr>'GMIC_2021-Q3_SCDPT4'!SCDPT4_05ENDIN_26</vt:lpstr>
      <vt:lpstr>'GMIC_2021-Q3_SCDPT4'!SCDPT4_05ENDIN_27</vt:lpstr>
      <vt:lpstr>'GMIC_2021-Q3_SCDPT4'!SCDPT4_05ENDIN_28</vt:lpstr>
      <vt:lpstr>'GMIC_2021-Q3_SCDPT4'!SCDPT4_05ENDIN_3</vt:lpstr>
      <vt:lpstr>'GMIC_2021-Q3_SCDPT4'!SCDPT4_05ENDIN_4</vt:lpstr>
      <vt:lpstr>'GMIC_2021-Q3_SCDPT4'!SCDPT4_05ENDIN_5</vt:lpstr>
      <vt:lpstr>'GMIC_2021-Q3_SCDPT4'!SCDPT4_05ENDIN_6</vt:lpstr>
      <vt:lpstr>'GMIC_2021-Q3_SCDPT4'!SCDPT4_05ENDIN_7</vt:lpstr>
      <vt:lpstr>'GMIC_2021-Q3_SCDPT4'!SCDPT4_05ENDIN_8</vt:lpstr>
      <vt:lpstr>'GMIC_2021-Q3_SCDPT4'!SCDPT4_05ENDIN_9</vt:lpstr>
      <vt:lpstr>'GMIC_2021-Q3_SCDPT4'!SCDPT4_1000000_Range</vt:lpstr>
      <vt:lpstr>'GMIC_2021-Q3_SCDPT4'!SCDPT4_1099999_10</vt:lpstr>
      <vt:lpstr>'GMIC_2021-Q3_SCDPT4'!SCDPT4_1099999_11</vt:lpstr>
      <vt:lpstr>'GMIC_2021-Q3_SCDPT4'!SCDPT4_1099999_12</vt:lpstr>
      <vt:lpstr>'GMIC_2021-Q3_SCDPT4'!SCDPT4_1099999_13</vt:lpstr>
      <vt:lpstr>'GMIC_2021-Q3_SCDPT4'!SCDPT4_1099999_14</vt:lpstr>
      <vt:lpstr>'GMIC_2021-Q3_SCDPT4'!SCDPT4_1099999_15</vt:lpstr>
      <vt:lpstr>'GMIC_2021-Q3_SCDPT4'!SCDPT4_1099999_16</vt:lpstr>
      <vt:lpstr>'GMIC_2021-Q3_SCDPT4'!SCDPT4_1099999_17</vt:lpstr>
      <vt:lpstr>'GMIC_2021-Q3_SCDPT4'!SCDPT4_1099999_18</vt:lpstr>
      <vt:lpstr>'GMIC_2021-Q3_SCDPT4'!SCDPT4_1099999_19</vt:lpstr>
      <vt:lpstr>'GMIC_2021-Q3_SCDPT4'!SCDPT4_1099999_20</vt:lpstr>
      <vt:lpstr>'GMIC_2021-Q3_SCDPT4'!SCDPT4_1099999_7</vt:lpstr>
      <vt:lpstr>'GMIC_2021-Q3_SCDPT4'!SCDPT4_1099999_8</vt:lpstr>
      <vt:lpstr>'GMIC_2021-Q3_SCDPT4'!SCDPT4_1099999_9</vt:lpstr>
      <vt:lpstr>'GMIC_2021-Q3_SCDPT4'!SCDPT4_10BEGIN_1</vt:lpstr>
      <vt:lpstr>'GMIC_2021-Q3_SCDPT4'!SCDPT4_10BEGIN_10</vt:lpstr>
      <vt:lpstr>'GMIC_2021-Q3_SCDPT4'!SCDPT4_10BEGIN_11</vt:lpstr>
      <vt:lpstr>'GMIC_2021-Q3_SCDPT4'!SCDPT4_10BEGIN_12</vt:lpstr>
      <vt:lpstr>'GMIC_2021-Q3_SCDPT4'!SCDPT4_10BEGIN_13</vt:lpstr>
      <vt:lpstr>'GMIC_2021-Q3_SCDPT4'!SCDPT4_10BEGIN_14</vt:lpstr>
      <vt:lpstr>'GMIC_2021-Q3_SCDPT4'!SCDPT4_10BEGIN_15</vt:lpstr>
      <vt:lpstr>'GMIC_2021-Q3_SCDPT4'!SCDPT4_10BEGIN_16</vt:lpstr>
      <vt:lpstr>'GMIC_2021-Q3_SCDPT4'!SCDPT4_10BEGIN_17</vt:lpstr>
      <vt:lpstr>'GMIC_2021-Q3_SCDPT4'!SCDPT4_10BEGIN_18</vt:lpstr>
      <vt:lpstr>'GMIC_2021-Q3_SCDPT4'!SCDPT4_10BEGIN_19</vt:lpstr>
      <vt:lpstr>'GMIC_2021-Q3_SCDPT4'!SCDPT4_10BEGIN_2</vt:lpstr>
      <vt:lpstr>'GMIC_2021-Q3_SCDPT4'!SCDPT4_10BEGIN_20</vt:lpstr>
      <vt:lpstr>'GMIC_2021-Q3_SCDPT4'!SCDPT4_10BEGIN_21</vt:lpstr>
      <vt:lpstr>'GMIC_2021-Q3_SCDPT4'!SCDPT4_10BEGIN_22.01</vt:lpstr>
      <vt:lpstr>'GMIC_2021-Q3_SCDPT4'!SCDPT4_10BEGIN_22.02</vt:lpstr>
      <vt:lpstr>'GMIC_2021-Q3_SCDPT4'!SCDPT4_10BEGIN_22.03</vt:lpstr>
      <vt:lpstr>'GMIC_2021-Q3_SCDPT4'!SCDPT4_10BEGIN_23</vt:lpstr>
      <vt:lpstr>'GMIC_2021-Q3_SCDPT4'!SCDPT4_10BEGIN_24</vt:lpstr>
      <vt:lpstr>'GMIC_2021-Q3_SCDPT4'!SCDPT4_10BEGIN_25</vt:lpstr>
      <vt:lpstr>'GMIC_2021-Q3_SCDPT4'!SCDPT4_10BEGIN_26</vt:lpstr>
      <vt:lpstr>'GMIC_2021-Q3_SCDPT4'!SCDPT4_10BEGIN_27</vt:lpstr>
      <vt:lpstr>'GMIC_2021-Q3_SCDPT4'!SCDPT4_10BEGIN_28</vt:lpstr>
      <vt:lpstr>'GMIC_2021-Q3_SCDPT4'!SCDPT4_10BEGIN_3</vt:lpstr>
      <vt:lpstr>'GMIC_2021-Q3_SCDPT4'!SCDPT4_10BEGIN_4</vt:lpstr>
      <vt:lpstr>'GMIC_2021-Q3_SCDPT4'!SCDPT4_10BEGIN_5</vt:lpstr>
      <vt:lpstr>'GMIC_2021-Q3_SCDPT4'!SCDPT4_10BEGIN_6</vt:lpstr>
      <vt:lpstr>'GMIC_2021-Q3_SCDPT4'!SCDPT4_10BEGIN_7</vt:lpstr>
      <vt:lpstr>'GMIC_2021-Q3_SCDPT4'!SCDPT4_10BEGIN_8</vt:lpstr>
      <vt:lpstr>'GMIC_2021-Q3_SCDPT4'!SCDPT4_10BEGIN_9</vt:lpstr>
      <vt:lpstr>'GMIC_2021-Q3_SCDPT4'!SCDPT4_10ENDIN_10</vt:lpstr>
      <vt:lpstr>'GMIC_2021-Q3_SCDPT4'!SCDPT4_10ENDIN_11</vt:lpstr>
      <vt:lpstr>'GMIC_2021-Q3_SCDPT4'!SCDPT4_10ENDIN_12</vt:lpstr>
      <vt:lpstr>'GMIC_2021-Q3_SCDPT4'!SCDPT4_10ENDIN_13</vt:lpstr>
      <vt:lpstr>'GMIC_2021-Q3_SCDPT4'!SCDPT4_10ENDIN_14</vt:lpstr>
      <vt:lpstr>'GMIC_2021-Q3_SCDPT4'!SCDPT4_10ENDIN_15</vt:lpstr>
      <vt:lpstr>'GMIC_2021-Q3_SCDPT4'!SCDPT4_10ENDIN_16</vt:lpstr>
      <vt:lpstr>'GMIC_2021-Q3_SCDPT4'!SCDPT4_10ENDIN_17</vt:lpstr>
      <vt:lpstr>'GMIC_2021-Q3_SCDPT4'!SCDPT4_10ENDIN_18</vt:lpstr>
      <vt:lpstr>'GMIC_2021-Q3_SCDPT4'!SCDPT4_10ENDIN_19</vt:lpstr>
      <vt:lpstr>'GMIC_2021-Q3_SCDPT4'!SCDPT4_10ENDIN_2</vt:lpstr>
      <vt:lpstr>'GMIC_2021-Q3_SCDPT4'!SCDPT4_10ENDIN_20</vt:lpstr>
      <vt:lpstr>'GMIC_2021-Q3_SCDPT4'!SCDPT4_10ENDIN_21</vt:lpstr>
      <vt:lpstr>'GMIC_2021-Q3_SCDPT4'!SCDPT4_10ENDIN_22.01</vt:lpstr>
      <vt:lpstr>'GMIC_2021-Q3_SCDPT4'!SCDPT4_10ENDIN_22.02</vt:lpstr>
      <vt:lpstr>'GMIC_2021-Q3_SCDPT4'!SCDPT4_10ENDIN_22.03</vt:lpstr>
      <vt:lpstr>'GMIC_2021-Q3_SCDPT4'!SCDPT4_10ENDIN_23</vt:lpstr>
      <vt:lpstr>'GMIC_2021-Q3_SCDPT4'!SCDPT4_10ENDIN_24</vt:lpstr>
      <vt:lpstr>'GMIC_2021-Q3_SCDPT4'!SCDPT4_10ENDIN_25</vt:lpstr>
      <vt:lpstr>'GMIC_2021-Q3_SCDPT4'!SCDPT4_10ENDIN_26</vt:lpstr>
      <vt:lpstr>'GMIC_2021-Q3_SCDPT4'!SCDPT4_10ENDIN_27</vt:lpstr>
      <vt:lpstr>'GMIC_2021-Q3_SCDPT4'!SCDPT4_10ENDIN_28</vt:lpstr>
      <vt:lpstr>'GMIC_2021-Q3_SCDPT4'!SCDPT4_10ENDIN_3</vt:lpstr>
      <vt:lpstr>'GMIC_2021-Q3_SCDPT4'!SCDPT4_10ENDIN_4</vt:lpstr>
      <vt:lpstr>'GMIC_2021-Q3_SCDPT4'!SCDPT4_10ENDIN_5</vt:lpstr>
      <vt:lpstr>'GMIC_2021-Q3_SCDPT4'!SCDPT4_10ENDIN_6</vt:lpstr>
      <vt:lpstr>'GMIC_2021-Q3_SCDPT4'!SCDPT4_10ENDIN_7</vt:lpstr>
      <vt:lpstr>'GMIC_2021-Q3_SCDPT4'!SCDPT4_10ENDIN_8</vt:lpstr>
      <vt:lpstr>'GMIC_2021-Q3_SCDPT4'!SCDPT4_10ENDIN_9</vt:lpstr>
      <vt:lpstr>'GMIC_2021-Q3_SCDPT4'!SCDPT4_1700000_Range</vt:lpstr>
      <vt:lpstr>'GMIC_2021-Q3_SCDPT4'!SCDPT4_1799999_10</vt:lpstr>
      <vt:lpstr>'GMIC_2021-Q3_SCDPT4'!SCDPT4_1799999_11</vt:lpstr>
      <vt:lpstr>'GMIC_2021-Q3_SCDPT4'!SCDPT4_1799999_12</vt:lpstr>
      <vt:lpstr>'GMIC_2021-Q3_SCDPT4'!SCDPT4_1799999_13</vt:lpstr>
      <vt:lpstr>'GMIC_2021-Q3_SCDPT4'!SCDPT4_1799999_14</vt:lpstr>
      <vt:lpstr>'GMIC_2021-Q3_SCDPT4'!SCDPT4_1799999_15</vt:lpstr>
      <vt:lpstr>'GMIC_2021-Q3_SCDPT4'!SCDPT4_1799999_16</vt:lpstr>
      <vt:lpstr>'GMIC_2021-Q3_SCDPT4'!SCDPT4_1799999_17</vt:lpstr>
      <vt:lpstr>'GMIC_2021-Q3_SCDPT4'!SCDPT4_1799999_18</vt:lpstr>
      <vt:lpstr>'GMIC_2021-Q3_SCDPT4'!SCDPT4_1799999_19</vt:lpstr>
      <vt:lpstr>'GMIC_2021-Q3_SCDPT4'!SCDPT4_1799999_20</vt:lpstr>
      <vt:lpstr>'GMIC_2021-Q3_SCDPT4'!SCDPT4_1799999_7</vt:lpstr>
      <vt:lpstr>'GMIC_2021-Q3_SCDPT4'!SCDPT4_1799999_8</vt:lpstr>
      <vt:lpstr>'GMIC_2021-Q3_SCDPT4'!SCDPT4_1799999_9</vt:lpstr>
      <vt:lpstr>'GMIC_2021-Q3_SCDPT4'!SCDPT4_17BEGIN_1</vt:lpstr>
      <vt:lpstr>'GMIC_2021-Q3_SCDPT4'!SCDPT4_17BEGIN_10</vt:lpstr>
      <vt:lpstr>'GMIC_2021-Q3_SCDPT4'!SCDPT4_17BEGIN_11</vt:lpstr>
      <vt:lpstr>'GMIC_2021-Q3_SCDPT4'!SCDPT4_17BEGIN_12</vt:lpstr>
      <vt:lpstr>'GMIC_2021-Q3_SCDPT4'!SCDPT4_17BEGIN_13</vt:lpstr>
      <vt:lpstr>'GMIC_2021-Q3_SCDPT4'!SCDPT4_17BEGIN_14</vt:lpstr>
      <vt:lpstr>'GMIC_2021-Q3_SCDPT4'!SCDPT4_17BEGIN_15</vt:lpstr>
      <vt:lpstr>'GMIC_2021-Q3_SCDPT4'!SCDPT4_17BEGIN_16</vt:lpstr>
      <vt:lpstr>'GMIC_2021-Q3_SCDPT4'!SCDPT4_17BEGIN_17</vt:lpstr>
      <vt:lpstr>'GMIC_2021-Q3_SCDPT4'!SCDPT4_17BEGIN_18</vt:lpstr>
      <vt:lpstr>'GMIC_2021-Q3_SCDPT4'!SCDPT4_17BEGIN_19</vt:lpstr>
      <vt:lpstr>'GMIC_2021-Q3_SCDPT4'!SCDPT4_17BEGIN_2</vt:lpstr>
      <vt:lpstr>'GMIC_2021-Q3_SCDPT4'!SCDPT4_17BEGIN_20</vt:lpstr>
      <vt:lpstr>'GMIC_2021-Q3_SCDPT4'!SCDPT4_17BEGIN_21</vt:lpstr>
      <vt:lpstr>'GMIC_2021-Q3_SCDPT4'!SCDPT4_17BEGIN_22.01</vt:lpstr>
      <vt:lpstr>'GMIC_2021-Q3_SCDPT4'!SCDPT4_17BEGIN_22.02</vt:lpstr>
      <vt:lpstr>'GMIC_2021-Q3_SCDPT4'!SCDPT4_17BEGIN_22.03</vt:lpstr>
      <vt:lpstr>'GMIC_2021-Q3_SCDPT4'!SCDPT4_17BEGIN_23</vt:lpstr>
      <vt:lpstr>'GMIC_2021-Q3_SCDPT4'!SCDPT4_17BEGIN_24</vt:lpstr>
      <vt:lpstr>'GMIC_2021-Q3_SCDPT4'!SCDPT4_17BEGIN_25</vt:lpstr>
      <vt:lpstr>'GMIC_2021-Q3_SCDPT4'!SCDPT4_17BEGIN_26</vt:lpstr>
      <vt:lpstr>'GMIC_2021-Q3_SCDPT4'!SCDPT4_17BEGIN_27</vt:lpstr>
      <vt:lpstr>'GMIC_2021-Q3_SCDPT4'!SCDPT4_17BEGIN_28</vt:lpstr>
      <vt:lpstr>'GMIC_2021-Q3_SCDPT4'!SCDPT4_17BEGIN_3</vt:lpstr>
      <vt:lpstr>'GMIC_2021-Q3_SCDPT4'!SCDPT4_17BEGIN_4</vt:lpstr>
      <vt:lpstr>'GMIC_2021-Q3_SCDPT4'!SCDPT4_17BEGIN_5</vt:lpstr>
      <vt:lpstr>'GMIC_2021-Q3_SCDPT4'!SCDPT4_17BEGIN_6</vt:lpstr>
      <vt:lpstr>'GMIC_2021-Q3_SCDPT4'!SCDPT4_17BEGIN_7</vt:lpstr>
      <vt:lpstr>'GMIC_2021-Q3_SCDPT4'!SCDPT4_17BEGIN_8</vt:lpstr>
      <vt:lpstr>'GMIC_2021-Q3_SCDPT4'!SCDPT4_17BEGIN_9</vt:lpstr>
      <vt:lpstr>'GMIC_2021-Q3_SCDPT4'!SCDPT4_17ENDIN_10</vt:lpstr>
      <vt:lpstr>'GMIC_2021-Q3_SCDPT4'!SCDPT4_17ENDIN_11</vt:lpstr>
      <vt:lpstr>'GMIC_2021-Q3_SCDPT4'!SCDPT4_17ENDIN_12</vt:lpstr>
      <vt:lpstr>'GMIC_2021-Q3_SCDPT4'!SCDPT4_17ENDIN_13</vt:lpstr>
      <vt:lpstr>'GMIC_2021-Q3_SCDPT4'!SCDPT4_17ENDIN_14</vt:lpstr>
      <vt:lpstr>'GMIC_2021-Q3_SCDPT4'!SCDPT4_17ENDIN_15</vt:lpstr>
      <vt:lpstr>'GMIC_2021-Q3_SCDPT4'!SCDPT4_17ENDIN_16</vt:lpstr>
      <vt:lpstr>'GMIC_2021-Q3_SCDPT4'!SCDPT4_17ENDIN_17</vt:lpstr>
      <vt:lpstr>'GMIC_2021-Q3_SCDPT4'!SCDPT4_17ENDIN_18</vt:lpstr>
      <vt:lpstr>'GMIC_2021-Q3_SCDPT4'!SCDPT4_17ENDIN_19</vt:lpstr>
      <vt:lpstr>'GMIC_2021-Q3_SCDPT4'!SCDPT4_17ENDIN_2</vt:lpstr>
      <vt:lpstr>'GMIC_2021-Q3_SCDPT4'!SCDPT4_17ENDIN_20</vt:lpstr>
      <vt:lpstr>'GMIC_2021-Q3_SCDPT4'!SCDPT4_17ENDIN_21</vt:lpstr>
      <vt:lpstr>'GMIC_2021-Q3_SCDPT4'!SCDPT4_17ENDIN_22.01</vt:lpstr>
      <vt:lpstr>'GMIC_2021-Q3_SCDPT4'!SCDPT4_17ENDIN_22.02</vt:lpstr>
      <vt:lpstr>'GMIC_2021-Q3_SCDPT4'!SCDPT4_17ENDIN_22.03</vt:lpstr>
      <vt:lpstr>'GMIC_2021-Q3_SCDPT4'!SCDPT4_17ENDIN_23</vt:lpstr>
      <vt:lpstr>'GMIC_2021-Q3_SCDPT4'!SCDPT4_17ENDIN_24</vt:lpstr>
      <vt:lpstr>'GMIC_2021-Q3_SCDPT4'!SCDPT4_17ENDIN_25</vt:lpstr>
      <vt:lpstr>'GMIC_2021-Q3_SCDPT4'!SCDPT4_17ENDIN_26</vt:lpstr>
      <vt:lpstr>'GMIC_2021-Q3_SCDPT4'!SCDPT4_17ENDIN_27</vt:lpstr>
      <vt:lpstr>'GMIC_2021-Q3_SCDPT4'!SCDPT4_17ENDIN_28</vt:lpstr>
      <vt:lpstr>'GMIC_2021-Q3_SCDPT4'!SCDPT4_17ENDIN_3</vt:lpstr>
      <vt:lpstr>'GMIC_2021-Q3_SCDPT4'!SCDPT4_17ENDIN_4</vt:lpstr>
      <vt:lpstr>'GMIC_2021-Q3_SCDPT4'!SCDPT4_17ENDIN_5</vt:lpstr>
      <vt:lpstr>'GMIC_2021-Q3_SCDPT4'!SCDPT4_17ENDIN_6</vt:lpstr>
      <vt:lpstr>'GMIC_2021-Q3_SCDPT4'!SCDPT4_17ENDIN_7</vt:lpstr>
      <vt:lpstr>'GMIC_2021-Q3_SCDPT4'!SCDPT4_17ENDIN_8</vt:lpstr>
      <vt:lpstr>'GMIC_2021-Q3_SCDPT4'!SCDPT4_17ENDIN_9</vt:lpstr>
      <vt:lpstr>'GMIC_2021-Q3_SCDPT4'!SCDPT4_2400000_Range</vt:lpstr>
      <vt:lpstr>'GMIC_2021-Q3_SCDPT4'!SCDPT4_2499999_10</vt:lpstr>
      <vt:lpstr>'GMIC_2021-Q3_SCDPT4'!SCDPT4_2499999_11</vt:lpstr>
      <vt:lpstr>'GMIC_2021-Q3_SCDPT4'!SCDPT4_2499999_12</vt:lpstr>
      <vt:lpstr>'GMIC_2021-Q3_SCDPT4'!SCDPT4_2499999_13</vt:lpstr>
      <vt:lpstr>'GMIC_2021-Q3_SCDPT4'!SCDPT4_2499999_14</vt:lpstr>
      <vt:lpstr>'GMIC_2021-Q3_SCDPT4'!SCDPT4_2499999_15</vt:lpstr>
      <vt:lpstr>'GMIC_2021-Q3_SCDPT4'!SCDPT4_2499999_16</vt:lpstr>
      <vt:lpstr>'GMIC_2021-Q3_SCDPT4'!SCDPT4_2499999_17</vt:lpstr>
      <vt:lpstr>'GMIC_2021-Q3_SCDPT4'!SCDPT4_2499999_18</vt:lpstr>
      <vt:lpstr>'GMIC_2021-Q3_SCDPT4'!SCDPT4_2499999_19</vt:lpstr>
      <vt:lpstr>'GMIC_2021-Q3_SCDPT4'!SCDPT4_2499999_20</vt:lpstr>
      <vt:lpstr>'GMIC_2021-Q3_SCDPT4'!SCDPT4_2499999_7</vt:lpstr>
      <vt:lpstr>'GMIC_2021-Q3_SCDPT4'!SCDPT4_2499999_8</vt:lpstr>
      <vt:lpstr>'GMIC_2021-Q3_SCDPT4'!SCDPT4_2499999_9</vt:lpstr>
      <vt:lpstr>'GMIC_2021-Q3_SCDPT4'!SCDPT4_24BEGIN_1</vt:lpstr>
      <vt:lpstr>'GMIC_2021-Q3_SCDPT4'!SCDPT4_24BEGIN_10</vt:lpstr>
      <vt:lpstr>'GMIC_2021-Q3_SCDPT4'!SCDPT4_24BEGIN_11</vt:lpstr>
      <vt:lpstr>'GMIC_2021-Q3_SCDPT4'!SCDPT4_24BEGIN_12</vt:lpstr>
      <vt:lpstr>'GMIC_2021-Q3_SCDPT4'!SCDPT4_24BEGIN_13</vt:lpstr>
      <vt:lpstr>'GMIC_2021-Q3_SCDPT4'!SCDPT4_24BEGIN_14</vt:lpstr>
      <vt:lpstr>'GMIC_2021-Q3_SCDPT4'!SCDPT4_24BEGIN_15</vt:lpstr>
      <vt:lpstr>'GMIC_2021-Q3_SCDPT4'!SCDPT4_24BEGIN_16</vt:lpstr>
      <vt:lpstr>'GMIC_2021-Q3_SCDPT4'!SCDPT4_24BEGIN_17</vt:lpstr>
      <vt:lpstr>'GMIC_2021-Q3_SCDPT4'!SCDPT4_24BEGIN_18</vt:lpstr>
      <vt:lpstr>'GMIC_2021-Q3_SCDPT4'!SCDPT4_24BEGIN_19</vt:lpstr>
      <vt:lpstr>'GMIC_2021-Q3_SCDPT4'!SCDPT4_24BEGIN_2</vt:lpstr>
      <vt:lpstr>'GMIC_2021-Q3_SCDPT4'!SCDPT4_24BEGIN_20</vt:lpstr>
      <vt:lpstr>'GMIC_2021-Q3_SCDPT4'!SCDPT4_24BEGIN_21</vt:lpstr>
      <vt:lpstr>'GMIC_2021-Q3_SCDPT4'!SCDPT4_24BEGIN_22.01</vt:lpstr>
      <vt:lpstr>'GMIC_2021-Q3_SCDPT4'!SCDPT4_24BEGIN_22.02</vt:lpstr>
      <vt:lpstr>'GMIC_2021-Q3_SCDPT4'!SCDPT4_24BEGIN_22.03</vt:lpstr>
      <vt:lpstr>'GMIC_2021-Q3_SCDPT4'!SCDPT4_24BEGIN_23</vt:lpstr>
      <vt:lpstr>'GMIC_2021-Q3_SCDPT4'!SCDPT4_24BEGIN_24</vt:lpstr>
      <vt:lpstr>'GMIC_2021-Q3_SCDPT4'!SCDPT4_24BEGIN_25</vt:lpstr>
      <vt:lpstr>'GMIC_2021-Q3_SCDPT4'!SCDPT4_24BEGIN_26</vt:lpstr>
      <vt:lpstr>'GMIC_2021-Q3_SCDPT4'!SCDPT4_24BEGIN_27</vt:lpstr>
      <vt:lpstr>'GMIC_2021-Q3_SCDPT4'!SCDPT4_24BEGIN_28</vt:lpstr>
      <vt:lpstr>'GMIC_2021-Q3_SCDPT4'!SCDPT4_24BEGIN_3</vt:lpstr>
      <vt:lpstr>'GMIC_2021-Q3_SCDPT4'!SCDPT4_24BEGIN_4</vt:lpstr>
      <vt:lpstr>'GMIC_2021-Q3_SCDPT4'!SCDPT4_24BEGIN_5</vt:lpstr>
      <vt:lpstr>'GMIC_2021-Q3_SCDPT4'!SCDPT4_24BEGIN_6</vt:lpstr>
      <vt:lpstr>'GMIC_2021-Q3_SCDPT4'!SCDPT4_24BEGIN_7</vt:lpstr>
      <vt:lpstr>'GMIC_2021-Q3_SCDPT4'!SCDPT4_24BEGIN_8</vt:lpstr>
      <vt:lpstr>'GMIC_2021-Q3_SCDPT4'!SCDPT4_24BEGIN_9</vt:lpstr>
      <vt:lpstr>'GMIC_2021-Q3_SCDPT4'!SCDPT4_24ENDIN_10</vt:lpstr>
      <vt:lpstr>'GMIC_2021-Q3_SCDPT4'!SCDPT4_24ENDIN_11</vt:lpstr>
      <vt:lpstr>'GMIC_2021-Q3_SCDPT4'!SCDPT4_24ENDIN_12</vt:lpstr>
      <vt:lpstr>'GMIC_2021-Q3_SCDPT4'!SCDPT4_24ENDIN_13</vt:lpstr>
      <vt:lpstr>'GMIC_2021-Q3_SCDPT4'!SCDPT4_24ENDIN_14</vt:lpstr>
      <vt:lpstr>'GMIC_2021-Q3_SCDPT4'!SCDPT4_24ENDIN_15</vt:lpstr>
      <vt:lpstr>'GMIC_2021-Q3_SCDPT4'!SCDPT4_24ENDIN_16</vt:lpstr>
      <vt:lpstr>'GMIC_2021-Q3_SCDPT4'!SCDPT4_24ENDIN_17</vt:lpstr>
      <vt:lpstr>'GMIC_2021-Q3_SCDPT4'!SCDPT4_24ENDIN_18</vt:lpstr>
      <vt:lpstr>'GMIC_2021-Q3_SCDPT4'!SCDPT4_24ENDIN_19</vt:lpstr>
      <vt:lpstr>'GMIC_2021-Q3_SCDPT4'!SCDPT4_24ENDIN_2</vt:lpstr>
      <vt:lpstr>'GMIC_2021-Q3_SCDPT4'!SCDPT4_24ENDIN_20</vt:lpstr>
      <vt:lpstr>'GMIC_2021-Q3_SCDPT4'!SCDPT4_24ENDIN_21</vt:lpstr>
      <vt:lpstr>'GMIC_2021-Q3_SCDPT4'!SCDPT4_24ENDIN_22.01</vt:lpstr>
      <vt:lpstr>'GMIC_2021-Q3_SCDPT4'!SCDPT4_24ENDIN_22.02</vt:lpstr>
      <vt:lpstr>'GMIC_2021-Q3_SCDPT4'!SCDPT4_24ENDIN_22.03</vt:lpstr>
      <vt:lpstr>'GMIC_2021-Q3_SCDPT4'!SCDPT4_24ENDIN_23</vt:lpstr>
      <vt:lpstr>'GMIC_2021-Q3_SCDPT4'!SCDPT4_24ENDIN_24</vt:lpstr>
      <vt:lpstr>'GMIC_2021-Q3_SCDPT4'!SCDPT4_24ENDIN_25</vt:lpstr>
      <vt:lpstr>'GMIC_2021-Q3_SCDPT4'!SCDPT4_24ENDIN_26</vt:lpstr>
      <vt:lpstr>'GMIC_2021-Q3_SCDPT4'!SCDPT4_24ENDIN_27</vt:lpstr>
      <vt:lpstr>'GMIC_2021-Q3_SCDPT4'!SCDPT4_24ENDIN_28</vt:lpstr>
      <vt:lpstr>'GMIC_2021-Q3_SCDPT4'!SCDPT4_24ENDIN_3</vt:lpstr>
      <vt:lpstr>'GMIC_2021-Q3_SCDPT4'!SCDPT4_24ENDIN_4</vt:lpstr>
      <vt:lpstr>'GMIC_2021-Q3_SCDPT4'!SCDPT4_24ENDIN_5</vt:lpstr>
      <vt:lpstr>'GMIC_2021-Q3_SCDPT4'!SCDPT4_24ENDIN_6</vt:lpstr>
      <vt:lpstr>'GMIC_2021-Q3_SCDPT4'!SCDPT4_24ENDIN_7</vt:lpstr>
      <vt:lpstr>'GMIC_2021-Q3_SCDPT4'!SCDPT4_24ENDIN_8</vt:lpstr>
      <vt:lpstr>'GMIC_2021-Q3_SCDPT4'!SCDPT4_24ENDIN_9</vt:lpstr>
      <vt:lpstr>'GMIC_2021-Q3_SCDPT4'!SCDPT4_3100000_Range</vt:lpstr>
      <vt:lpstr>'GMIC_2021-Q3_SCDPT4'!SCDPT4_3100001_1</vt:lpstr>
      <vt:lpstr>'GMIC_2021-Q3_SCDPT4'!SCDPT4_3100001_10</vt:lpstr>
      <vt:lpstr>'GMIC_2021-Q3_SCDPT4'!SCDPT4_3100001_11</vt:lpstr>
      <vt:lpstr>'GMIC_2021-Q3_SCDPT4'!SCDPT4_3100001_12</vt:lpstr>
      <vt:lpstr>'GMIC_2021-Q3_SCDPT4'!SCDPT4_3100001_13</vt:lpstr>
      <vt:lpstr>'GMIC_2021-Q3_SCDPT4'!SCDPT4_3100001_14</vt:lpstr>
      <vt:lpstr>'GMIC_2021-Q3_SCDPT4'!SCDPT4_3100001_15</vt:lpstr>
      <vt:lpstr>'GMIC_2021-Q3_SCDPT4'!SCDPT4_3100001_16</vt:lpstr>
      <vt:lpstr>'GMIC_2021-Q3_SCDPT4'!SCDPT4_3100001_17</vt:lpstr>
      <vt:lpstr>'GMIC_2021-Q3_SCDPT4'!SCDPT4_3100001_18</vt:lpstr>
      <vt:lpstr>'GMIC_2021-Q3_SCDPT4'!SCDPT4_3100001_19</vt:lpstr>
      <vt:lpstr>'GMIC_2021-Q3_SCDPT4'!SCDPT4_3100001_2</vt:lpstr>
      <vt:lpstr>'GMIC_2021-Q3_SCDPT4'!SCDPT4_3100001_20</vt:lpstr>
      <vt:lpstr>'GMIC_2021-Q3_SCDPT4'!SCDPT4_3100001_21</vt:lpstr>
      <vt:lpstr>'GMIC_2021-Q3_SCDPT4'!SCDPT4_3100001_22.01</vt:lpstr>
      <vt:lpstr>'GMIC_2021-Q3_SCDPT4'!SCDPT4_3100001_22.02</vt:lpstr>
      <vt:lpstr>'GMIC_2021-Q3_SCDPT4'!SCDPT4_3100001_22.03</vt:lpstr>
      <vt:lpstr>'GMIC_2021-Q3_SCDPT4'!SCDPT4_3100001_23</vt:lpstr>
      <vt:lpstr>'GMIC_2021-Q3_SCDPT4'!SCDPT4_3100001_24</vt:lpstr>
      <vt:lpstr>'GMIC_2021-Q3_SCDPT4'!SCDPT4_3100001_25</vt:lpstr>
      <vt:lpstr>'GMIC_2021-Q3_SCDPT4'!SCDPT4_3100001_26</vt:lpstr>
      <vt:lpstr>'GMIC_2021-Q3_SCDPT4'!SCDPT4_3100001_27</vt:lpstr>
      <vt:lpstr>'GMIC_2021-Q3_SCDPT4'!SCDPT4_3100001_28</vt:lpstr>
      <vt:lpstr>'GMIC_2021-Q3_SCDPT4'!SCDPT4_3100001_3</vt:lpstr>
      <vt:lpstr>'GMIC_2021-Q3_SCDPT4'!SCDPT4_3100001_4</vt:lpstr>
      <vt:lpstr>'GMIC_2021-Q3_SCDPT4'!SCDPT4_3100001_5</vt:lpstr>
      <vt:lpstr>'GMIC_2021-Q3_SCDPT4'!SCDPT4_3100001_7</vt:lpstr>
      <vt:lpstr>'GMIC_2021-Q3_SCDPT4'!SCDPT4_3100001_8</vt:lpstr>
      <vt:lpstr>'GMIC_2021-Q3_SCDPT4'!SCDPT4_3100001_9</vt:lpstr>
      <vt:lpstr>'GMIC_2021-Q3_SCDPT4'!SCDPT4_3199999_10</vt:lpstr>
      <vt:lpstr>'GMIC_2021-Q3_SCDPT4'!SCDPT4_3199999_11</vt:lpstr>
      <vt:lpstr>'GMIC_2021-Q3_SCDPT4'!SCDPT4_3199999_12</vt:lpstr>
      <vt:lpstr>'GMIC_2021-Q3_SCDPT4'!SCDPT4_3199999_13</vt:lpstr>
      <vt:lpstr>'GMIC_2021-Q3_SCDPT4'!SCDPT4_3199999_14</vt:lpstr>
      <vt:lpstr>'GMIC_2021-Q3_SCDPT4'!SCDPT4_3199999_15</vt:lpstr>
      <vt:lpstr>'GMIC_2021-Q3_SCDPT4'!SCDPT4_3199999_16</vt:lpstr>
      <vt:lpstr>'GMIC_2021-Q3_SCDPT4'!SCDPT4_3199999_17</vt:lpstr>
      <vt:lpstr>'GMIC_2021-Q3_SCDPT4'!SCDPT4_3199999_18</vt:lpstr>
      <vt:lpstr>'GMIC_2021-Q3_SCDPT4'!SCDPT4_3199999_19</vt:lpstr>
      <vt:lpstr>'GMIC_2021-Q3_SCDPT4'!SCDPT4_3199999_20</vt:lpstr>
      <vt:lpstr>'GMIC_2021-Q3_SCDPT4'!SCDPT4_3199999_7</vt:lpstr>
      <vt:lpstr>'GMIC_2021-Q3_SCDPT4'!SCDPT4_3199999_8</vt:lpstr>
      <vt:lpstr>'GMIC_2021-Q3_SCDPT4'!SCDPT4_3199999_9</vt:lpstr>
      <vt:lpstr>'GMIC_2021-Q3_SCDPT4'!SCDPT4_31BEGIN_1</vt:lpstr>
      <vt:lpstr>'GMIC_2021-Q3_SCDPT4'!SCDPT4_31BEGIN_10</vt:lpstr>
      <vt:lpstr>'GMIC_2021-Q3_SCDPT4'!SCDPT4_31BEGIN_11</vt:lpstr>
      <vt:lpstr>'GMIC_2021-Q3_SCDPT4'!SCDPT4_31BEGIN_12</vt:lpstr>
      <vt:lpstr>'GMIC_2021-Q3_SCDPT4'!SCDPT4_31BEGIN_13</vt:lpstr>
      <vt:lpstr>'GMIC_2021-Q3_SCDPT4'!SCDPT4_31BEGIN_14</vt:lpstr>
      <vt:lpstr>'GMIC_2021-Q3_SCDPT4'!SCDPT4_31BEGIN_15</vt:lpstr>
      <vt:lpstr>'GMIC_2021-Q3_SCDPT4'!SCDPT4_31BEGIN_16</vt:lpstr>
      <vt:lpstr>'GMIC_2021-Q3_SCDPT4'!SCDPT4_31BEGIN_17</vt:lpstr>
      <vt:lpstr>'GMIC_2021-Q3_SCDPT4'!SCDPT4_31BEGIN_18</vt:lpstr>
      <vt:lpstr>'GMIC_2021-Q3_SCDPT4'!SCDPT4_31BEGIN_19</vt:lpstr>
      <vt:lpstr>'GMIC_2021-Q3_SCDPT4'!SCDPT4_31BEGIN_2</vt:lpstr>
      <vt:lpstr>'GMIC_2021-Q3_SCDPT4'!SCDPT4_31BEGIN_20</vt:lpstr>
      <vt:lpstr>'GMIC_2021-Q3_SCDPT4'!SCDPT4_31BEGIN_21</vt:lpstr>
      <vt:lpstr>'GMIC_2021-Q3_SCDPT4'!SCDPT4_31BEGIN_22.01</vt:lpstr>
      <vt:lpstr>'GMIC_2021-Q3_SCDPT4'!SCDPT4_31BEGIN_22.02</vt:lpstr>
      <vt:lpstr>'GMIC_2021-Q3_SCDPT4'!SCDPT4_31BEGIN_22.03</vt:lpstr>
      <vt:lpstr>'GMIC_2021-Q3_SCDPT4'!SCDPT4_31BEGIN_23</vt:lpstr>
      <vt:lpstr>'GMIC_2021-Q3_SCDPT4'!SCDPT4_31BEGIN_24</vt:lpstr>
      <vt:lpstr>'GMIC_2021-Q3_SCDPT4'!SCDPT4_31BEGIN_25</vt:lpstr>
      <vt:lpstr>'GMIC_2021-Q3_SCDPT4'!SCDPT4_31BEGIN_26</vt:lpstr>
      <vt:lpstr>'GMIC_2021-Q3_SCDPT4'!SCDPT4_31BEGIN_27</vt:lpstr>
      <vt:lpstr>'GMIC_2021-Q3_SCDPT4'!SCDPT4_31BEGIN_28</vt:lpstr>
      <vt:lpstr>'GMIC_2021-Q3_SCDPT4'!SCDPT4_31BEGIN_3</vt:lpstr>
      <vt:lpstr>'GMIC_2021-Q3_SCDPT4'!SCDPT4_31BEGIN_4</vt:lpstr>
      <vt:lpstr>'GMIC_2021-Q3_SCDPT4'!SCDPT4_31BEGIN_5</vt:lpstr>
      <vt:lpstr>'GMIC_2021-Q3_SCDPT4'!SCDPT4_31BEGIN_6</vt:lpstr>
      <vt:lpstr>'GMIC_2021-Q3_SCDPT4'!SCDPT4_31BEGIN_7</vt:lpstr>
      <vt:lpstr>'GMIC_2021-Q3_SCDPT4'!SCDPT4_31BEGIN_8</vt:lpstr>
      <vt:lpstr>'GMIC_2021-Q3_SCDPT4'!SCDPT4_31BEGIN_9</vt:lpstr>
      <vt:lpstr>'GMIC_2021-Q3_SCDPT4'!SCDPT4_31ENDIN_10</vt:lpstr>
      <vt:lpstr>'GMIC_2021-Q3_SCDPT4'!SCDPT4_31ENDIN_11</vt:lpstr>
      <vt:lpstr>'GMIC_2021-Q3_SCDPT4'!SCDPT4_31ENDIN_12</vt:lpstr>
      <vt:lpstr>'GMIC_2021-Q3_SCDPT4'!SCDPT4_31ENDIN_13</vt:lpstr>
      <vt:lpstr>'GMIC_2021-Q3_SCDPT4'!SCDPT4_31ENDIN_14</vt:lpstr>
      <vt:lpstr>'GMIC_2021-Q3_SCDPT4'!SCDPT4_31ENDIN_15</vt:lpstr>
      <vt:lpstr>'GMIC_2021-Q3_SCDPT4'!SCDPT4_31ENDIN_16</vt:lpstr>
      <vt:lpstr>'GMIC_2021-Q3_SCDPT4'!SCDPT4_31ENDIN_17</vt:lpstr>
      <vt:lpstr>'GMIC_2021-Q3_SCDPT4'!SCDPT4_31ENDIN_18</vt:lpstr>
      <vt:lpstr>'GMIC_2021-Q3_SCDPT4'!SCDPT4_31ENDIN_19</vt:lpstr>
      <vt:lpstr>'GMIC_2021-Q3_SCDPT4'!SCDPT4_31ENDIN_2</vt:lpstr>
      <vt:lpstr>'GMIC_2021-Q3_SCDPT4'!SCDPT4_31ENDIN_20</vt:lpstr>
      <vt:lpstr>'GMIC_2021-Q3_SCDPT4'!SCDPT4_31ENDIN_21</vt:lpstr>
      <vt:lpstr>'GMIC_2021-Q3_SCDPT4'!SCDPT4_31ENDIN_22.01</vt:lpstr>
      <vt:lpstr>'GMIC_2021-Q3_SCDPT4'!SCDPT4_31ENDIN_22.02</vt:lpstr>
      <vt:lpstr>'GMIC_2021-Q3_SCDPT4'!SCDPT4_31ENDIN_22.03</vt:lpstr>
      <vt:lpstr>'GMIC_2021-Q3_SCDPT4'!SCDPT4_31ENDIN_23</vt:lpstr>
      <vt:lpstr>'GMIC_2021-Q3_SCDPT4'!SCDPT4_31ENDIN_24</vt:lpstr>
      <vt:lpstr>'GMIC_2021-Q3_SCDPT4'!SCDPT4_31ENDIN_25</vt:lpstr>
      <vt:lpstr>'GMIC_2021-Q3_SCDPT4'!SCDPT4_31ENDIN_26</vt:lpstr>
      <vt:lpstr>'GMIC_2021-Q3_SCDPT4'!SCDPT4_31ENDIN_27</vt:lpstr>
      <vt:lpstr>'GMIC_2021-Q3_SCDPT4'!SCDPT4_31ENDIN_28</vt:lpstr>
      <vt:lpstr>'GMIC_2021-Q3_SCDPT4'!SCDPT4_31ENDIN_3</vt:lpstr>
      <vt:lpstr>'GMIC_2021-Q3_SCDPT4'!SCDPT4_31ENDIN_4</vt:lpstr>
      <vt:lpstr>'GMIC_2021-Q3_SCDPT4'!SCDPT4_31ENDIN_5</vt:lpstr>
      <vt:lpstr>'GMIC_2021-Q3_SCDPT4'!SCDPT4_31ENDIN_6</vt:lpstr>
      <vt:lpstr>'GMIC_2021-Q3_SCDPT4'!SCDPT4_31ENDIN_7</vt:lpstr>
      <vt:lpstr>'GMIC_2021-Q3_SCDPT4'!SCDPT4_31ENDIN_8</vt:lpstr>
      <vt:lpstr>'GMIC_2021-Q3_SCDPT4'!SCDPT4_31ENDIN_9</vt:lpstr>
      <vt:lpstr>'GMIC_2021-Q3_SCDPT4'!SCDPT4_3800000_Range</vt:lpstr>
      <vt:lpstr>'GMIC_2021-Q3_SCDPT4'!SCDPT4_3800001_1</vt:lpstr>
      <vt:lpstr>'GMIC_2021-Q3_SCDPT4'!SCDPT4_3800001_10</vt:lpstr>
      <vt:lpstr>'GMIC_2021-Q3_SCDPT4'!SCDPT4_3800001_11</vt:lpstr>
      <vt:lpstr>'GMIC_2021-Q3_SCDPT4'!SCDPT4_3800001_12</vt:lpstr>
      <vt:lpstr>'GMIC_2021-Q3_SCDPT4'!SCDPT4_3800001_13</vt:lpstr>
      <vt:lpstr>'GMIC_2021-Q3_SCDPT4'!SCDPT4_3800001_14</vt:lpstr>
      <vt:lpstr>'GMIC_2021-Q3_SCDPT4'!SCDPT4_3800001_15</vt:lpstr>
      <vt:lpstr>'GMIC_2021-Q3_SCDPT4'!SCDPT4_3800001_16</vt:lpstr>
      <vt:lpstr>'GMIC_2021-Q3_SCDPT4'!SCDPT4_3800001_17</vt:lpstr>
      <vt:lpstr>'GMIC_2021-Q3_SCDPT4'!SCDPT4_3800001_18</vt:lpstr>
      <vt:lpstr>'GMIC_2021-Q3_SCDPT4'!SCDPT4_3800001_19</vt:lpstr>
      <vt:lpstr>'GMIC_2021-Q3_SCDPT4'!SCDPT4_3800001_2</vt:lpstr>
      <vt:lpstr>'GMIC_2021-Q3_SCDPT4'!SCDPT4_3800001_20</vt:lpstr>
      <vt:lpstr>'GMIC_2021-Q3_SCDPT4'!SCDPT4_3800001_21</vt:lpstr>
      <vt:lpstr>'GMIC_2021-Q3_SCDPT4'!SCDPT4_3800001_22.01</vt:lpstr>
      <vt:lpstr>'GMIC_2021-Q3_SCDPT4'!SCDPT4_3800001_22.02</vt:lpstr>
      <vt:lpstr>'GMIC_2021-Q3_SCDPT4'!SCDPT4_3800001_22.03</vt:lpstr>
      <vt:lpstr>'GMIC_2021-Q3_SCDPT4'!SCDPT4_3800001_24</vt:lpstr>
      <vt:lpstr>'GMIC_2021-Q3_SCDPT4'!SCDPT4_3800001_25</vt:lpstr>
      <vt:lpstr>'GMIC_2021-Q3_SCDPT4'!SCDPT4_3800001_26</vt:lpstr>
      <vt:lpstr>'GMIC_2021-Q3_SCDPT4'!SCDPT4_3800001_27</vt:lpstr>
      <vt:lpstr>'GMIC_2021-Q3_SCDPT4'!SCDPT4_3800001_28</vt:lpstr>
      <vt:lpstr>'GMIC_2021-Q3_SCDPT4'!SCDPT4_3800001_3</vt:lpstr>
      <vt:lpstr>'GMIC_2021-Q3_SCDPT4'!SCDPT4_3800001_4</vt:lpstr>
      <vt:lpstr>'GMIC_2021-Q3_SCDPT4'!SCDPT4_3800001_5</vt:lpstr>
      <vt:lpstr>'GMIC_2021-Q3_SCDPT4'!SCDPT4_3800001_7</vt:lpstr>
      <vt:lpstr>'GMIC_2021-Q3_SCDPT4'!SCDPT4_3800001_8</vt:lpstr>
      <vt:lpstr>'GMIC_2021-Q3_SCDPT4'!SCDPT4_3800001_9</vt:lpstr>
      <vt:lpstr>'GMIC_2021-Q3_SCDPT4'!SCDPT4_3899999_10</vt:lpstr>
      <vt:lpstr>'GMIC_2021-Q3_SCDPT4'!SCDPT4_3899999_11</vt:lpstr>
      <vt:lpstr>'GMIC_2021-Q3_SCDPT4'!SCDPT4_3899999_12</vt:lpstr>
      <vt:lpstr>'GMIC_2021-Q3_SCDPT4'!SCDPT4_3899999_13</vt:lpstr>
      <vt:lpstr>'GMIC_2021-Q3_SCDPT4'!SCDPT4_3899999_14</vt:lpstr>
      <vt:lpstr>'GMIC_2021-Q3_SCDPT4'!SCDPT4_3899999_15</vt:lpstr>
      <vt:lpstr>'GMIC_2021-Q3_SCDPT4'!SCDPT4_3899999_16</vt:lpstr>
      <vt:lpstr>'GMIC_2021-Q3_SCDPT4'!SCDPT4_3899999_17</vt:lpstr>
      <vt:lpstr>'GMIC_2021-Q3_SCDPT4'!SCDPT4_3899999_18</vt:lpstr>
      <vt:lpstr>'GMIC_2021-Q3_SCDPT4'!SCDPT4_3899999_19</vt:lpstr>
      <vt:lpstr>'GMIC_2021-Q3_SCDPT4'!SCDPT4_3899999_20</vt:lpstr>
      <vt:lpstr>'GMIC_2021-Q3_SCDPT4'!SCDPT4_3899999_7</vt:lpstr>
      <vt:lpstr>'GMIC_2021-Q3_SCDPT4'!SCDPT4_3899999_8</vt:lpstr>
      <vt:lpstr>'GMIC_2021-Q3_SCDPT4'!SCDPT4_3899999_9</vt:lpstr>
      <vt:lpstr>'GMIC_2021-Q3_SCDPT4'!SCDPT4_38BEGIN_1</vt:lpstr>
      <vt:lpstr>'GMIC_2021-Q3_SCDPT4'!SCDPT4_38BEGIN_10</vt:lpstr>
      <vt:lpstr>'GMIC_2021-Q3_SCDPT4'!SCDPT4_38BEGIN_11</vt:lpstr>
      <vt:lpstr>'GMIC_2021-Q3_SCDPT4'!SCDPT4_38BEGIN_12</vt:lpstr>
      <vt:lpstr>'GMIC_2021-Q3_SCDPT4'!SCDPT4_38BEGIN_13</vt:lpstr>
      <vt:lpstr>'GMIC_2021-Q3_SCDPT4'!SCDPT4_38BEGIN_14</vt:lpstr>
      <vt:lpstr>'GMIC_2021-Q3_SCDPT4'!SCDPT4_38BEGIN_15</vt:lpstr>
      <vt:lpstr>'GMIC_2021-Q3_SCDPT4'!SCDPT4_38BEGIN_16</vt:lpstr>
      <vt:lpstr>'GMIC_2021-Q3_SCDPT4'!SCDPT4_38BEGIN_17</vt:lpstr>
      <vt:lpstr>'GMIC_2021-Q3_SCDPT4'!SCDPT4_38BEGIN_18</vt:lpstr>
      <vt:lpstr>'GMIC_2021-Q3_SCDPT4'!SCDPT4_38BEGIN_19</vt:lpstr>
      <vt:lpstr>'GMIC_2021-Q3_SCDPT4'!SCDPT4_38BEGIN_2</vt:lpstr>
      <vt:lpstr>'GMIC_2021-Q3_SCDPT4'!SCDPT4_38BEGIN_20</vt:lpstr>
      <vt:lpstr>'GMIC_2021-Q3_SCDPT4'!SCDPT4_38BEGIN_21</vt:lpstr>
      <vt:lpstr>'GMIC_2021-Q3_SCDPT4'!SCDPT4_38BEGIN_22.01</vt:lpstr>
      <vt:lpstr>'GMIC_2021-Q3_SCDPT4'!SCDPT4_38BEGIN_22.02</vt:lpstr>
      <vt:lpstr>'GMIC_2021-Q3_SCDPT4'!SCDPT4_38BEGIN_22.03</vt:lpstr>
      <vt:lpstr>'GMIC_2021-Q3_SCDPT4'!SCDPT4_38BEGIN_23</vt:lpstr>
      <vt:lpstr>'GMIC_2021-Q3_SCDPT4'!SCDPT4_38BEGIN_24</vt:lpstr>
      <vt:lpstr>'GMIC_2021-Q3_SCDPT4'!SCDPT4_38BEGIN_25</vt:lpstr>
      <vt:lpstr>'GMIC_2021-Q3_SCDPT4'!SCDPT4_38BEGIN_26</vt:lpstr>
      <vt:lpstr>'GMIC_2021-Q3_SCDPT4'!SCDPT4_38BEGIN_27</vt:lpstr>
      <vt:lpstr>'GMIC_2021-Q3_SCDPT4'!SCDPT4_38BEGIN_28</vt:lpstr>
      <vt:lpstr>'GMIC_2021-Q3_SCDPT4'!SCDPT4_38BEGIN_3</vt:lpstr>
      <vt:lpstr>'GMIC_2021-Q3_SCDPT4'!SCDPT4_38BEGIN_4</vt:lpstr>
      <vt:lpstr>'GMIC_2021-Q3_SCDPT4'!SCDPT4_38BEGIN_5</vt:lpstr>
      <vt:lpstr>'GMIC_2021-Q3_SCDPT4'!SCDPT4_38BEGIN_6</vt:lpstr>
      <vt:lpstr>'GMIC_2021-Q3_SCDPT4'!SCDPT4_38BEGIN_7</vt:lpstr>
      <vt:lpstr>'GMIC_2021-Q3_SCDPT4'!SCDPT4_38BEGIN_8</vt:lpstr>
      <vt:lpstr>'GMIC_2021-Q3_SCDPT4'!SCDPT4_38BEGIN_9</vt:lpstr>
      <vt:lpstr>'GMIC_2021-Q3_SCDPT4'!SCDPT4_38ENDIN_10</vt:lpstr>
      <vt:lpstr>'GMIC_2021-Q3_SCDPT4'!SCDPT4_38ENDIN_11</vt:lpstr>
      <vt:lpstr>'GMIC_2021-Q3_SCDPT4'!SCDPT4_38ENDIN_12</vt:lpstr>
      <vt:lpstr>'GMIC_2021-Q3_SCDPT4'!SCDPT4_38ENDIN_13</vt:lpstr>
      <vt:lpstr>'GMIC_2021-Q3_SCDPT4'!SCDPT4_38ENDIN_14</vt:lpstr>
      <vt:lpstr>'GMIC_2021-Q3_SCDPT4'!SCDPT4_38ENDIN_15</vt:lpstr>
      <vt:lpstr>'GMIC_2021-Q3_SCDPT4'!SCDPT4_38ENDIN_16</vt:lpstr>
      <vt:lpstr>'GMIC_2021-Q3_SCDPT4'!SCDPT4_38ENDIN_17</vt:lpstr>
      <vt:lpstr>'GMIC_2021-Q3_SCDPT4'!SCDPT4_38ENDIN_18</vt:lpstr>
      <vt:lpstr>'GMIC_2021-Q3_SCDPT4'!SCDPT4_38ENDIN_19</vt:lpstr>
      <vt:lpstr>'GMIC_2021-Q3_SCDPT4'!SCDPT4_38ENDIN_2</vt:lpstr>
      <vt:lpstr>'GMIC_2021-Q3_SCDPT4'!SCDPT4_38ENDIN_20</vt:lpstr>
      <vt:lpstr>'GMIC_2021-Q3_SCDPT4'!SCDPT4_38ENDIN_21</vt:lpstr>
      <vt:lpstr>'GMIC_2021-Q3_SCDPT4'!SCDPT4_38ENDIN_22.01</vt:lpstr>
      <vt:lpstr>'GMIC_2021-Q3_SCDPT4'!SCDPT4_38ENDIN_22.02</vt:lpstr>
      <vt:lpstr>'GMIC_2021-Q3_SCDPT4'!SCDPT4_38ENDIN_22.03</vt:lpstr>
      <vt:lpstr>'GMIC_2021-Q3_SCDPT4'!SCDPT4_38ENDIN_23</vt:lpstr>
      <vt:lpstr>'GMIC_2021-Q3_SCDPT4'!SCDPT4_38ENDIN_24</vt:lpstr>
      <vt:lpstr>'GMIC_2021-Q3_SCDPT4'!SCDPT4_38ENDIN_25</vt:lpstr>
      <vt:lpstr>'GMIC_2021-Q3_SCDPT4'!SCDPT4_38ENDIN_26</vt:lpstr>
      <vt:lpstr>'GMIC_2021-Q3_SCDPT4'!SCDPT4_38ENDIN_27</vt:lpstr>
      <vt:lpstr>'GMIC_2021-Q3_SCDPT4'!SCDPT4_38ENDIN_28</vt:lpstr>
      <vt:lpstr>'GMIC_2021-Q3_SCDPT4'!SCDPT4_38ENDIN_3</vt:lpstr>
      <vt:lpstr>'GMIC_2021-Q3_SCDPT4'!SCDPT4_38ENDIN_4</vt:lpstr>
      <vt:lpstr>'GMIC_2021-Q3_SCDPT4'!SCDPT4_38ENDIN_5</vt:lpstr>
      <vt:lpstr>'GMIC_2021-Q3_SCDPT4'!SCDPT4_38ENDIN_6</vt:lpstr>
      <vt:lpstr>'GMIC_2021-Q3_SCDPT4'!SCDPT4_38ENDIN_7</vt:lpstr>
      <vt:lpstr>'GMIC_2021-Q3_SCDPT4'!SCDPT4_38ENDIN_8</vt:lpstr>
      <vt:lpstr>'GMIC_2021-Q3_SCDPT4'!SCDPT4_38ENDIN_9</vt:lpstr>
      <vt:lpstr>'GMIC_2021-Q3_SCDPT4'!SCDPT4_4800000_Range</vt:lpstr>
      <vt:lpstr>'GMIC_2021-Q3_SCDPT4'!SCDPT4_4899999_10</vt:lpstr>
      <vt:lpstr>'GMIC_2021-Q3_SCDPT4'!SCDPT4_4899999_11</vt:lpstr>
      <vt:lpstr>'GMIC_2021-Q3_SCDPT4'!SCDPT4_4899999_12</vt:lpstr>
      <vt:lpstr>'GMIC_2021-Q3_SCDPT4'!SCDPT4_4899999_13</vt:lpstr>
      <vt:lpstr>'GMIC_2021-Q3_SCDPT4'!SCDPT4_4899999_14</vt:lpstr>
      <vt:lpstr>'GMIC_2021-Q3_SCDPT4'!SCDPT4_4899999_15</vt:lpstr>
      <vt:lpstr>'GMIC_2021-Q3_SCDPT4'!SCDPT4_4899999_16</vt:lpstr>
      <vt:lpstr>'GMIC_2021-Q3_SCDPT4'!SCDPT4_4899999_17</vt:lpstr>
      <vt:lpstr>'GMIC_2021-Q3_SCDPT4'!SCDPT4_4899999_18</vt:lpstr>
      <vt:lpstr>'GMIC_2021-Q3_SCDPT4'!SCDPT4_4899999_19</vt:lpstr>
      <vt:lpstr>'GMIC_2021-Q3_SCDPT4'!SCDPT4_4899999_20</vt:lpstr>
      <vt:lpstr>'GMIC_2021-Q3_SCDPT4'!SCDPT4_4899999_7</vt:lpstr>
      <vt:lpstr>'GMIC_2021-Q3_SCDPT4'!SCDPT4_4899999_8</vt:lpstr>
      <vt:lpstr>'GMIC_2021-Q3_SCDPT4'!SCDPT4_4899999_9</vt:lpstr>
      <vt:lpstr>'GMIC_2021-Q3_SCDPT4'!SCDPT4_48BEGIN_1</vt:lpstr>
      <vt:lpstr>'GMIC_2021-Q3_SCDPT4'!SCDPT4_48BEGIN_10</vt:lpstr>
      <vt:lpstr>'GMIC_2021-Q3_SCDPT4'!SCDPT4_48BEGIN_11</vt:lpstr>
      <vt:lpstr>'GMIC_2021-Q3_SCDPT4'!SCDPT4_48BEGIN_12</vt:lpstr>
      <vt:lpstr>'GMIC_2021-Q3_SCDPT4'!SCDPT4_48BEGIN_13</vt:lpstr>
      <vt:lpstr>'GMIC_2021-Q3_SCDPT4'!SCDPT4_48BEGIN_14</vt:lpstr>
      <vt:lpstr>'GMIC_2021-Q3_SCDPT4'!SCDPT4_48BEGIN_15</vt:lpstr>
      <vt:lpstr>'GMIC_2021-Q3_SCDPT4'!SCDPT4_48BEGIN_16</vt:lpstr>
      <vt:lpstr>'GMIC_2021-Q3_SCDPT4'!SCDPT4_48BEGIN_17</vt:lpstr>
      <vt:lpstr>'GMIC_2021-Q3_SCDPT4'!SCDPT4_48BEGIN_18</vt:lpstr>
      <vt:lpstr>'GMIC_2021-Q3_SCDPT4'!SCDPT4_48BEGIN_19</vt:lpstr>
      <vt:lpstr>'GMIC_2021-Q3_SCDPT4'!SCDPT4_48BEGIN_2</vt:lpstr>
      <vt:lpstr>'GMIC_2021-Q3_SCDPT4'!SCDPT4_48BEGIN_20</vt:lpstr>
      <vt:lpstr>'GMIC_2021-Q3_SCDPT4'!SCDPT4_48BEGIN_21</vt:lpstr>
      <vt:lpstr>'GMIC_2021-Q3_SCDPT4'!SCDPT4_48BEGIN_22.01</vt:lpstr>
      <vt:lpstr>'GMIC_2021-Q3_SCDPT4'!SCDPT4_48BEGIN_22.02</vt:lpstr>
      <vt:lpstr>'GMIC_2021-Q3_SCDPT4'!SCDPT4_48BEGIN_22.03</vt:lpstr>
      <vt:lpstr>'GMIC_2021-Q3_SCDPT4'!SCDPT4_48BEGIN_23</vt:lpstr>
      <vt:lpstr>'GMIC_2021-Q3_SCDPT4'!SCDPT4_48BEGIN_24</vt:lpstr>
      <vt:lpstr>'GMIC_2021-Q3_SCDPT4'!SCDPT4_48BEGIN_25</vt:lpstr>
      <vt:lpstr>'GMIC_2021-Q3_SCDPT4'!SCDPT4_48BEGIN_26</vt:lpstr>
      <vt:lpstr>'GMIC_2021-Q3_SCDPT4'!SCDPT4_48BEGIN_27</vt:lpstr>
      <vt:lpstr>'GMIC_2021-Q3_SCDPT4'!SCDPT4_48BEGIN_28</vt:lpstr>
      <vt:lpstr>'GMIC_2021-Q3_SCDPT4'!SCDPT4_48BEGIN_3</vt:lpstr>
      <vt:lpstr>'GMIC_2021-Q3_SCDPT4'!SCDPT4_48BEGIN_4</vt:lpstr>
      <vt:lpstr>'GMIC_2021-Q3_SCDPT4'!SCDPT4_48BEGIN_5</vt:lpstr>
      <vt:lpstr>'GMIC_2021-Q3_SCDPT4'!SCDPT4_48BEGIN_6</vt:lpstr>
      <vt:lpstr>'GMIC_2021-Q3_SCDPT4'!SCDPT4_48BEGIN_7</vt:lpstr>
      <vt:lpstr>'GMIC_2021-Q3_SCDPT4'!SCDPT4_48BEGIN_8</vt:lpstr>
      <vt:lpstr>'GMIC_2021-Q3_SCDPT4'!SCDPT4_48BEGIN_9</vt:lpstr>
      <vt:lpstr>'GMIC_2021-Q3_SCDPT4'!SCDPT4_48ENDIN_10</vt:lpstr>
      <vt:lpstr>'GMIC_2021-Q3_SCDPT4'!SCDPT4_48ENDIN_11</vt:lpstr>
      <vt:lpstr>'GMIC_2021-Q3_SCDPT4'!SCDPT4_48ENDIN_12</vt:lpstr>
      <vt:lpstr>'GMIC_2021-Q3_SCDPT4'!SCDPT4_48ENDIN_13</vt:lpstr>
      <vt:lpstr>'GMIC_2021-Q3_SCDPT4'!SCDPT4_48ENDIN_14</vt:lpstr>
      <vt:lpstr>'GMIC_2021-Q3_SCDPT4'!SCDPT4_48ENDIN_15</vt:lpstr>
      <vt:lpstr>'GMIC_2021-Q3_SCDPT4'!SCDPT4_48ENDIN_16</vt:lpstr>
      <vt:lpstr>'GMIC_2021-Q3_SCDPT4'!SCDPT4_48ENDIN_17</vt:lpstr>
      <vt:lpstr>'GMIC_2021-Q3_SCDPT4'!SCDPT4_48ENDIN_18</vt:lpstr>
      <vt:lpstr>'GMIC_2021-Q3_SCDPT4'!SCDPT4_48ENDIN_19</vt:lpstr>
      <vt:lpstr>'GMIC_2021-Q3_SCDPT4'!SCDPT4_48ENDIN_2</vt:lpstr>
      <vt:lpstr>'GMIC_2021-Q3_SCDPT4'!SCDPT4_48ENDIN_20</vt:lpstr>
      <vt:lpstr>'GMIC_2021-Q3_SCDPT4'!SCDPT4_48ENDIN_21</vt:lpstr>
      <vt:lpstr>'GMIC_2021-Q3_SCDPT4'!SCDPT4_48ENDIN_22.01</vt:lpstr>
      <vt:lpstr>'GMIC_2021-Q3_SCDPT4'!SCDPT4_48ENDIN_22.02</vt:lpstr>
      <vt:lpstr>'GMIC_2021-Q3_SCDPT4'!SCDPT4_48ENDIN_22.03</vt:lpstr>
      <vt:lpstr>'GMIC_2021-Q3_SCDPT4'!SCDPT4_48ENDIN_23</vt:lpstr>
      <vt:lpstr>'GMIC_2021-Q3_SCDPT4'!SCDPT4_48ENDIN_24</vt:lpstr>
      <vt:lpstr>'GMIC_2021-Q3_SCDPT4'!SCDPT4_48ENDIN_25</vt:lpstr>
      <vt:lpstr>'GMIC_2021-Q3_SCDPT4'!SCDPT4_48ENDIN_26</vt:lpstr>
      <vt:lpstr>'GMIC_2021-Q3_SCDPT4'!SCDPT4_48ENDIN_27</vt:lpstr>
      <vt:lpstr>'GMIC_2021-Q3_SCDPT4'!SCDPT4_48ENDIN_28</vt:lpstr>
      <vt:lpstr>'GMIC_2021-Q3_SCDPT4'!SCDPT4_48ENDIN_3</vt:lpstr>
      <vt:lpstr>'GMIC_2021-Q3_SCDPT4'!SCDPT4_48ENDIN_4</vt:lpstr>
      <vt:lpstr>'GMIC_2021-Q3_SCDPT4'!SCDPT4_48ENDIN_5</vt:lpstr>
      <vt:lpstr>'GMIC_2021-Q3_SCDPT4'!SCDPT4_48ENDIN_6</vt:lpstr>
      <vt:lpstr>'GMIC_2021-Q3_SCDPT4'!SCDPT4_48ENDIN_7</vt:lpstr>
      <vt:lpstr>'GMIC_2021-Q3_SCDPT4'!SCDPT4_48ENDIN_8</vt:lpstr>
      <vt:lpstr>'GMIC_2021-Q3_SCDPT4'!SCDPT4_48ENDIN_9</vt:lpstr>
      <vt:lpstr>'GMIC_2021-Q3_SCDPT4'!SCDPT4_5500000_Range</vt:lpstr>
      <vt:lpstr>'GMIC_2021-Q3_SCDPT4'!SCDPT4_5599999_10</vt:lpstr>
      <vt:lpstr>'GMIC_2021-Q3_SCDPT4'!SCDPT4_5599999_11</vt:lpstr>
      <vt:lpstr>'GMIC_2021-Q3_SCDPT4'!SCDPT4_5599999_12</vt:lpstr>
      <vt:lpstr>'GMIC_2021-Q3_SCDPT4'!SCDPT4_5599999_13</vt:lpstr>
      <vt:lpstr>'GMIC_2021-Q3_SCDPT4'!SCDPT4_5599999_14</vt:lpstr>
      <vt:lpstr>'GMIC_2021-Q3_SCDPT4'!SCDPT4_5599999_15</vt:lpstr>
      <vt:lpstr>'GMIC_2021-Q3_SCDPT4'!SCDPT4_5599999_16</vt:lpstr>
      <vt:lpstr>'GMIC_2021-Q3_SCDPT4'!SCDPT4_5599999_17</vt:lpstr>
      <vt:lpstr>'GMIC_2021-Q3_SCDPT4'!SCDPT4_5599999_18</vt:lpstr>
      <vt:lpstr>'GMIC_2021-Q3_SCDPT4'!SCDPT4_5599999_19</vt:lpstr>
      <vt:lpstr>'GMIC_2021-Q3_SCDPT4'!SCDPT4_5599999_20</vt:lpstr>
      <vt:lpstr>'GMIC_2021-Q3_SCDPT4'!SCDPT4_5599999_7</vt:lpstr>
      <vt:lpstr>'GMIC_2021-Q3_SCDPT4'!SCDPT4_5599999_8</vt:lpstr>
      <vt:lpstr>'GMIC_2021-Q3_SCDPT4'!SCDPT4_5599999_9</vt:lpstr>
      <vt:lpstr>'GMIC_2021-Q3_SCDPT4'!SCDPT4_55BEGIN_1</vt:lpstr>
      <vt:lpstr>'GMIC_2021-Q3_SCDPT4'!SCDPT4_55BEGIN_10</vt:lpstr>
      <vt:lpstr>'GMIC_2021-Q3_SCDPT4'!SCDPT4_55BEGIN_11</vt:lpstr>
      <vt:lpstr>'GMIC_2021-Q3_SCDPT4'!SCDPT4_55BEGIN_12</vt:lpstr>
      <vt:lpstr>'GMIC_2021-Q3_SCDPT4'!SCDPT4_55BEGIN_13</vt:lpstr>
      <vt:lpstr>'GMIC_2021-Q3_SCDPT4'!SCDPT4_55BEGIN_14</vt:lpstr>
      <vt:lpstr>'GMIC_2021-Q3_SCDPT4'!SCDPT4_55BEGIN_15</vt:lpstr>
      <vt:lpstr>'GMIC_2021-Q3_SCDPT4'!SCDPT4_55BEGIN_16</vt:lpstr>
      <vt:lpstr>'GMIC_2021-Q3_SCDPT4'!SCDPT4_55BEGIN_17</vt:lpstr>
      <vt:lpstr>'GMIC_2021-Q3_SCDPT4'!SCDPT4_55BEGIN_18</vt:lpstr>
      <vt:lpstr>'GMIC_2021-Q3_SCDPT4'!SCDPT4_55BEGIN_19</vt:lpstr>
      <vt:lpstr>'GMIC_2021-Q3_SCDPT4'!SCDPT4_55BEGIN_2</vt:lpstr>
      <vt:lpstr>'GMIC_2021-Q3_SCDPT4'!SCDPT4_55BEGIN_20</vt:lpstr>
      <vt:lpstr>'GMIC_2021-Q3_SCDPT4'!SCDPT4_55BEGIN_21</vt:lpstr>
      <vt:lpstr>'GMIC_2021-Q3_SCDPT4'!SCDPT4_55BEGIN_22.01</vt:lpstr>
      <vt:lpstr>'GMIC_2021-Q3_SCDPT4'!SCDPT4_55BEGIN_22.02</vt:lpstr>
      <vt:lpstr>'GMIC_2021-Q3_SCDPT4'!SCDPT4_55BEGIN_22.03</vt:lpstr>
      <vt:lpstr>'GMIC_2021-Q3_SCDPT4'!SCDPT4_55BEGIN_23</vt:lpstr>
      <vt:lpstr>'GMIC_2021-Q3_SCDPT4'!SCDPT4_55BEGIN_24</vt:lpstr>
      <vt:lpstr>'GMIC_2021-Q3_SCDPT4'!SCDPT4_55BEGIN_25</vt:lpstr>
      <vt:lpstr>'GMIC_2021-Q3_SCDPT4'!SCDPT4_55BEGIN_26</vt:lpstr>
      <vt:lpstr>'GMIC_2021-Q3_SCDPT4'!SCDPT4_55BEGIN_27</vt:lpstr>
      <vt:lpstr>'GMIC_2021-Q3_SCDPT4'!SCDPT4_55BEGIN_28</vt:lpstr>
      <vt:lpstr>'GMIC_2021-Q3_SCDPT4'!SCDPT4_55BEGIN_3</vt:lpstr>
      <vt:lpstr>'GMIC_2021-Q3_SCDPT4'!SCDPT4_55BEGIN_4</vt:lpstr>
      <vt:lpstr>'GMIC_2021-Q3_SCDPT4'!SCDPT4_55BEGIN_5</vt:lpstr>
      <vt:lpstr>'GMIC_2021-Q3_SCDPT4'!SCDPT4_55BEGIN_6</vt:lpstr>
      <vt:lpstr>'GMIC_2021-Q3_SCDPT4'!SCDPT4_55BEGIN_7</vt:lpstr>
      <vt:lpstr>'GMIC_2021-Q3_SCDPT4'!SCDPT4_55BEGIN_8</vt:lpstr>
      <vt:lpstr>'GMIC_2021-Q3_SCDPT4'!SCDPT4_55BEGIN_9</vt:lpstr>
      <vt:lpstr>'GMIC_2021-Q3_SCDPT4'!SCDPT4_55ENDIN_10</vt:lpstr>
      <vt:lpstr>'GMIC_2021-Q3_SCDPT4'!SCDPT4_55ENDIN_11</vt:lpstr>
      <vt:lpstr>'GMIC_2021-Q3_SCDPT4'!SCDPT4_55ENDIN_12</vt:lpstr>
      <vt:lpstr>'GMIC_2021-Q3_SCDPT4'!SCDPT4_55ENDIN_13</vt:lpstr>
      <vt:lpstr>'GMIC_2021-Q3_SCDPT4'!SCDPT4_55ENDIN_14</vt:lpstr>
      <vt:lpstr>'GMIC_2021-Q3_SCDPT4'!SCDPT4_55ENDIN_15</vt:lpstr>
      <vt:lpstr>'GMIC_2021-Q3_SCDPT4'!SCDPT4_55ENDIN_16</vt:lpstr>
      <vt:lpstr>'GMIC_2021-Q3_SCDPT4'!SCDPT4_55ENDIN_17</vt:lpstr>
      <vt:lpstr>'GMIC_2021-Q3_SCDPT4'!SCDPT4_55ENDIN_18</vt:lpstr>
      <vt:lpstr>'GMIC_2021-Q3_SCDPT4'!SCDPT4_55ENDIN_19</vt:lpstr>
      <vt:lpstr>'GMIC_2021-Q3_SCDPT4'!SCDPT4_55ENDIN_2</vt:lpstr>
      <vt:lpstr>'GMIC_2021-Q3_SCDPT4'!SCDPT4_55ENDIN_20</vt:lpstr>
      <vt:lpstr>'GMIC_2021-Q3_SCDPT4'!SCDPT4_55ENDIN_21</vt:lpstr>
      <vt:lpstr>'GMIC_2021-Q3_SCDPT4'!SCDPT4_55ENDIN_22.01</vt:lpstr>
      <vt:lpstr>'GMIC_2021-Q3_SCDPT4'!SCDPT4_55ENDIN_22.02</vt:lpstr>
      <vt:lpstr>'GMIC_2021-Q3_SCDPT4'!SCDPT4_55ENDIN_22.03</vt:lpstr>
      <vt:lpstr>'GMIC_2021-Q3_SCDPT4'!SCDPT4_55ENDIN_23</vt:lpstr>
      <vt:lpstr>'GMIC_2021-Q3_SCDPT4'!SCDPT4_55ENDIN_24</vt:lpstr>
      <vt:lpstr>'GMIC_2021-Q3_SCDPT4'!SCDPT4_55ENDIN_25</vt:lpstr>
      <vt:lpstr>'GMIC_2021-Q3_SCDPT4'!SCDPT4_55ENDIN_26</vt:lpstr>
      <vt:lpstr>'GMIC_2021-Q3_SCDPT4'!SCDPT4_55ENDIN_27</vt:lpstr>
      <vt:lpstr>'GMIC_2021-Q3_SCDPT4'!SCDPT4_55ENDIN_28</vt:lpstr>
      <vt:lpstr>'GMIC_2021-Q3_SCDPT4'!SCDPT4_55ENDIN_3</vt:lpstr>
      <vt:lpstr>'GMIC_2021-Q3_SCDPT4'!SCDPT4_55ENDIN_4</vt:lpstr>
      <vt:lpstr>'GMIC_2021-Q3_SCDPT4'!SCDPT4_55ENDIN_5</vt:lpstr>
      <vt:lpstr>'GMIC_2021-Q3_SCDPT4'!SCDPT4_55ENDIN_6</vt:lpstr>
      <vt:lpstr>'GMIC_2021-Q3_SCDPT4'!SCDPT4_55ENDIN_7</vt:lpstr>
      <vt:lpstr>'GMIC_2021-Q3_SCDPT4'!SCDPT4_55ENDIN_8</vt:lpstr>
      <vt:lpstr>'GMIC_2021-Q3_SCDPT4'!SCDPT4_55ENDIN_9</vt:lpstr>
      <vt:lpstr>'GMIC_2021-Q3_SCDPT4'!SCDPT4_8000000_Range</vt:lpstr>
      <vt:lpstr>'GMIC_2021-Q3_SCDPT4'!SCDPT4_8099999_10</vt:lpstr>
      <vt:lpstr>'GMIC_2021-Q3_SCDPT4'!SCDPT4_8099999_11</vt:lpstr>
      <vt:lpstr>'GMIC_2021-Q3_SCDPT4'!SCDPT4_8099999_12</vt:lpstr>
      <vt:lpstr>'GMIC_2021-Q3_SCDPT4'!SCDPT4_8099999_13</vt:lpstr>
      <vt:lpstr>'GMIC_2021-Q3_SCDPT4'!SCDPT4_8099999_14</vt:lpstr>
      <vt:lpstr>'GMIC_2021-Q3_SCDPT4'!SCDPT4_8099999_15</vt:lpstr>
      <vt:lpstr>'GMIC_2021-Q3_SCDPT4'!SCDPT4_8099999_16</vt:lpstr>
      <vt:lpstr>'GMIC_2021-Q3_SCDPT4'!SCDPT4_8099999_17</vt:lpstr>
      <vt:lpstr>'GMIC_2021-Q3_SCDPT4'!SCDPT4_8099999_18</vt:lpstr>
      <vt:lpstr>'GMIC_2021-Q3_SCDPT4'!SCDPT4_8099999_19</vt:lpstr>
      <vt:lpstr>'GMIC_2021-Q3_SCDPT4'!SCDPT4_8099999_20</vt:lpstr>
      <vt:lpstr>'GMIC_2021-Q3_SCDPT4'!SCDPT4_8099999_7</vt:lpstr>
      <vt:lpstr>'GMIC_2021-Q3_SCDPT4'!SCDPT4_8099999_8</vt:lpstr>
      <vt:lpstr>'GMIC_2021-Q3_SCDPT4'!SCDPT4_8099999_9</vt:lpstr>
      <vt:lpstr>'GMIC_2021-Q3_SCDPT4'!SCDPT4_80BEGIN_1</vt:lpstr>
      <vt:lpstr>'GMIC_2021-Q3_SCDPT4'!SCDPT4_80BEGIN_10</vt:lpstr>
      <vt:lpstr>'GMIC_2021-Q3_SCDPT4'!SCDPT4_80BEGIN_11</vt:lpstr>
      <vt:lpstr>'GMIC_2021-Q3_SCDPT4'!SCDPT4_80BEGIN_12</vt:lpstr>
      <vt:lpstr>'GMIC_2021-Q3_SCDPT4'!SCDPT4_80BEGIN_13</vt:lpstr>
      <vt:lpstr>'GMIC_2021-Q3_SCDPT4'!SCDPT4_80BEGIN_14</vt:lpstr>
      <vt:lpstr>'GMIC_2021-Q3_SCDPT4'!SCDPT4_80BEGIN_15</vt:lpstr>
      <vt:lpstr>'GMIC_2021-Q3_SCDPT4'!SCDPT4_80BEGIN_16</vt:lpstr>
      <vt:lpstr>'GMIC_2021-Q3_SCDPT4'!SCDPT4_80BEGIN_17</vt:lpstr>
      <vt:lpstr>'GMIC_2021-Q3_SCDPT4'!SCDPT4_80BEGIN_18</vt:lpstr>
      <vt:lpstr>'GMIC_2021-Q3_SCDPT4'!SCDPT4_80BEGIN_19</vt:lpstr>
      <vt:lpstr>'GMIC_2021-Q3_SCDPT4'!SCDPT4_80BEGIN_2</vt:lpstr>
      <vt:lpstr>'GMIC_2021-Q3_SCDPT4'!SCDPT4_80BEGIN_20</vt:lpstr>
      <vt:lpstr>'GMIC_2021-Q3_SCDPT4'!SCDPT4_80BEGIN_21</vt:lpstr>
      <vt:lpstr>'GMIC_2021-Q3_SCDPT4'!SCDPT4_80BEGIN_22.01</vt:lpstr>
      <vt:lpstr>'GMIC_2021-Q3_SCDPT4'!SCDPT4_80BEGIN_22.02</vt:lpstr>
      <vt:lpstr>'GMIC_2021-Q3_SCDPT4'!SCDPT4_80BEGIN_22.03</vt:lpstr>
      <vt:lpstr>'GMIC_2021-Q3_SCDPT4'!SCDPT4_80BEGIN_23</vt:lpstr>
      <vt:lpstr>'GMIC_2021-Q3_SCDPT4'!SCDPT4_80BEGIN_24</vt:lpstr>
      <vt:lpstr>'GMIC_2021-Q3_SCDPT4'!SCDPT4_80BEGIN_25</vt:lpstr>
      <vt:lpstr>'GMIC_2021-Q3_SCDPT4'!SCDPT4_80BEGIN_26</vt:lpstr>
      <vt:lpstr>'GMIC_2021-Q3_SCDPT4'!SCDPT4_80BEGIN_27</vt:lpstr>
      <vt:lpstr>'GMIC_2021-Q3_SCDPT4'!SCDPT4_80BEGIN_28</vt:lpstr>
      <vt:lpstr>'GMIC_2021-Q3_SCDPT4'!SCDPT4_80BEGIN_3</vt:lpstr>
      <vt:lpstr>'GMIC_2021-Q3_SCDPT4'!SCDPT4_80BEGIN_4</vt:lpstr>
      <vt:lpstr>'GMIC_2021-Q3_SCDPT4'!SCDPT4_80BEGIN_5</vt:lpstr>
      <vt:lpstr>'GMIC_2021-Q3_SCDPT4'!SCDPT4_80BEGIN_6</vt:lpstr>
      <vt:lpstr>'GMIC_2021-Q3_SCDPT4'!SCDPT4_80BEGIN_7</vt:lpstr>
      <vt:lpstr>'GMIC_2021-Q3_SCDPT4'!SCDPT4_80BEGIN_8</vt:lpstr>
      <vt:lpstr>'GMIC_2021-Q3_SCDPT4'!SCDPT4_80BEGIN_9</vt:lpstr>
      <vt:lpstr>'GMIC_2021-Q3_SCDPT4'!SCDPT4_80ENDIN_10</vt:lpstr>
      <vt:lpstr>'GMIC_2021-Q3_SCDPT4'!SCDPT4_80ENDIN_11</vt:lpstr>
      <vt:lpstr>'GMIC_2021-Q3_SCDPT4'!SCDPT4_80ENDIN_12</vt:lpstr>
      <vt:lpstr>'GMIC_2021-Q3_SCDPT4'!SCDPT4_80ENDIN_13</vt:lpstr>
      <vt:lpstr>'GMIC_2021-Q3_SCDPT4'!SCDPT4_80ENDIN_14</vt:lpstr>
      <vt:lpstr>'GMIC_2021-Q3_SCDPT4'!SCDPT4_80ENDIN_15</vt:lpstr>
      <vt:lpstr>'GMIC_2021-Q3_SCDPT4'!SCDPT4_80ENDIN_16</vt:lpstr>
      <vt:lpstr>'GMIC_2021-Q3_SCDPT4'!SCDPT4_80ENDIN_17</vt:lpstr>
      <vt:lpstr>'GMIC_2021-Q3_SCDPT4'!SCDPT4_80ENDIN_18</vt:lpstr>
      <vt:lpstr>'GMIC_2021-Q3_SCDPT4'!SCDPT4_80ENDIN_19</vt:lpstr>
      <vt:lpstr>'GMIC_2021-Q3_SCDPT4'!SCDPT4_80ENDIN_2</vt:lpstr>
      <vt:lpstr>'GMIC_2021-Q3_SCDPT4'!SCDPT4_80ENDIN_20</vt:lpstr>
      <vt:lpstr>'GMIC_2021-Q3_SCDPT4'!SCDPT4_80ENDIN_21</vt:lpstr>
      <vt:lpstr>'GMIC_2021-Q3_SCDPT4'!SCDPT4_80ENDIN_22.01</vt:lpstr>
      <vt:lpstr>'GMIC_2021-Q3_SCDPT4'!SCDPT4_80ENDIN_22.02</vt:lpstr>
      <vt:lpstr>'GMIC_2021-Q3_SCDPT4'!SCDPT4_80ENDIN_22.03</vt:lpstr>
      <vt:lpstr>'GMIC_2021-Q3_SCDPT4'!SCDPT4_80ENDIN_23</vt:lpstr>
      <vt:lpstr>'GMIC_2021-Q3_SCDPT4'!SCDPT4_80ENDIN_24</vt:lpstr>
      <vt:lpstr>'GMIC_2021-Q3_SCDPT4'!SCDPT4_80ENDIN_25</vt:lpstr>
      <vt:lpstr>'GMIC_2021-Q3_SCDPT4'!SCDPT4_80ENDIN_26</vt:lpstr>
      <vt:lpstr>'GMIC_2021-Q3_SCDPT4'!SCDPT4_80ENDIN_27</vt:lpstr>
      <vt:lpstr>'GMIC_2021-Q3_SCDPT4'!SCDPT4_80ENDIN_28</vt:lpstr>
      <vt:lpstr>'GMIC_2021-Q3_SCDPT4'!SCDPT4_80ENDIN_3</vt:lpstr>
      <vt:lpstr>'GMIC_2021-Q3_SCDPT4'!SCDPT4_80ENDIN_4</vt:lpstr>
      <vt:lpstr>'GMIC_2021-Q3_SCDPT4'!SCDPT4_80ENDIN_5</vt:lpstr>
      <vt:lpstr>'GMIC_2021-Q3_SCDPT4'!SCDPT4_80ENDIN_6</vt:lpstr>
      <vt:lpstr>'GMIC_2021-Q3_SCDPT4'!SCDPT4_80ENDIN_7</vt:lpstr>
      <vt:lpstr>'GMIC_2021-Q3_SCDPT4'!SCDPT4_80ENDIN_8</vt:lpstr>
      <vt:lpstr>'GMIC_2021-Q3_SCDPT4'!SCDPT4_80ENDIN_9</vt:lpstr>
      <vt:lpstr>'GMIC_2021-Q3_SCDPT4'!SCDPT4_8200000_Range</vt:lpstr>
      <vt:lpstr>'GMIC_2021-Q3_SCDPT4'!SCDPT4_8299999_10</vt:lpstr>
      <vt:lpstr>'GMIC_2021-Q3_SCDPT4'!SCDPT4_8299999_11</vt:lpstr>
      <vt:lpstr>'GMIC_2021-Q3_SCDPT4'!SCDPT4_8299999_12</vt:lpstr>
      <vt:lpstr>'GMIC_2021-Q3_SCDPT4'!SCDPT4_8299999_13</vt:lpstr>
      <vt:lpstr>'GMIC_2021-Q3_SCDPT4'!SCDPT4_8299999_14</vt:lpstr>
      <vt:lpstr>'GMIC_2021-Q3_SCDPT4'!SCDPT4_8299999_15</vt:lpstr>
      <vt:lpstr>'GMIC_2021-Q3_SCDPT4'!SCDPT4_8299999_16</vt:lpstr>
      <vt:lpstr>'GMIC_2021-Q3_SCDPT4'!SCDPT4_8299999_17</vt:lpstr>
      <vt:lpstr>'GMIC_2021-Q3_SCDPT4'!SCDPT4_8299999_18</vt:lpstr>
      <vt:lpstr>'GMIC_2021-Q3_SCDPT4'!SCDPT4_8299999_19</vt:lpstr>
      <vt:lpstr>'GMIC_2021-Q3_SCDPT4'!SCDPT4_8299999_20</vt:lpstr>
      <vt:lpstr>'GMIC_2021-Q3_SCDPT4'!SCDPT4_8299999_7</vt:lpstr>
      <vt:lpstr>'GMIC_2021-Q3_SCDPT4'!SCDPT4_8299999_8</vt:lpstr>
      <vt:lpstr>'GMIC_2021-Q3_SCDPT4'!SCDPT4_8299999_9</vt:lpstr>
      <vt:lpstr>'GMIC_2021-Q3_SCDPT4'!SCDPT4_82BEGIN_1</vt:lpstr>
      <vt:lpstr>'GMIC_2021-Q3_SCDPT4'!SCDPT4_82BEGIN_10</vt:lpstr>
      <vt:lpstr>'GMIC_2021-Q3_SCDPT4'!SCDPT4_82BEGIN_11</vt:lpstr>
      <vt:lpstr>'GMIC_2021-Q3_SCDPT4'!SCDPT4_82BEGIN_12</vt:lpstr>
      <vt:lpstr>'GMIC_2021-Q3_SCDPT4'!SCDPT4_82BEGIN_13</vt:lpstr>
      <vt:lpstr>'GMIC_2021-Q3_SCDPT4'!SCDPT4_82BEGIN_14</vt:lpstr>
      <vt:lpstr>'GMIC_2021-Q3_SCDPT4'!SCDPT4_82BEGIN_15</vt:lpstr>
      <vt:lpstr>'GMIC_2021-Q3_SCDPT4'!SCDPT4_82BEGIN_16</vt:lpstr>
      <vt:lpstr>'GMIC_2021-Q3_SCDPT4'!SCDPT4_82BEGIN_17</vt:lpstr>
      <vt:lpstr>'GMIC_2021-Q3_SCDPT4'!SCDPT4_82BEGIN_18</vt:lpstr>
      <vt:lpstr>'GMIC_2021-Q3_SCDPT4'!SCDPT4_82BEGIN_19</vt:lpstr>
      <vt:lpstr>'GMIC_2021-Q3_SCDPT4'!SCDPT4_82BEGIN_2</vt:lpstr>
      <vt:lpstr>'GMIC_2021-Q3_SCDPT4'!SCDPT4_82BEGIN_20</vt:lpstr>
      <vt:lpstr>'GMIC_2021-Q3_SCDPT4'!SCDPT4_82BEGIN_21</vt:lpstr>
      <vt:lpstr>'GMIC_2021-Q3_SCDPT4'!SCDPT4_82BEGIN_22.01</vt:lpstr>
      <vt:lpstr>'GMIC_2021-Q3_SCDPT4'!SCDPT4_82BEGIN_22.02</vt:lpstr>
      <vt:lpstr>'GMIC_2021-Q3_SCDPT4'!SCDPT4_82BEGIN_22.03</vt:lpstr>
      <vt:lpstr>'GMIC_2021-Q3_SCDPT4'!SCDPT4_82BEGIN_23</vt:lpstr>
      <vt:lpstr>'GMIC_2021-Q3_SCDPT4'!SCDPT4_82BEGIN_24</vt:lpstr>
      <vt:lpstr>'GMIC_2021-Q3_SCDPT4'!SCDPT4_82BEGIN_25</vt:lpstr>
      <vt:lpstr>'GMIC_2021-Q3_SCDPT4'!SCDPT4_82BEGIN_26</vt:lpstr>
      <vt:lpstr>'GMIC_2021-Q3_SCDPT4'!SCDPT4_82BEGIN_27</vt:lpstr>
      <vt:lpstr>'GMIC_2021-Q3_SCDPT4'!SCDPT4_82BEGIN_28</vt:lpstr>
      <vt:lpstr>'GMIC_2021-Q3_SCDPT4'!SCDPT4_82BEGIN_3</vt:lpstr>
      <vt:lpstr>'GMIC_2021-Q3_SCDPT4'!SCDPT4_82BEGIN_4</vt:lpstr>
      <vt:lpstr>'GMIC_2021-Q3_SCDPT4'!SCDPT4_82BEGIN_5</vt:lpstr>
      <vt:lpstr>'GMIC_2021-Q3_SCDPT4'!SCDPT4_82BEGIN_6</vt:lpstr>
      <vt:lpstr>'GMIC_2021-Q3_SCDPT4'!SCDPT4_82BEGIN_7</vt:lpstr>
      <vt:lpstr>'GMIC_2021-Q3_SCDPT4'!SCDPT4_82BEGIN_8</vt:lpstr>
      <vt:lpstr>'GMIC_2021-Q3_SCDPT4'!SCDPT4_82BEGIN_9</vt:lpstr>
      <vt:lpstr>'GMIC_2021-Q3_SCDPT4'!SCDPT4_82ENDIN_10</vt:lpstr>
      <vt:lpstr>'GMIC_2021-Q3_SCDPT4'!SCDPT4_82ENDIN_11</vt:lpstr>
      <vt:lpstr>'GMIC_2021-Q3_SCDPT4'!SCDPT4_82ENDIN_12</vt:lpstr>
      <vt:lpstr>'GMIC_2021-Q3_SCDPT4'!SCDPT4_82ENDIN_13</vt:lpstr>
      <vt:lpstr>'GMIC_2021-Q3_SCDPT4'!SCDPT4_82ENDIN_14</vt:lpstr>
      <vt:lpstr>'GMIC_2021-Q3_SCDPT4'!SCDPT4_82ENDIN_15</vt:lpstr>
      <vt:lpstr>'GMIC_2021-Q3_SCDPT4'!SCDPT4_82ENDIN_16</vt:lpstr>
      <vt:lpstr>'GMIC_2021-Q3_SCDPT4'!SCDPT4_82ENDIN_17</vt:lpstr>
      <vt:lpstr>'GMIC_2021-Q3_SCDPT4'!SCDPT4_82ENDIN_18</vt:lpstr>
      <vt:lpstr>'GMIC_2021-Q3_SCDPT4'!SCDPT4_82ENDIN_19</vt:lpstr>
      <vt:lpstr>'GMIC_2021-Q3_SCDPT4'!SCDPT4_82ENDIN_2</vt:lpstr>
      <vt:lpstr>'GMIC_2021-Q3_SCDPT4'!SCDPT4_82ENDIN_20</vt:lpstr>
      <vt:lpstr>'GMIC_2021-Q3_SCDPT4'!SCDPT4_82ENDIN_21</vt:lpstr>
      <vt:lpstr>'GMIC_2021-Q3_SCDPT4'!SCDPT4_82ENDIN_22.01</vt:lpstr>
      <vt:lpstr>'GMIC_2021-Q3_SCDPT4'!SCDPT4_82ENDIN_22.02</vt:lpstr>
      <vt:lpstr>'GMIC_2021-Q3_SCDPT4'!SCDPT4_82ENDIN_22.03</vt:lpstr>
      <vt:lpstr>'GMIC_2021-Q3_SCDPT4'!SCDPT4_82ENDIN_23</vt:lpstr>
      <vt:lpstr>'GMIC_2021-Q3_SCDPT4'!SCDPT4_82ENDIN_24</vt:lpstr>
      <vt:lpstr>'GMIC_2021-Q3_SCDPT4'!SCDPT4_82ENDIN_25</vt:lpstr>
      <vt:lpstr>'GMIC_2021-Q3_SCDPT4'!SCDPT4_82ENDIN_26</vt:lpstr>
      <vt:lpstr>'GMIC_2021-Q3_SCDPT4'!SCDPT4_82ENDIN_27</vt:lpstr>
      <vt:lpstr>'GMIC_2021-Q3_SCDPT4'!SCDPT4_82ENDIN_28</vt:lpstr>
      <vt:lpstr>'GMIC_2021-Q3_SCDPT4'!SCDPT4_82ENDIN_3</vt:lpstr>
      <vt:lpstr>'GMIC_2021-Q3_SCDPT4'!SCDPT4_82ENDIN_4</vt:lpstr>
      <vt:lpstr>'GMIC_2021-Q3_SCDPT4'!SCDPT4_82ENDIN_5</vt:lpstr>
      <vt:lpstr>'GMIC_2021-Q3_SCDPT4'!SCDPT4_82ENDIN_6</vt:lpstr>
      <vt:lpstr>'GMIC_2021-Q3_SCDPT4'!SCDPT4_82ENDIN_7</vt:lpstr>
      <vt:lpstr>'GMIC_2021-Q3_SCDPT4'!SCDPT4_82ENDIN_8</vt:lpstr>
      <vt:lpstr>'GMIC_2021-Q3_SCDPT4'!SCDPT4_82ENDIN_9</vt:lpstr>
      <vt:lpstr>'GMIC_2021-Q3_SCDPT4'!SCDPT4_8399997_10</vt:lpstr>
      <vt:lpstr>'GMIC_2021-Q3_SCDPT4'!SCDPT4_8399997_11</vt:lpstr>
      <vt:lpstr>'GMIC_2021-Q3_SCDPT4'!SCDPT4_8399997_12</vt:lpstr>
      <vt:lpstr>'GMIC_2021-Q3_SCDPT4'!SCDPT4_8399997_13</vt:lpstr>
      <vt:lpstr>'GMIC_2021-Q3_SCDPT4'!SCDPT4_8399997_14</vt:lpstr>
      <vt:lpstr>'GMIC_2021-Q3_SCDPT4'!SCDPT4_8399997_15</vt:lpstr>
      <vt:lpstr>'GMIC_2021-Q3_SCDPT4'!SCDPT4_8399997_16</vt:lpstr>
      <vt:lpstr>'GMIC_2021-Q3_SCDPT4'!SCDPT4_8399997_17</vt:lpstr>
      <vt:lpstr>'GMIC_2021-Q3_SCDPT4'!SCDPT4_8399997_18</vt:lpstr>
      <vt:lpstr>'GMIC_2021-Q3_SCDPT4'!SCDPT4_8399997_19</vt:lpstr>
      <vt:lpstr>'GMIC_2021-Q3_SCDPT4'!SCDPT4_8399997_20</vt:lpstr>
      <vt:lpstr>'GMIC_2021-Q3_SCDPT4'!SCDPT4_8399997_7</vt:lpstr>
      <vt:lpstr>'GMIC_2021-Q3_SCDPT4'!SCDPT4_8399997_8</vt:lpstr>
      <vt:lpstr>'GMIC_2021-Q3_SCDPT4'!SCDPT4_8399997_9</vt:lpstr>
      <vt:lpstr>'GMIC_2021-Q3_SCDPT4'!SCDPT4_8399999_10</vt:lpstr>
      <vt:lpstr>'GMIC_2021-Q3_SCDPT4'!SCDPT4_8399999_11</vt:lpstr>
      <vt:lpstr>'GMIC_2021-Q3_SCDPT4'!SCDPT4_8399999_12</vt:lpstr>
      <vt:lpstr>'GMIC_2021-Q3_SCDPT4'!SCDPT4_8399999_13</vt:lpstr>
      <vt:lpstr>'GMIC_2021-Q3_SCDPT4'!SCDPT4_8399999_14</vt:lpstr>
      <vt:lpstr>'GMIC_2021-Q3_SCDPT4'!SCDPT4_8399999_15</vt:lpstr>
      <vt:lpstr>'GMIC_2021-Q3_SCDPT4'!SCDPT4_8399999_16</vt:lpstr>
      <vt:lpstr>'GMIC_2021-Q3_SCDPT4'!SCDPT4_8399999_17</vt:lpstr>
      <vt:lpstr>'GMIC_2021-Q3_SCDPT4'!SCDPT4_8399999_18</vt:lpstr>
      <vt:lpstr>'GMIC_2021-Q3_SCDPT4'!SCDPT4_8399999_19</vt:lpstr>
      <vt:lpstr>'GMIC_2021-Q3_SCDPT4'!SCDPT4_8399999_20</vt:lpstr>
      <vt:lpstr>'GMIC_2021-Q3_SCDPT4'!SCDPT4_8399999_7</vt:lpstr>
      <vt:lpstr>'GMIC_2021-Q3_SCDPT4'!SCDPT4_8399999_8</vt:lpstr>
      <vt:lpstr>'GMIC_2021-Q3_SCDPT4'!SCDPT4_8399999_9</vt:lpstr>
      <vt:lpstr>'GMIC_2021-Q3_SCDPT4'!SCDPT4_8400000_Range</vt:lpstr>
      <vt:lpstr>'GMIC_2021-Q3_SCDPT4'!SCDPT4_8499999_10</vt:lpstr>
      <vt:lpstr>'GMIC_2021-Q3_SCDPT4'!SCDPT4_8499999_11</vt:lpstr>
      <vt:lpstr>'GMIC_2021-Q3_SCDPT4'!SCDPT4_8499999_12</vt:lpstr>
      <vt:lpstr>'GMIC_2021-Q3_SCDPT4'!SCDPT4_8499999_13</vt:lpstr>
      <vt:lpstr>'GMIC_2021-Q3_SCDPT4'!SCDPT4_8499999_14</vt:lpstr>
      <vt:lpstr>'GMIC_2021-Q3_SCDPT4'!SCDPT4_8499999_15</vt:lpstr>
      <vt:lpstr>'GMIC_2021-Q3_SCDPT4'!SCDPT4_8499999_16</vt:lpstr>
      <vt:lpstr>'GMIC_2021-Q3_SCDPT4'!SCDPT4_8499999_17</vt:lpstr>
      <vt:lpstr>'GMIC_2021-Q3_SCDPT4'!SCDPT4_8499999_18</vt:lpstr>
      <vt:lpstr>'GMIC_2021-Q3_SCDPT4'!SCDPT4_8499999_19</vt:lpstr>
      <vt:lpstr>'GMIC_2021-Q3_SCDPT4'!SCDPT4_8499999_20</vt:lpstr>
      <vt:lpstr>'GMIC_2021-Q3_SCDPT4'!SCDPT4_8499999_7</vt:lpstr>
      <vt:lpstr>'GMIC_2021-Q3_SCDPT4'!SCDPT4_8499999_9</vt:lpstr>
      <vt:lpstr>'GMIC_2021-Q3_SCDPT4'!SCDPT4_84BEGIN_1</vt:lpstr>
      <vt:lpstr>'GMIC_2021-Q3_SCDPT4'!SCDPT4_84BEGIN_10</vt:lpstr>
      <vt:lpstr>'GMIC_2021-Q3_SCDPT4'!SCDPT4_84BEGIN_11</vt:lpstr>
      <vt:lpstr>'GMIC_2021-Q3_SCDPT4'!SCDPT4_84BEGIN_12</vt:lpstr>
      <vt:lpstr>'GMIC_2021-Q3_SCDPT4'!SCDPT4_84BEGIN_13</vt:lpstr>
      <vt:lpstr>'GMIC_2021-Q3_SCDPT4'!SCDPT4_84BEGIN_14</vt:lpstr>
      <vt:lpstr>'GMIC_2021-Q3_SCDPT4'!SCDPT4_84BEGIN_15</vt:lpstr>
      <vt:lpstr>'GMIC_2021-Q3_SCDPT4'!SCDPT4_84BEGIN_16</vt:lpstr>
      <vt:lpstr>'GMIC_2021-Q3_SCDPT4'!SCDPT4_84BEGIN_17</vt:lpstr>
      <vt:lpstr>'GMIC_2021-Q3_SCDPT4'!SCDPT4_84BEGIN_18</vt:lpstr>
      <vt:lpstr>'GMIC_2021-Q3_SCDPT4'!SCDPT4_84BEGIN_19</vt:lpstr>
      <vt:lpstr>'GMIC_2021-Q3_SCDPT4'!SCDPT4_84BEGIN_2</vt:lpstr>
      <vt:lpstr>'GMIC_2021-Q3_SCDPT4'!SCDPT4_84BEGIN_20</vt:lpstr>
      <vt:lpstr>'GMIC_2021-Q3_SCDPT4'!SCDPT4_84BEGIN_21</vt:lpstr>
      <vt:lpstr>'GMIC_2021-Q3_SCDPT4'!SCDPT4_84BEGIN_22.01</vt:lpstr>
      <vt:lpstr>'GMIC_2021-Q3_SCDPT4'!SCDPT4_84BEGIN_22.02</vt:lpstr>
      <vt:lpstr>'GMIC_2021-Q3_SCDPT4'!SCDPT4_84BEGIN_22.03</vt:lpstr>
      <vt:lpstr>'GMIC_2021-Q3_SCDPT4'!SCDPT4_84BEGIN_23</vt:lpstr>
      <vt:lpstr>'GMIC_2021-Q3_SCDPT4'!SCDPT4_84BEGIN_24</vt:lpstr>
      <vt:lpstr>'GMIC_2021-Q3_SCDPT4'!SCDPT4_84BEGIN_25</vt:lpstr>
      <vt:lpstr>'GMIC_2021-Q3_SCDPT4'!SCDPT4_84BEGIN_26</vt:lpstr>
      <vt:lpstr>'GMIC_2021-Q3_SCDPT4'!SCDPT4_84BEGIN_27</vt:lpstr>
      <vt:lpstr>'GMIC_2021-Q3_SCDPT4'!SCDPT4_84BEGIN_28</vt:lpstr>
      <vt:lpstr>'GMIC_2021-Q3_SCDPT4'!SCDPT4_84BEGIN_3</vt:lpstr>
      <vt:lpstr>'GMIC_2021-Q3_SCDPT4'!SCDPT4_84BEGIN_4</vt:lpstr>
      <vt:lpstr>'GMIC_2021-Q3_SCDPT4'!SCDPT4_84BEGIN_5</vt:lpstr>
      <vt:lpstr>'GMIC_2021-Q3_SCDPT4'!SCDPT4_84BEGIN_6</vt:lpstr>
      <vt:lpstr>'GMIC_2021-Q3_SCDPT4'!SCDPT4_84BEGIN_7</vt:lpstr>
      <vt:lpstr>'GMIC_2021-Q3_SCDPT4'!SCDPT4_84BEGIN_8</vt:lpstr>
      <vt:lpstr>'GMIC_2021-Q3_SCDPT4'!SCDPT4_84BEGIN_9</vt:lpstr>
      <vt:lpstr>'GMIC_2021-Q3_SCDPT4'!SCDPT4_84ENDIN_10</vt:lpstr>
      <vt:lpstr>'GMIC_2021-Q3_SCDPT4'!SCDPT4_84ENDIN_11</vt:lpstr>
      <vt:lpstr>'GMIC_2021-Q3_SCDPT4'!SCDPT4_84ENDIN_12</vt:lpstr>
      <vt:lpstr>'GMIC_2021-Q3_SCDPT4'!SCDPT4_84ENDIN_13</vt:lpstr>
      <vt:lpstr>'GMIC_2021-Q3_SCDPT4'!SCDPT4_84ENDIN_14</vt:lpstr>
      <vt:lpstr>'GMIC_2021-Q3_SCDPT4'!SCDPT4_84ENDIN_15</vt:lpstr>
      <vt:lpstr>'GMIC_2021-Q3_SCDPT4'!SCDPT4_84ENDIN_16</vt:lpstr>
      <vt:lpstr>'GMIC_2021-Q3_SCDPT4'!SCDPT4_84ENDIN_17</vt:lpstr>
      <vt:lpstr>'GMIC_2021-Q3_SCDPT4'!SCDPT4_84ENDIN_18</vt:lpstr>
      <vt:lpstr>'GMIC_2021-Q3_SCDPT4'!SCDPT4_84ENDIN_19</vt:lpstr>
      <vt:lpstr>'GMIC_2021-Q3_SCDPT4'!SCDPT4_84ENDIN_2</vt:lpstr>
      <vt:lpstr>'GMIC_2021-Q3_SCDPT4'!SCDPT4_84ENDIN_20</vt:lpstr>
      <vt:lpstr>'GMIC_2021-Q3_SCDPT4'!SCDPT4_84ENDIN_21</vt:lpstr>
      <vt:lpstr>'GMIC_2021-Q3_SCDPT4'!SCDPT4_84ENDIN_22.01</vt:lpstr>
      <vt:lpstr>'GMIC_2021-Q3_SCDPT4'!SCDPT4_84ENDIN_22.02</vt:lpstr>
      <vt:lpstr>'GMIC_2021-Q3_SCDPT4'!SCDPT4_84ENDIN_22.03</vt:lpstr>
      <vt:lpstr>'GMIC_2021-Q3_SCDPT4'!SCDPT4_84ENDIN_23</vt:lpstr>
      <vt:lpstr>'GMIC_2021-Q3_SCDPT4'!SCDPT4_84ENDIN_24</vt:lpstr>
      <vt:lpstr>'GMIC_2021-Q3_SCDPT4'!SCDPT4_84ENDIN_25</vt:lpstr>
      <vt:lpstr>'GMIC_2021-Q3_SCDPT4'!SCDPT4_84ENDIN_26</vt:lpstr>
      <vt:lpstr>'GMIC_2021-Q3_SCDPT4'!SCDPT4_84ENDIN_27</vt:lpstr>
      <vt:lpstr>'GMIC_2021-Q3_SCDPT4'!SCDPT4_84ENDIN_28</vt:lpstr>
      <vt:lpstr>'GMIC_2021-Q3_SCDPT4'!SCDPT4_84ENDIN_3</vt:lpstr>
      <vt:lpstr>'GMIC_2021-Q3_SCDPT4'!SCDPT4_84ENDIN_4</vt:lpstr>
      <vt:lpstr>'GMIC_2021-Q3_SCDPT4'!SCDPT4_84ENDIN_5</vt:lpstr>
      <vt:lpstr>'GMIC_2021-Q3_SCDPT4'!SCDPT4_84ENDIN_6</vt:lpstr>
      <vt:lpstr>'GMIC_2021-Q3_SCDPT4'!SCDPT4_84ENDIN_7</vt:lpstr>
      <vt:lpstr>'GMIC_2021-Q3_SCDPT4'!SCDPT4_84ENDIN_8</vt:lpstr>
      <vt:lpstr>'GMIC_2021-Q3_SCDPT4'!SCDPT4_84ENDIN_9</vt:lpstr>
      <vt:lpstr>'GMIC_2021-Q3_SCDPT4'!SCDPT4_8500000_Range</vt:lpstr>
      <vt:lpstr>'GMIC_2021-Q3_SCDPT4'!SCDPT4_8599999_10</vt:lpstr>
      <vt:lpstr>'GMIC_2021-Q3_SCDPT4'!SCDPT4_8599999_11</vt:lpstr>
      <vt:lpstr>'GMIC_2021-Q3_SCDPT4'!SCDPT4_8599999_12</vt:lpstr>
      <vt:lpstr>'GMIC_2021-Q3_SCDPT4'!SCDPT4_8599999_13</vt:lpstr>
      <vt:lpstr>'GMIC_2021-Q3_SCDPT4'!SCDPT4_8599999_14</vt:lpstr>
      <vt:lpstr>'GMIC_2021-Q3_SCDPT4'!SCDPT4_8599999_15</vt:lpstr>
      <vt:lpstr>'GMIC_2021-Q3_SCDPT4'!SCDPT4_8599999_16</vt:lpstr>
      <vt:lpstr>'GMIC_2021-Q3_SCDPT4'!SCDPT4_8599999_17</vt:lpstr>
      <vt:lpstr>'GMIC_2021-Q3_SCDPT4'!SCDPT4_8599999_18</vt:lpstr>
      <vt:lpstr>'GMIC_2021-Q3_SCDPT4'!SCDPT4_8599999_19</vt:lpstr>
      <vt:lpstr>'GMIC_2021-Q3_SCDPT4'!SCDPT4_8599999_20</vt:lpstr>
      <vt:lpstr>'GMIC_2021-Q3_SCDPT4'!SCDPT4_8599999_7</vt:lpstr>
      <vt:lpstr>'GMIC_2021-Q3_SCDPT4'!SCDPT4_8599999_9</vt:lpstr>
      <vt:lpstr>'GMIC_2021-Q3_SCDPT4'!SCDPT4_85BEGIN_1</vt:lpstr>
      <vt:lpstr>'GMIC_2021-Q3_SCDPT4'!SCDPT4_85BEGIN_10</vt:lpstr>
      <vt:lpstr>'GMIC_2021-Q3_SCDPT4'!SCDPT4_85BEGIN_11</vt:lpstr>
      <vt:lpstr>'GMIC_2021-Q3_SCDPT4'!SCDPT4_85BEGIN_12</vt:lpstr>
      <vt:lpstr>'GMIC_2021-Q3_SCDPT4'!SCDPT4_85BEGIN_13</vt:lpstr>
      <vt:lpstr>'GMIC_2021-Q3_SCDPT4'!SCDPT4_85BEGIN_14</vt:lpstr>
      <vt:lpstr>'GMIC_2021-Q3_SCDPT4'!SCDPT4_85BEGIN_15</vt:lpstr>
      <vt:lpstr>'GMIC_2021-Q3_SCDPT4'!SCDPT4_85BEGIN_16</vt:lpstr>
      <vt:lpstr>'GMIC_2021-Q3_SCDPT4'!SCDPT4_85BEGIN_17</vt:lpstr>
      <vt:lpstr>'GMIC_2021-Q3_SCDPT4'!SCDPT4_85BEGIN_18</vt:lpstr>
      <vt:lpstr>'GMIC_2021-Q3_SCDPT4'!SCDPT4_85BEGIN_19</vt:lpstr>
      <vt:lpstr>'GMIC_2021-Q3_SCDPT4'!SCDPT4_85BEGIN_2</vt:lpstr>
      <vt:lpstr>'GMIC_2021-Q3_SCDPT4'!SCDPT4_85BEGIN_20</vt:lpstr>
      <vt:lpstr>'GMIC_2021-Q3_SCDPT4'!SCDPT4_85BEGIN_21</vt:lpstr>
      <vt:lpstr>'GMIC_2021-Q3_SCDPT4'!SCDPT4_85BEGIN_22.01</vt:lpstr>
      <vt:lpstr>'GMIC_2021-Q3_SCDPT4'!SCDPT4_85BEGIN_22.02</vt:lpstr>
      <vt:lpstr>'GMIC_2021-Q3_SCDPT4'!SCDPT4_85BEGIN_22.03</vt:lpstr>
      <vt:lpstr>'GMIC_2021-Q3_SCDPT4'!SCDPT4_85BEGIN_23</vt:lpstr>
      <vt:lpstr>'GMIC_2021-Q3_SCDPT4'!SCDPT4_85BEGIN_24</vt:lpstr>
      <vt:lpstr>'GMIC_2021-Q3_SCDPT4'!SCDPT4_85BEGIN_25</vt:lpstr>
      <vt:lpstr>'GMIC_2021-Q3_SCDPT4'!SCDPT4_85BEGIN_26</vt:lpstr>
      <vt:lpstr>'GMIC_2021-Q3_SCDPT4'!SCDPT4_85BEGIN_27</vt:lpstr>
      <vt:lpstr>'GMIC_2021-Q3_SCDPT4'!SCDPT4_85BEGIN_28</vt:lpstr>
      <vt:lpstr>'GMIC_2021-Q3_SCDPT4'!SCDPT4_85BEGIN_3</vt:lpstr>
      <vt:lpstr>'GMIC_2021-Q3_SCDPT4'!SCDPT4_85BEGIN_4</vt:lpstr>
      <vt:lpstr>'GMIC_2021-Q3_SCDPT4'!SCDPT4_85BEGIN_5</vt:lpstr>
      <vt:lpstr>'GMIC_2021-Q3_SCDPT4'!SCDPT4_85BEGIN_6</vt:lpstr>
      <vt:lpstr>'GMIC_2021-Q3_SCDPT4'!SCDPT4_85BEGIN_7</vt:lpstr>
      <vt:lpstr>'GMIC_2021-Q3_SCDPT4'!SCDPT4_85BEGIN_8</vt:lpstr>
      <vt:lpstr>'GMIC_2021-Q3_SCDPT4'!SCDPT4_85BEGIN_9</vt:lpstr>
      <vt:lpstr>'GMIC_2021-Q3_SCDPT4'!SCDPT4_85ENDIN_10</vt:lpstr>
      <vt:lpstr>'GMIC_2021-Q3_SCDPT4'!SCDPT4_85ENDIN_11</vt:lpstr>
      <vt:lpstr>'GMIC_2021-Q3_SCDPT4'!SCDPT4_85ENDIN_12</vt:lpstr>
      <vt:lpstr>'GMIC_2021-Q3_SCDPT4'!SCDPT4_85ENDIN_13</vt:lpstr>
      <vt:lpstr>'GMIC_2021-Q3_SCDPT4'!SCDPT4_85ENDIN_14</vt:lpstr>
      <vt:lpstr>'GMIC_2021-Q3_SCDPT4'!SCDPT4_85ENDIN_15</vt:lpstr>
      <vt:lpstr>'GMIC_2021-Q3_SCDPT4'!SCDPT4_85ENDIN_16</vt:lpstr>
      <vt:lpstr>'GMIC_2021-Q3_SCDPT4'!SCDPT4_85ENDIN_17</vt:lpstr>
      <vt:lpstr>'GMIC_2021-Q3_SCDPT4'!SCDPT4_85ENDIN_18</vt:lpstr>
      <vt:lpstr>'GMIC_2021-Q3_SCDPT4'!SCDPT4_85ENDIN_19</vt:lpstr>
      <vt:lpstr>'GMIC_2021-Q3_SCDPT4'!SCDPT4_85ENDIN_2</vt:lpstr>
      <vt:lpstr>'GMIC_2021-Q3_SCDPT4'!SCDPT4_85ENDIN_20</vt:lpstr>
      <vt:lpstr>'GMIC_2021-Q3_SCDPT4'!SCDPT4_85ENDIN_21</vt:lpstr>
      <vt:lpstr>'GMIC_2021-Q3_SCDPT4'!SCDPT4_85ENDIN_22.01</vt:lpstr>
      <vt:lpstr>'GMIC_2021-Q3_SCDPT4'!SCDPT4_85ENDIN_22.02</vt:lpstr>
      <vt:lpstr>'GMIC_2021-Q3_SCDPT4'!SCDPT4_85ENDIN_22.03</vt:lpstr>
      <vt:lpstr>'GMIC_2021-Q3_SCDPT4'!SCDPT4_85ENDIN_23</vt:lpstr>
      <vt:lpstr>'GMIC_2021-Q3_SCDPT4'!SCDPT4_85ENDIN_24</vt:lpstr>
      <vt:lpstr>'GMIC_2021-Q3_SCDPT4'!SCDPT4_85ENDIN_25</vt:lpstr>
      <vt:lpstr>'GMIC_2021-Q3_SCDPT4'!SCDPT4_85ENDIN_26</vt:lpstr>
      <vt:lpstr>'GMIC_2021-Q3_SCDPT4'!SCDPT4_85ENDIN_27</vt:lpstr>
      <vt:lpstr>'GMIC_2021-Q3_SCDPT4'!SCDPT4_85ENDIN_28</vt:lpstr>
      <vt:lpstr>'GMIC_2021-Q3_SCDPT4'!SCDPT4_85ENDIN_3</vt:lpstr>
      <vt:lpstr>'GMIC_2021-Q3_SCDPT4'!SCDPT4_85ENDIN_4</vt:lpstr>
      <vt:lpstr>'GMIC_2021-Q3_SCDPT4'!SCDPT4_85ENDIN_5</vt:lpstr>
      <vt:lpstr>'GMIC_2021-Q3_SCDPT4'!SCDPT4_85ENDIN_6</vt:lpstr>
      <vt:lpstr>'GMIC_2021-Q3_SCDPT4'!SCDPT4_85ENDIN_7</vt:lpstr>
      <vt:lpstr>'GMIC_2021-Q3_SCDPT4'!SCDPT4_85ENDIN_8</vt:lpstr>
      <vt:lpstr>'GMIC_2021-Q3_SCDPT4'!SCDPT4_85ENDIN_9</vt:lpstr>
      <vt:lpstr>'GMIC_2021-Q3_SCDPT4'!SCDPT4_8600000_Range</vt:lpstr>
      <vt:lpstr>'GMIC_2021-Q3_SCDPT4'!SCDPT4_8699999_10</vt:lpstr>
      <vt:lpstr>'GMIC_2021-Q3_SCDPT4'!SCDPT4_8699999_11</vt:lpstr>
      <vt:lpstr>'GMIC_2021-Q3_SCDPT4'!SCDPT4_8699999_12</vt:lpstr>
      <vt:lpstr>'GMIC_2021-Q3_SCDPT4'!SCDPT4_8699999_13</vt:lpstr>
      <vt:lpstr>'GMIC_2021-Q3_SCDPT4'!SCDPT4_8699999_14</vt:lpstr>
      <vt:lpstr>'GMIC_2021-Q3_SCDPT4'!SCDPT4_8699999_15</vt:lpstr>
      <vt:lpstr>'GMIC_2021-Q3_SCDPT4'!SCDPT4_8699999_16</vt:lpstr>
      <vt:lpstr>'GMIC_2021-Q3_SCDPT4'!SCDPT4_8699999_17</vt:lpstr>
      <vt:lpstr>'GMIC_2021-Q3_SCDPT4'!SCDPT4_8699999_18</vt:lpstr>
      <vt:lpstr>'GMIC_2021-Q3_SCDPT4'!SCDPT4_8699999_19</vt:lpstr>
      <vt:lpstr>'GMIC_2021-Q3_SCDPT4'!SCDPT4_8699999_20</vt:lpstr>
      <vt:lpstr>'GMIC_2021-Q3_SCDPT4'!SCDPT4_8699999_7</vt:lpstr>
      <vt:lpstr>'GMIC_2021-Q3_SCDPT4'!SCDPT4_8699999_9</vt:lpstr>
      <vt:lpstr>'GMIC_2021-Q3_SCDPT4'!SCDPT4_86BEGIN_1</vt:lpstr>
      <vt:lpstr>'GMIC_2021-Q3_SCDPT4'!SCDPT4_86BEGIN_10</vt:lpstr>
      <vt:lpstr>'GMIC_2021-Q3_SCDPT4'!SCDPT4_86BEGIN_11</vt:lpstr>
      <vt:lpstr>'GMIC_2021-Q3_SCDPT4'!SCDPT4_86BEGIN_12</vt:lpstr>
      <vt:lpstr>'GMIC_2021-Q3_SCDPT4'!SCDPT4_86BEGIN_13</vt:lpstr>
      <vt:lpstr>'GMIC_2021-Q3_SCDPT4'!SCDPT4_86BEGIN_14</vt:lpstr>
      <vt:lpstr>'GMIC_2021-Q3_SCDPT4'!SCDPT4_86BEGIN_15</vt:lpstr>
      <vt:lpstr>'GMIC_2021-Q3_SCDPT4'!SCDPT4_86BEGIN_16</vt:lpstr>
      <vt:lpstr>'GMIC_2021-Q3_SCDPT4'!SCDPT4_86BEGIN_17</vt:lpstr>
      <vt:lpstr>'GMIC_2021-Q3_SCDPT4'!SCDPT4_86BEGIN_18</vt:lpstr>
      <vt:lpstr>'GMIC_2021-Q3_SCDPT4'!SCDPT4_86BEGIN_19</vt:lpstr>
      <vt:lpstr>'GMIC_2021-Q3_SCDPT4'!SCDPT4_86BEGIN_2</vt:lpstr>
      <vt:lpstr>'GMIC_2021-Q3_SCDPT4'!SCDPT4_86BEGIN_20</vt:lpstr>
      <vt:lpstr>'GMIC_2021-Q3_SCDPT4'!SCDPT4_86BEGIN_21</vt:lpstr>
      <vt:lpstr>'GMIC_2021-Q3_SCDPT4'!SCDPT4_86BEGIN_22.01</vt:lpstr>
      <vt:lpstr>'GMIC_2021-Q3_SCDPT4'!SCDPT4_86BEGIN_22.02</vt:lpstr>
      <vt:lpstr>'GMIC_2021-Q3_SCDPT4'!SCDPT4_86BEGIN_22.03</vt:lpstr>
      <vt:lpstr>'GMIC_2021-Q3_SCDPT4'!SCDPT4_86BEGIN_23</vt:lpstr>
      <vt:lpstr>'GMIC_2021-Q3_SCDPT4'!SCDPT4_86BEGIN_24</vt:lpstr>
      <vt:lpstr>'GMIC_2021-Q3_SCDPT4'!SCDPT4_86BEGIN_25</vt:lpstr>
      <vt:lpstr>'GMIC_2021-Q3_SCDPT4'!SCDPT4_86BEGIN_26</vt:lpstr>
      <vt:lpstr>'GMIC_2021-Q3_SCDPT4'!SCDPT4_86BEGIN_27</vt:lpstr>
      <vt:lpstr>'GMIC_2021-Q3_SCDPT4'!SCDPT4_86BEGIN_28</vt:lpstr>
      <vt:lpstr>'GMIC_2021-Q3_SCDPT4'!SCDPT4_86BEGIN_3</vt:lpstr>
      <vt:lpstr>'GMIC_2021-Q3_SCDPT4'!SCDPT4_86BEGIN_4</vt:lpstr>
      <vt:lpstr>'GMIC_2021-Q3_SCDPT4'!SCDPT4_86BEGIN_5</vt:lpstr>
      <vt:lpstr>'GMIC_2021-Q3_SCDPT4'!SCDPT4_86BEGIN_6</vt:lpstr>
      <vt:lpstr>'GMIC_2021-Q3_SCDPT4'!SCDPT4_86BEGIN_7</vt:lpstr>
      <vt:lpstr>'GMIC_2021-Q3_SCDPT4'!SCDPT4_86BEGIN_8</vt:lpstr>
      <vt:lpstr>'GMIC_2021-Q3_SCDPT4'!SCDPT4_86BEGIN_9</vt:lpstr>
      <vt:lpstr>'GMIC_2021-Q3_SCDPT4'!SCDPT4_86ENDIN_10</vt:lpstr>
      <vt:lpstr>'GMIC_2021-Q3_SCDPT4'!SCDPT4_86ENDIN_11</vt:lpstr>
      <vt:lpstr>'GMIC_2021-Q3_SCDPT4'!SCDPT4_86ENDIN_12</vt:lpstr>
      <vt:lpstr>'GMIC_2021-Q3_SCDPT4'!SCDPT4_86ENDIN_13</vt:lpstr>
      <vt:lpstr>'GMIC_2021-Q3_SCDPT4'!SCDPT4_86ENDIN_14</vt:lpstr>
      <vt:lpstr>'GMIC_2021-Q3_SCDPT4'!SCDPT4_86ENDIN_15</vt:lpstr>
      <vt:lpstr>'GMIC_2021-Q3_SCDPT4'!SCDPT4_86ENDIN_16</vt:lpstr>
      <vt:lpstr>'GMIC_2021-Q3_SCDPT4'!SCDPT4_86ENDIN_17</vt:lpstr>
      <vt:lpstr>'GMIC_2021-Q3_SCDPT4'!SCDPT4_86ENDIN_18</vt:lpstr>
      <vt:lpstr>'GMIC_2021-Q3_SCDPT4'!SCDPT4_86ENDIN_19</vt:lpstr>
      <vt:lpstr>'GMIC_2021-Q3_SCDPT4'!SCDPT4_86ENDIN_2</vt:lpstr>
      <vt:lpstr>'GMIC_2021-Q3_SCDPT4'!SCDPT4_86ENDIN_20</vt:lpstr>
      <vt:lpstr>'GMIC_2021-Q3_SCDPT4'!SCDPT4_86ENDIN_21</vt:lpstr>
      <vt:lpstr>'GMIC_2021-Q3_SCDPT4'!SCDPT4_86ENDIN_22.01</vt:lpstr>
      <vt:lpstr>'GMIC_2021-Q3_SCDPT4'!SCDPT4_86ENDIN_22.02</vt:lpstr>
      <vt:lpstr>'GMIC_2021-Q3_SCDPT4'!SCDPT4_86ENDIN_22.03</vt:lpstr>
      <vt:lpstr>'GMIC_2021-Q3_SCDPT4'!SCDPT4_86ENDIN_23</vt:lpstr>
      <vt:lpstr>'GMIC_2021-Q3_SCDPT4'!SCDPT4_86ENDIN_24</vt:lpstr>
      <vt:lpstr>'GMIC_2021-Q3_SCDPT4'!SCDPT4_86ENDIN_25</vt:lpstr>
      <vt:lpstr>'GMIC_2021-Q3_SCDPT4'!SCDPT4_86ENDIN_26</vt:lpstr>
      <vt:lpstr>'GMIC_2021-Q3_SCDPT4'!SCDPT4_86ENDIN_27</vt:lpstr>
      <vt:lpstr>'GMIC_2021-Q3_SCDPT4'!SCDPT4_86ENDIN_28</vt:lpstr>
      <vt:lpstr>'GMIC_2021-Q3_SCDPT4'!SCDPT4_86ENDIN_3</vt:lpstr>
      <vt:lpstr>'GMIC_2021-Q3_SCDPT4'!SCDPT4_86ENDIN_4</vt:lpstr>
      <vt:lpstr>'GMIC_2021-Q3_SCDPT4'!SCDPT4_86ENDIN_5</vt:lpstr>
      <vt:lpstr>'GMIC_2021-Q3_SCDPT4'!SCDPT4_86ENDIN_6</vt:lpstr>
      <vt:lpstr>'GMIC_2021-Q3_SCDPT4'!SCDPT4_86ENDIN_7</vt:lpstr>
      <vt:lpstr>'GMIC_2021-Q3_SCDPT4'!SCDPT4_86ENDIN_8</vt:lpstr>
      <vt:lpstr>'GMIC_2021-Q3_SCDPT4'!SCDPT4_86ENDIN_9</vt:lpstr>
      <vt:lpstr>'GMIC_2021-Q3_SCDPT4'!SCDPT4_8700000_Range</vt:lpstr>
      <vt:lpstr>'GMIC_2021-Q3_SCDPT4'!SCDPT4_8799999_10</vt:lpstr>
      <vt:lpstr>'GMIC_2021-Q3_SCDPT4'!SCDPT4_8799999_11</vt:lpstr>
      <vt:lpstr>'GMIC_2021-Q3_SCDPT4'!SCDPT4_8799999_12</vt:lpstr>
      <vt:lpstr>'GMIC_2021-Q3_SCDPT4'!SCDPT4_8799999_13</vt:lpstr>
      <vt:lpstr>'GMIC_2021-Q3_SCDPT4'!SCDPT4_8799999_14</vt:lpstr>
      <vt:lpstr>'GMIC_2021-Q3_SCDPT4'!SCDPT4_8799999_15</vt:lpstr>
      <vt:lpstr>'GMIC_2021-Q3_SCDPT4'!SCDPT4_8799999_16</vt:lpstr>
      <vt:lpstr>'GMIC_2021-Q3_SCDPT4'!SCDPT4_8799999_17</vt:lpstr>
      <vt:lpstr>'GMIC_2021-Q3_SCDPT4'!SCDPT4_8799999_18</vt:lpstr>
      <vt:lpstr>'GMIC_2021-Q3_SCDPT4'!SCDPT4_8799999_19</vt:lpstr>
      <vt:lpstr>'GMIC_2021-Q3_SCDPT4'!SCDPT4_8799999_20</vt:lpstr>
      <vt:lpstr>'GMIC_2021-Q3_SCDPT4'!SCDPT4_8799999_7</vt:lpstr>
      <vt:lpstr>'GMIC_2021-Q3_SCDPT4'!SCDPT4_8799999_9</vt:lpstr>
      <vt:lpstr>'GMIC_2021-Q3_SCDPT4'!SCDPT4_87BEGIN_1</vt:lpstr>
      <vt:lpstr>'GMIC_2021-Q3_SCDPT4'!SCDPT4_87BEGIN_10</vt:lpstr>
      <vt:lpstr>'GMIC_2021-Q3_SCDPT4'!SCDPT4_87BEGIN_11</vt:lpstr>
      <vt:lpstr>'GMIC_2021-Q3_SCDPT4'!SCDPT4_87BEGIN_12</vt:lpstr>
      <vt:lpstr>'GMIC_2021-Q3_SCDPT4'!SCDPT4_87BEGIN_13</vt:lpstr>
      <vt:lpstr>'GMIC_2021-Q3_SCDPT4'!SCDPT4_87BEGIN_14</vt:lpstr>
      <vt:lpstr>'GMIC_2021-Q3_SCDPT4'!SCDPT4_87BEGIN_15</vt:lpstr>
      <vt:lpstr>'GMIC_2021-Q3_SCDPT4'!SCDPT4_87BEGIN_16</vt:lpstr>
      <vt:lpstr>'GMIC_2021-Q3_SCDPT4'!SCDPT4_87BEGIN_17</vt:lpstr>
      <vt:lpstr>'GMIC_2021-Q3_SCDPT4'!SCDPT4_87BEGIN_18</vt:lpstr>
      <vt:lpstr>'GMIC_2021-Q3_SCDPT4'!SCDPT4_87BEGIN_19</vt:lpstr>
      <vt:lpstr>'GMIC_2021-Q3_SCDPT4'!SCDPT4_87BEGIN_2</vt:lpstr>
      <vt:lpstr>'GMIC_2021-Q3_SCDPT4'!SCDPT4_87BEGIN_20</vt:lpstr>
      <vt:lpstr>'GMIC_2021-Q3_SCDPT4'!SCDPT4_87BEGIN_21</vt:lpstr>
      <vt:lpstr>'GMIC_2021-Q3_SCDPT4'!SCDPT4_87BEGIN_22.01</vt:lpstr>
      <vt:lpstr>'GMIC_2021-Q3_SCDPT4'!SCDPT4_87BEGIN_22.02</vt:lpstr>
      <vt:lpstr>'GMIC_2021-Q3_SCDPT4'!SCDPT4_87BEGIN_22.03</vt:lpstr>
      <vt:lpstr>'GMIC_2021-Q3_SCDPT4'!SCDPT4_87BEGIN_23</vt:lpstr>
      <vt:lpstr>'GMIC_2021-Q3_SCDPT4'!SCDPT4_87BEGIN_24</vt:lpstr>
      <vt:lpstr>'GMIC_2021-Q3_SCDPT4'!SCDPT4_87BEGIN_25</vt:lpstr>
      <vt:lpstr>'GMIC_2021-Q3_SCDPT4'!SCDPT4_87BEGIN_26</vt:lpstr>
      <vt:lpstr>'GMIC_2021-Q3_SCDPT4'!SCDPT4_87BEGIN_27</vt:lpstr>
      <vt:lpstr>'GMIC_2021-Q3_SCDPT4'!SCDPT4_87BEGIN_28</vt:lpstr>
      <vt:lpstr>'GMIC_2021-Q3_SCDPT4'!SCDPT4_87BEGIN_3</vt:lpstr>
      <vt:lpstr>'GMIC_2021-Q3_SCDPT4'!SCDPT4_87BEGIN_4</vt:lpstr>
      <vt:lpstr>'GMIC_2021-Q3_SCDPT4'!SCDPT4_87BEGIN_5</vt:lpstr>
      <vt:lpstr>'GMIC_2021-Q3_SCDPT4'!SCDPT4_87BEGIN_6</vt:lpstr>
      <vt:lpstr>'GMIC_2021-Q3_SCDPT4'!SCDPT4_87BEGIN_7</vt:lpstr>
      <vt:lpstr>'GMIC_2021-Q3_SCDPT4'!SCDPT4_87BEGIN_8</vt:lpstr>
      <vt:lpstr>'GMIC_2021-Q3_SCDPT4'!SCDPT4_87BEGIN_9</vt:lpstr>
      <vt:lpstr>'GMIC_2021-Q3_SCDPT4'!SCDPT4_87ENDIN_10</vt:lpstr>
      <vt:lpstr>'GMIC_2021-Q3_SCDPT4'!SCDPT4_87ENDIN_11</vt:lpstr>
      <vt:lpstr>'GMIC_2021-Q3_SCDPT4'!SCDPT4_87ENDIN_12</vt:lpstr>
      <vt:lpstr>'GMIC_2021-Q3_SCDPT4'!SCDPT4_87ENDIN_13</vt:lpstr>
      <vt:lpstr>'GMIC_2021-Q3_SCDPT4'!SCDPT4_87ENDIN_14</vt:lpstr>
      <vt:lpstr>'GMIC_2021-Q3_SCDPT4'!SCDPT4_87ENDIN_15</vt:lpstr>
      <vt:lpstr>'GMIC_2021-Q3_SCDPT4'!SCDPT4_87ENDIN_16</vt:lpstr>
      <vt:lpstr>'GMIC_2021-Q3_SCDPT4'!SCDPT4_87ENDIN_17</vt:lpstr>
      <vt:lpstr>'GMIC_2021-Q3_SCDPT4'!SCDPT4_87ENDIN_18</vt:lpstr>
      <vt:lpstr>'GMIC_2021-Q3_SCDPT4'!SCDPT4_87ENDIN_19</vt:lpstr>
      <vt:lpstr>'GMIC_2021-Q3_SCDPT4'!SCDPT4_87ENDIN_2</vt:lpstr>
      <vt:lpstr>'GMIC_2021-Q3_SCDPT4'!SCDPT4_87ENDIN_20</vt:lpstr>
      <vt:lpstr>'GMIC_2021-Q3_SCDPT4'!SCDPT4_87ENDIN_21</vt:lpstr>
      <vt:lpstr>'GMIC_2021-Q3_SCDPT4'!SCDPT4_87ENDIN_22.01</vt:lpstr>
      <vt:lpstr>'GMIC_2021-Q3_SCDPT4'!SCDPT4_87ENDIN_22.02</vt:lpstr>
      <vt:lpstr>'GMIC_2021-Q3_SCDPT4'!SCDPT4_87ENDIN_22.03</vt:lpstr>
      <vt:lpstr>'GMIC_2021-Q3_SCDPT4'!SCDPT4_87ENDIN_23</vt:lpstr>
      <vt:lpstr>'GMIC_2021-Q3_SCDPT4'!SCDPT4_87ENDIN_24</vt:lpstr>
      <vt:lpstr>'GMIC_2021-Q3_SCDPT4'!SCDPT4_87ENDIN_25</vt:lpstr>
      <vt:lpstr>'GMIC_2021-Q3_SCDPT4'!SCDPT4_87ENDIN_26</vt:lpstr>
      <vt:lpstr>'GMIC_2021-Q3_SCDPT4'!SCDPT4_87ENDIN_27</vt:lpstr>
      <vt:lpstr>'GMIC_2021-Q3_SCDPT4'!SCDPT4_87ENDIN_28</vt:lpstr>
      <vt:lpstr>'GMIC_2021-Q3_SCDPT4'!SCDPT4_87ENDIN_3</vt:lpstr>
      <vt:lpstr>'GMIC_2021-Q3_SCDPT4'!SCDPT4_87ENDIN_4</vt:lpstr>
      <vt:lpstr>'GMIC_2021-Q3_SCDPT4'!SCDPT4_87ENDIN_5</vt:lpstr>
      <vt:lpstr>'GMIC_2021-Q3_SCDPT4'!SCDPT4_87ENDIN_6</vt:lpstr>
      <vt:lpstr>'GMIC_2021-Q3_SCDPT4'!SCDPT4_87ENDIN_7</vt:lpstr>
      <vt:lpstr>'GMIC_2021-Q3_SCDPT4'!SCDPT4_87ENDIN_8</vt:lpstr>
      <vt:lpstr>'GMIC_2021-Q3_SCDPT4'!SCDPT4_87ENDIN_9</vt:lpstr>
      <vt:lpstr>'GMIC_2021-Q3_SCDPT4'!SCDPT4_8999997_10</vt:lpstr>
      <vt:lpstr>'GMIC_2021-Q3_SCDPT4'!SCDPT4_8999997_11</vt:lpstr>
      <vt:lpstr>'GMIC_2021-Q3_SCDPT4'!SCDPT4_8999997_12</vt:lpstr>
      <vt:lpstr>'GMIC_2021-Q3_SCDPT4'!SCDPT4_8999997_13</vt:lpstr>
      <vt:lpstr>'GMIC_2021-Q3_SCDPT4'!SCDPT4_8999997_14</vt:lpstr>
      <vt:lpstr>'GMIC_2021-Q3_SCDPT4'!SCDPT4_8999997_15</vt:lpstr>
      <vt:lpstr>'GMIC_2021-Q3_SCDPT4'!SCDPT4_8999997_16</vt:lpstr>
      <vt:lpstr>'GMIC_2021-Q3_SCDPT4'!SCDPT4_8999997_17</vt:lpstr>
      <vt:lpstr>'GMIC_2021-Q3_SCDPT4'!SCDPT4_8999997_18</vt:lpstr>
      <vt:lpstr>'GMIC_2021-Q3_SCDPT4'!SCDPT4_8999997_19</vt:lpstr>
      <vt:lpstr>'GMIC_2021-Q3_SCDPT4'!SCDPT4_8999997_20</vt:lpstr>
      <vt:lpstr>'GMIC_2021-Q3_SCDPT4'!SCDPT4_8999997_7</vt:lpstr>
      <vt:lpstr>'GMIC_2021-Q3_SCDPT4'!SCDPT4_8999997_9</vt:lpstr>
      <vt:lpstr>'GMIC_2021-Q3_SCDPT4'!SCDPT4_8999999_10</vt:lpstr>
      <vt:lpstr>'GMIC_2021-Q3_SCDPT4'!SCDPT4_8999999_11</vt:lpstr>
      <vt:lpstr>'GMIC_2021-Q3_SCDPT4'!SCDPT4_8999999_12</vt:lpstr>
      <vt:lpstr>'GMIC_2021-Q3_SCDPT4'!SCDPT4_8999999_13</vt:lpstr>
      <vt:lpstr>'GMIC_2021-Q3_SCDPT4'!SCDPT4_8999999_14</vt:lpstr>
      <vt:lpstr>'GMIC_2021-Q3_SCDPT4'!SCDPT4_8999999_15</vt:lpstr>
      <vt:lpstr>'GMIC_2021-Q3_SCDPT4'!SCDPT4_8999999_16</vt:lpstr>
      <vt:lpstr>'GMIC_2021-Q3_SCDPT4'!SCDPT4_8999999_17</vt:lpstr>
      <vt:lpstr>'GMIC_2021-Q3_SCDPT4'!SCDPT4_8999999_18</vt:lpstr>
      <vt:lpstr>'GMIC_2021-Q3_SCDPT4'!SCDPT4_8999999_19</vt:lpstr>
      <vt:lpstr>'GMIC_2021-Q3_SCDPT4'!SCDPT4_8999999_20</vt:lpstr>
      <vt:lpstr>'GMIC_2021-Q3_SCDPT4'!SCDPT4_8999999_7</vt:lpstr>
      <vt:lpstr>'GMIC_2021-Q3_SCDPT4'!SCDPT4_8999999_9</vt:lpstr>
      <vt:lpstr>'GMIC_2021-Q3_SCDPT4'!SCDPT4_9000000_Range</vt:lpstr>
      <vt:lpstr>'GMIC_2021-Q3_SCDPT4'!SCDPT4_9099999_10</vt:lpstr>
      <vt:lpstr>'GMIC_2021-Q3_SCDPT4'!SCDPT4_9099999_11</vt:lpstr>
      <vt:lpstr>'GMIC_2021-Q3_SCDPT4'!SCDPT4_9099999_12</vt:lpstr>
      <vt:lpstr>'GMIC_2021-Q3_SCDPT4'!SCDPT4_9099999_13</vt:lpstr>
      <vt:lpstr>'GMIC_2021-Q3_SCDPT4'!SCDPT4_9099999_14</vt:lpstr>
      <vt:lpstr>'GMIC_2021-Q3_SCDPT4'!SCDPT4_9099999_15</vt:lpstr>
      <vt:lpstr>'GMIC_2021-Q3_SCDPT4'!SCDPT4_9099999_16</vt:lpstr>
      <vt:lpstr>'GMIC_2021-Q3_SCDPT4'!SCDPT4_9099999_17</vt:lpstr>
      <vt:lpstr>'GMIC_2021-Q3_SCDPT4'!SCDPT4_9099999_18</vt:lpstr>
      <vt:lpstr>'GMIC_2021-Q3_SCDPT4'!SCDPT4_9099999_19</vt:lpstr>
      <vt:lpstr>'GMIC_2021-Q3_SCDPT4'!SCDPT4_9099999_20</vt:lpstr>
      <vt:lpstr>'GMIC_2021-Q3_SCDPT4'!SCDPT4_9099999_7</vt:lpstr>
      <vt:lpstr>'GMIC_2021-Q3_SCDPT4'!SCDPT4_9099999_9</vt:lpstr>
      <vt:lpstr>'GMIC_2021-Q3_SCDPT4'!SCDPT4_90BEGIN_1</vt:lpstr>
      <vt:lpstr>'GMIC_2021-Q3_SCDPT4'!SCDPT4_90BEGIN_10</vt:lpstr>
      <vt:lpstr>'GMIC_2021-Q3_SCDPT4'!SCDPT4_90BEGIN_11</vt:lpstr>
      <vt:lpstr>'GMIC_2021-Q3_SCDPT4'!SCDPT4_90BEGIN_12</vt:lpstr>
      <vt:lpstr>'GMIC_2021-Q3_SCDPT4'!SCDPT4_90BEGIN_13</vt:lpstr>
      <vt:lpstr>'GMIC_2021-Q3_SCDPT4'!SCDPT4_90BEGIN_14</vt:lpstr>
      <vt:lpstr>'GMIC_2021-Q3_SCDPT4'!SCDPT4_90BEGIN_15</vt:lpstr>
      <vt:lpstr>'GMIC_2021-Q3_SCDPT4'!SCDPT4_90BEGIN_16</vt:lpstr>
      <vt:lpstr>'GMIC_2021-Q3_SCDPT4'!SCDPT4_90BEGIN_17</vt:lpstr>
      <vt:lpstr>'GMIC_2021-Q3_SCDPT4'!SCDPT4_90BEGIN_18</vt:lpstr>
      <vt:lpstr>'GMIC_2021-Q3_SCDPT4'!SCDPT4_90BEGIN_19</vt:lpstr>
      <vt:lpstr>'GMIC_2021-Q3_SCDPT4'!SCDPT4_90BEGIN_2</vt:lpstr>
      <vt:lpstr>'GMIC_2021-Q3_SCDPT4'!SCDPT4_90BEGIN_20</vt:lpstr>
      <vt:lpstr>'GMIC_2021-Q3_SCDPT4'!SCDPT4_90BEGIN_21</vt:lpstr>
      <vt:lpstr>'GMIC_2021-Q3_SCDPT4'!SCDPT4_90BEGIN_22.01</vt:lpstr>
      <vt:lpstr>'GMIC_2021-Q3_SCDPT4'!SCDPT4_90BEGIN_22.02</vt:lpstr>
      <vt:lpstr>'GMIC_2021-Q3_SCDPT4'!SCDPT4_90BEGIN_22.03</vt:lpstr>
      <vt:lpstr>'GMIC_2021-Q3_SCDPT4'!SCDPT4_90BEGIN_23</vt:lpstr>
      <vt:lpstr>'GMIC_2021-Q3_SCDPT4'!SCDPT4_90BEGIN_24</vt:lpstr>
      <vt:lpstr>'GMIC_2021-Q3_SCDPT4'!SCDPT4_90BEGIN_25</vt:lpstr>
      <vt:lpstr>'GMIC_2021-Q3_SCDPT4'!SCDPT4_90BEGIN_26</vt:lpstr>
      <vt:lpstr>'GMIC_2021-Q3_SCDPT4'!SCDPT4_90BEGIN_27</vt:lpstr>
      <vt:lpstr>'GMIC_2021-Q3_SCDPT4'!SCDPT4_90BEGIN_28</vt:lpstr>
      <vt:lpstr>'GMIC_2021-Q3_SCDPT4'!SCDPT4_90BEGIN_3</vt:lpstr>
      <vt:lpstr>'GMIC_2021-Q3_SCDPT4'!SCDPT4_90BEGIN_4</vt:lpstr>
      <vt:lpstr>'GMIC_2021-Q3_SCDPT4'!SCDPT4_90BEGIN_5</vt:lpstr>
      <vt:lpstr>'GMIC_2021-Q3_SCDPT4'!SCDPT4_90BEGIN_6</vt:lpstr>
      <vt:lpstr>'GMIC_2021-Q3_SCDPT4'!SCDPT4_90BEGIN_7</vt:lpstr>
      <vt:lpstr>'GMIC_2021-Q3_SCDPT4'!SCDPT4_90BEGIN_8</vt:lpstr>
      <vt:lpstr>'GMIC_2021-Q3_SCDPT4'!SCDPT4_90BEGIN_9</vt:lpstr>
      <vt:lpstr>'GMIC_2021-Q3_SCDPT4'!SCDPT4_90ENDIN_10</vt:lpstr>
      <vt:lpstr>'GMIC_2021-Q3_SCDPT4'!SCDPT4_90ENDIN_11</vt:lpstr>
      <vt:lpstr>'GMIC_2021-Q3_SCDPT4'!SCDPT4_90ENDIN_12</vt:lpstr>
      <vt:lpstr>'GMIC_2021-Q3_SCDPT4'!SCDPT4_90ENDIN_13</vt:lpstr>
      <vt:lpstr>'GMIC_2021-Q3_SCDPT4'!SCDPT4_90ENDIN_14</vt:lpstr>
      <vt:lpstr>'GMIC_2021-Q3_SCDPT4'!SCDPT4_90ENDIN_15</vt:lpstr>
      <vt:lpstr>'GMIC_2021-Q3_SCDPT4'!SCDPT4_90ENDIN_16</vt:lpstr>
      <vt:lpstr>'GMIC_2021-Q3_SCDPT4'!SCDPT4_90ENDIN_17</vt:lpstr>
      <vt:lpstr>'GMIC_2021-Q3_SCDPT4'!SCDPT4_90ENDIN_18</vt:lpstr>
      <vt:lpstr>'GMIC_2021-Q3_SCDPT4'!SCDPT4_90ENDIN_19</vt:lpstr>
      <vt:lpstr>'GMIC_2021-Q3_SCDPT4'!SCDPT4_90ENDIN_2</vt:lpstr>
      <vt:lpstr>'GMIC_2021-Q3_SCDPT4'!SCDPT4_90ENDIN_20</vt:lpstr>
      <vt:lpstr>'GMIC_2021-Q3_SCDPT4'!SCDPT4_90ENDIN_21</vt:lpstr>
      <vt:lpstr>'GMIC_2021-Q3_SCDPT4'!SCDPT4_90ENDIN_22.01</vt:lpstr>
      <vt:lpstr>'GMIC_2021-Q3_SCDPT4'!SCDPT4_90ENDIN_22.02</vt:lpstr>
      <vt:lpstr>'GMIC_2021-Q3_SCDPT4'!SCDPT4_90ENDIN_22.03</vt:lpstr>
      <vt:lpstr>'GMIC_2021-Q3_SCDPT4'!SCDPT4_90ENDIN_23</vt:lpstr>
      <vt:lpstr>'GMIC_2021-Q3_SCDPT4'!SCDPT4_90ENDIN_24</vt:lpstr>
      <vt:lpstr>'GMIC_2021-Q3_SCDPT4'!SCDPT4_90ENDIN_25</vt:lpstr>
      <vt:lpstr>'GMIC_2021-Q3_SCDPT4'!SCDPT4_90ENDIN_26</vt:lpstr>
      <vt:lpstr>'GMIC_2021-Q3_SCDPT4'!SCDPT4_90ENDIN_27</vt:lpstr>
      <vt:lpstr>'GMIC_2021-Q3_SCDPT4'!SCDPT4_90ENDIN_28</vt:lpstr>
      <vt:lpstr>'GMIC_2021-Q3_SCDPT4'!SCDPT4_90ENDIN_3</vt:lpstr>
      <vt:lpstr>'GMIC_2021-Q3_SCDPT4'!SCDPT4_90ENDIN_4</vt:lpstr>
      <vt:lpstr>'GMIC_2021-Q3_SCDPT4'!SCDPT4_90ENDIN_5</vt:lpstr>
      <vt:lpstr>'GMIC_2021-Q3_SCDPT4'!SCDPT4_90ENDIN_6</vt:lpstr>
      <vt:lpstr>'GMIC_2021-Q3_SCDPT4'!SCDPT4_90ENDIN_7</vt:lpstr>
      <vt:lpstr>'GMIC_2021-Q3_SCDPT4'!SCDPT4_90ENDIN_8</vt:lpstr>
      <vt:lpstr>'GMIC_2021-Q3_SCDPT4'!SCDPT4_90ENDIN_9</vt:lpstr>
      <vt:lpstr>'GMIC_2021-Q3_SCDPT4'!SCDPT4_9100000_Range</vt:lpstr>
      <vt:lpstr>'GMIC_2021-Q3_SCDPT4'!SCDPT4_9199999_10</vt:lpstr>
      <vt:lpstr>'GMIC_2021-Q3_SCDPT4'!SCDPT4_9199999_11</vt:lpstr>
      <vt:lpstr>'GMIC_2021-Q3_SCDPT4'!SCDPT4_9199999_12</vt:lpstr>
      <vt:lpstr>'GMIC_2021-Q3_SCDPT4'!SCDPT4_9199999_13</vt:lpstr>
      <vt:lpstr>'GMIC_2021-Q3_SCDPT4'!SCDPT4_9199999_14</vt:lpstr>
      <vt:lpstr>'GMIC_2021-Q3_SCDPT4'!SCDPT4_9199999_15</vt:lpstr>
      <vt:lpstr>'GMIC_2021-Q3_SCDPT4'!SCDPT4_9199999_16</vt:lpstr>
      <vt:lpstr>'GMIC_2021-Q3_SCDPT4'!SCDPT4_9199999_17</vt:lpstr>
      <vt:lpstr>'GMIC_2021-Q3_SCDPT4'!SCDPT4_9199999_18</vt:lpstr>
      <vt:lpstr>'GMIC_2021-Q3_SCDPT4'!SCDPT4_9199999_19</vt:lpstr>
      <vt:lpstr>'GMIC_2021-Q3_SCDPT4'!SCDPT4_9199999_20</vt:lpstr>
      <vt:lpstr>'GMIC_2021-Q3_SCDPT4'!SCDPT4_9199999_7</vt:lpstr>
      <vt:lpstr>'GMIC_2021-Q3_SCDPT4'!SCDPT4_9199999_9</vt:lpstr>
      <vt:lpstr>'GMIC_2021-Q3_SCDPT4'!SCDPT4_91BEGIN_1</vt:lpstr>
      <vt:lpstr>'GMIC_2021-Q3_SCDPT4'!SCDPT4_91BEGIN_10</vt:lpstr>
      <vt:lpstr>'GMIC_2021-Q3_SCDPT4'!SCDPT4_91BEGIN_11</vt:lpstr>
      <vt:lpstr>'GMIC_2021-Q3_SCDPT4'!SCDPT4_91BEGIN_12</vt:lpstr>
      <vt:lpstr>'GMIC_2021-Q3_SCDPT4'!SCDPT4_91BEGIN_13</vt:lpstr>
      <vt:lpstr>'GMIC_2021-Q3_SCDPT4'!SCDPT4_91BEGIN_14</vt:lpstr>
      <vt:lpstr>'GMIC_2021-Q3_SCDPT4'!SCDPT4_91BEGIN_15</vt:lpstr>
      <vt:lpstr>'GMIC_2021-Q3_SCDPT4'!SCDPT4_91BEGIN_16</vt:lpstr>
      <vt:lpstr>'GMIC_2021-Q3_SCDPT4'!SCDPT4_91BEGIN_17</vt:lpstr>
      <vt:lpstr>'GMIC_2021-Q3_SCDPT4'!SCDPT4_91BEGIN_18</vt:lpstr>
      <vt:lpstr>'GMIC_2021-Q3_SCDPT4'!SCDPT4_91BEGIN_19</vt:lpstr>
      <vt:lpstr>'GMIC_2021-Q3_SCDPT4'!SCDPT4_91BEGIN_2</vt:lpstr>
      <vt:lpstr>'GMIC_2021-Q3_SCDPT4'!SCDPT4_91BEGIN_20</vt:lpstr>
      <vt:lpstr>'GMIC_2021-Q3_SCDPT4'!SCDPT4_91BEGIN_21</vt:lpstr>
      <vt:lpstr>'GMIC_2021-Q3_SCDPT4'!SCDPT4_91BEGIN_22.01</vt:lpstr>
      <vt:lpstr>'GMIC_2021-Q3_SCDPT4'!SCDPT4_91BEGIN_22.02</vt:lpstr>
      <vt:lpstr>'GMIC_2021-Q3_SCDPT4'!SCDPT4_91BEGIN_22.03</vt:lpstr>
      <vt:lpstr>'GMIC_2021-Q3_SCDPT4'!SCDPT4_91BEGIN_23</vt:lpstr>
      <vt:lpstr>'GMIC_2021-Q3_SCDPT4'!SCDPT4_91BEGIN_24</vt:lpstr>
      <vt:lpstr>'GMIC_2021-Q3_SCDPT4'!SCDPT4_91BEGIN_25</vt:lpstr>
      <vt:lpstr>'GMIC_2021-Q3_SCDPT4'!SCDPT4_91BEGIN_26</vt:lpstr>
      <vt:lpstr>'GMIC_2021-Q3_SCDPT4'!SCDPT4_91BEGIN_27</vt:lpstr>
      <vt:lpstr>'GMIC_2021-Q3_SCDPT4'!SCDPT4_91BEGIN_28</vt:lpstr>
      <vt:lpstr>'GMIC_2021-Q3_SCDPT4'!SCDPT4_91BEGIN_3</vt:lpstr>
      <vt:lpstr>'GMIC_2021-Q3_SCDPT4'!SCDPT4_91BEGIN_4</vt:lpstr>
      <vt:lpstr>'GMIC_2021-Q3_SCDPT4'!SCDPT4_91BEGIN_5</vt:lpstr>
      <vt:lpstr>'GMIC_2021-Q3_SCDPT4'!SCDPT4_91BEGIN_6</vt:lpstr>
      <vt:lpstr>'GMIC_2021-Q3_SCDPT4'!SCDPT4_91BEGIN_7</vt:lpstr>
      <vt:lpstr>'GMIC_2021-Q3_SCDPT4'!SCDPT4_91BEGIN_8</vt:lpstr>
      <vt:lpstr>'GMIC_2021-Q3_SCDPT4'!SCDPT4_91BEGIN_9</vt:lpstr>
      <vt:lpstr>'GMIC_2021-Q3_SCDPT4'!SCDPT4_91ENDIN_10</vt:lpstr>
      <vt:lpstr>'GMIC_2021-Q3_SCDPT4'!SCDPT4_91ENDIN_11</vt:lpstr>
      <vt:lpstr>'GMIC_2021-Q3_SCDPT4'!SCDPT4_91ENDIN_12</vt:lpstr>
      <vt:lpstr>'GMIC_2021-Q3_SCDPT4'!SCDPT4_91ENDIN_13</vt:lpstr>
      <vt:lpstr>'GMIC_2021-Q3_SCDPT4'!SCDPT4_91ENDIN_14</vt:lpstr>
      <vt:lpstr>'GMIC_2021-Q3_SCDPT4'!SCDPT4_91ENDIN_15</vt:lpstr>
      <vt:lpstr>'GMIC_2021-Q3_SCDPT4'!SCDPT4_91ENDIN_16</vt:lpstr>
      <vt:lpstr>'GMIC_2021-Q3_SCDPT4'!SCDPT4_91ENDIN_17</vt:lpstr>
      <vt:lpstr>'GMIC_2021-Q3_SCDPT4'!SCDPT4_91ENDIN_18</vt:lpstr>
      <vt:lpstr>'GMIC_2021-Q3_SCDPT4'!SCDPT4_91ENDIN_19</vt:lpstr>
      <vt:lpstr>'GMIC_2021-Q3_SCDPT4'!SCDPT4_91ENDIN_2</vt:lpstr>
      <vt:lpstr>'GMIC_2021-Q3_SCDPT4'!SCDPT4_91ENDIN_20</vt:lpstr>
      <vt:lpstr>'GMIC_2021-Q3_SCDPT4'!SCDPT4_91ENDIN_21</vt:lpstr>
      <vt:lpstr>'GMIC_2021-Q3_SCDPT4'!SCDPT4_91ENDIN_22.01</vt:lpstr>
      <vt:lpstr>'GMIC_2021-Q3_SCDPT4'!SCDPT4_91ENDIN_22.02</vt:lpstr>
      <vt:lpstr>'GMIC_2021-Q3_SCDPT4'!SCDPT4_91ENDIN_22.03</vt:lpstr>
      <vt:lpstr>'GMIC_2021-Q3_SCDPT4'!SCDPT4_91ENDIN_23</vt:lpstr>
      <vt:lpstr>'GMIC_2021-Q3_SCDPT4'!SCDPT4_91ENDIN_24</vt:lpstr>
      <vt:lpstr>'GMIC_2021-Q3_SCDPT4'!SCDPT4_91ENDIN_25</vt:lpstr>
      <vt:lpstr>'GMIC_2021-Q3_SCDPT4'!SCDPT4_91ENDIN_26</vt:lpstr>
      <vt:lpstr>'GMIC_2021-Q3_SCDPT4'!SCDPT4_91ENDIN_27</vt:lpstr>
      <vt:lpstr>'GMIC_2021-Q3_SCDPT4'!SCDPT4_91ENDIN_28</vt:lpstr>
      <vt:lpstr>'GMIC_2021-Q3_SCDPT4'!SCDPT4_91ENDIN_3</vt:lpstr>
      <vt:lpstr>'GMIC_2021-Q3_SCDPT4'!SCDPT4_91ENDIN_4</vt:lpstr>
      <vt:lpstr>'GMIC_2021-Q3_SCDPT4'!SCDPT4_91ENDIN_5</vt:lpstr>
      <vt:lpstr>'GMIC_2021-Q3_SCDPT4'!SCDPT4_91ENDIN_6</vt:lpstr>
      <vt:lpstr>'GMIC_2021-Q3_SCDPT4'!SCDPT4_91ENDIN_7</vt:lpstr>
      <vt:lpstr>'GMIC_2021-Q3_SCDPT4'!SCDPT4_91ENDIN_8</vt:lpstr>
      <vt:lpstr>'GMIC_2021-Q3_SCDPT4'!SCDPT4_91ENDIN_9</vt:lpstr>
      <vt:lpstr>'GMIC_2021-Q3_SCDPT4'!SCDPT4_9200000_Range</vt:lpstr>
      <vt:lpstr>'GMIC_2021-Q3_SCDPT4'!SCDPT4_9299999_10</vt:lpstr>
      <vt:lpstr>'GMIC_2021-Q3_SCDPT4'!SCDPT4_9299999_11</vt:lpstr>
      <vt:lpstr>'GMIC_2021-Q3_SCDPT4'!SCDPT4_9299999_12</vt:lpstr>
      <vt:lpstr>'GMIC_2021-Q3_SCDPT4'!SCDPT4_9299999_13</vt:lpstr>
      <vt:lpstr>'GMIC_2021-Q3_SCDPT4'!SCDPT4_9299999_14</vt:lpstr>
      <vt:lpstr>'GMIC_2021-Q3_SCDPT4'!SCDPT4_9299999_15</vt:lpstr>
      <vt:lpstr>'GMIC_2021-Q3_SCDPT4'!SCDPT4_9299999_16</vt:lpstr>
      <vt:lpstr>'GMIC_2021-Q3_SCDPT4'!SCDPT4_9299999_17</vt:lpstr>
      <vt:lpstr>'GMIC_2021-Q3_SCDPT4'!SCDPT4_9299999_18</vt:lpstr>
      <vt:lpstr>'GMIC_2021-Q3_SCDPT4'!SCDPT4_9299999_19</vt:lpstr>
      <vt:lpstr>'GMIC_2021-Q3_SCDPT4'!SCDPT4_9299999_20</vt:lpstr>
      <vt:lpstr>'GMIC_2021-Q3_SCDPT4'!SCDPT4_9299999_7</vt:lpstr>
      <vt:lpstr>'GMIC_2021-Q3_SCDPT4'!SCDPT4_9299999_9</vt:lpstr>
      <vt:lpstr>'GMIC_2021-Q3_SCDPT4'!SCDPT4_92BEGIN_1</vt:lpstr>
      <vt:lpstr>'GMIC_2021-Q3_SCDPT4'!SCDPT4_92BEGIN_10</vt:lpstr>
      <vt:lpstr>'GMIC_2021-Q3_SCDPT4'!SCDPT4_92BEGIN_11</vt:lpstr>
      <vt:lpstr>'GMIC_2021-Q3_SCDPT4'!SCDPT4_92BEGIN_12</vt:lpstr>
      <vt:lpstr>'GMIC_2021-Q3_SCDPT4'!SCDPT4_92BEGIN_13</vt:lpstr>
      <vt:lpstr>'GMIC_2021-Q3_SCDPT4'!SCDPT4_92BEGIN_14</vt:lpstr>
      <vt:lpstr>'GMIC_2021-Q3_SCDPT4'!SCDPT4_92BEGIN_15</vt:lpstr>
      <vt:lpstr>'GMIC_2021-Q3_SCDPT4'!SCDPT4_92BEGIN_16</vt:lpstr>
      <vt:lpstr>'GMIC_2021-Q3_SCDPT4'!SCDPT4_92BEGIN_17</vt:lpstr>
      <vt:lpstr>'GMIC_2021-Q3_SCDPT4'!SCDPT4_92BEGIN_18</vt:lpstr>
      <vt:lpstr>'GMIC_2021-Q3_SCDPT4'!SCDPT4_92BEGIN_19</vt:lpstr>
      <vt:lpstr>'GMIC_2021-Q3_SCDPT4'!SCDPT4_92BEGIN_2</vt:lpstr>
      <vt:lpstr>'GMIC_2021-Q3_SCDPT4'!SCDPT4_92BEGIN_20</vt:lpstr>
      <vt:lpstr>'GMIC_2021-Q3_SCDPT4'!SCDPT4_92BEGIN_21</vt:lpstr>
      <vt:lpstr>'GMIC_2021-Q3_SCDPT4'!SCDPT4_92BEGIN_22.01</vt:lpstr>
      <vt:lpstr>'GMIC_2021-Q3_SCDPT4'!SCDPT4_92BEGIN_22.02</vt:lpstr>
      <vt:lpstr>'GMIC_2021-Q3_SCDPT4'!SCDPT4_92BEGIN_22.03</vt:lpstr>
      <vt:lpstr>'GMIC_2021-Q3_SCDPT4'!SCDPT4_92BEGIN_23</vt:lpstr>
      <vt:lpstr>'GMIC_2021-Q3_SCDPT4'!SCDPT4_92BEGIN_24</vt:lpstr>
      <vt:lpstr>'GMIC_2021-Q3_SCDPT4'!SCDPT4_92BEGIN_25</vt:lpstr>
      <vt:lpstr>'GMIC_2021-Q3_SCDPT4'!SCDPT4_92BEGIN_26</vt:lpstr>
      <vt:lpstr>'GMIC_2021-Q3_SCDPT4'!SCDPT4_92BEGIN_27</vt:lpstr>
      <vt:lpstr>'GMIC_2021-Q3_SCDPT4'!SCDPT4_92BEGIN_28</vt:lpstr>
      <vt:lpstr>'GMIC_2021-Q3_SCDPT4'!SCDPT4_92BEGIN_3</vt:lpstr>
      <vt:lpstr>'GMIC_2021-Q3_SCDPT4'!SCDPT4_92BEGIN_4</vt:lpstr>
      <vt:lpstr>'GMIC_2021-Q3_SCDPT4'!SCDPT4_92BEGIN_5</vt:lpstr>
      <vt:lpstr>'GMIC_2021-Q3_SCDPT4'!SCDPT4_92BEGIN_6</vt:lpstr>
      <vt:lpstr>'GMIC_2021-Q3_SCDPT4'!SCDPT4_92BEGIN_7</vt:lpstr>
      <vt:lpstr>'GMIC_2021-Q3_SCDPT4'!SCDPT4_92BEGIN_8</vt:lpstr>
      <vt:lpstr>'GMIC_2021-Q3_SCDPT4'!SCDPT4_92BEGIN_9</vt:lpstr>
      <vt:lpstr>'GMIC_2021-Q3_SCDPT4'!SCDPT4_92ENDIN_10</vt:lpstr>
      <vt:lpstr>'GMIC_2021-Q3_SCDPT4'!SCDPT4_92ENDIN_11</vt:lpstr>
      <vt:lpstr>'GMIC_2021-Q3_SCDPT4'!SCDPT4_92ENDIN_12</vt:lpstr>
      <vt:lpstr>'GMIC_2021-Q3_SCDPT4'!SCDPT4_92ENDIN_13</vt:lpstr>
      <vt:lpstr>'GMIC_2021-Q3_SCDPT4'!SCDPT4_92ENDIN_14</vt:lpstr>
      <vt:lpstr>'GMIC_2021-Q3_SCDPT4'!SCDPT4_92ENDIN_15</vt:lpstr>
      <vt:lpstr>'GMIC_2021-Q3_SCDPT4'!SCDPT4_92ENDIN_16</vt:lpstr>
      <vt:lpstr>'GMIC_2021-Q3_SCDPT4'!SCDPT4_92ENDIN_17</vt:lpstr>
      <vt:lpstr>'GMIC_2021-Q3_SCDPT4'!SCDPT4_92ENDIN_18</vt:lpstr>
      <vt:lpstr>'GMIC_2021-Q3_SCDPT4'!SCDPT4_92ENDIN_19</vt:lpstr>
      <vt:lpstr>'GMIC_2021-Q3_SCDPT4'!SCDPT4_92ENDIN_2</vt:lpstr>
      <vt:lpstr>'GMIC_2021-Q3_SCDPT4'!SCDPT4_92ENDIN_20</vt:lpstr>
      <vt:lpstr>'GMIC_2021-Q3_SCDPT4'!SCDPT4_92ENDIN_21</vt:lpstr>
      <vt:lpstr>'GMIC_2021-Q3_SCDPT4'!SCDPT4_92ENDIN_22.01</vt:lpstr>
      <vt:lpstr>'GMIC_2021-Q3_SCDPT4'!SCDPT4_92ENDIN_22.02</vt:lpstr>
      <vt:lpstr>'GMIC_2021-Q3_SCDPT4'!SCDPT4_92ENDIN_22.03</vt:lpstr>
      <vt:lpstr>'GMIC_2021-Q3_SCDPT4'!SCDPT4_92ENDIN_23</vt:lpstr>
      <vt:lpstr>'GMIC_2021-Q3_SCDPT4'!SCDPT4_92ENDIN_24</vt:lpstr>
      <vt:lpstr>'GMIC_2021-Q3_SCDPT4'!SCDPT4_92ENDIN_25</vt:lpstr>
      <vt:lpstr>'GMIC_2021-Q3_SCDPT4'!SCDPT4_92ENDIN_26</vt:lpstr>
      <vt:lpstr>'GMIC_2021-Q3_SCDPT4'!SCDPT4_92ENDIN_27</vt:lpstr>
      <vt:lpstr>'GMIC_2021-Q3_SCDPT4'!SCDPT4_92ENDIN_28</vt:lpstr>
      <vt:lpstr>'GMIC_2021-Q3_SCDPT4'!SCDPT4_92ENDIN_3</vt:lpstr>
      <vt:lpstr>'GMIC_2021-Q3_SCDPT4'!SCDPT4_92ENDIN_4</vt:lpstr>
      <vt:lpstr>'GMIC_2021-Q3_SCDPT4'!SCDPT4_92ENDIN_5</vt:lpstr>
      <vt:lpstr>'GMIC_2021-Q3_SCDPT4'!SCDPT4_92ENDIN_6</vt:lpstr>
      <vt:lpstr>'GMIC_2021-Q3_SCDPT4'!SCDPT4_92ENDIN_7</vt:lpstr>
      <vt:lpstr>'GMIC_2021-Q3_SCDPT4'!SCDPT4_92ENDIN_8</vt:lpstr>
      <vt:lpstr>'GMIC_2021-Q3_SCDPT4'!SCDPT4_92ENDIN_9</vt:lpstr>
      <vt:lpstr>'GMIC_2021-Q3_SCDPT4'!SCDPT4_9300000_Range</vt:lpstr>
      <vt:lpstr>'GMIC_2021-Q3_SCDPT4'!SCDPT4_9399999_10</vt:lpstr>
      <vt:lpstr>'GMIC_2021-Q3_SCDPT4'!SCDPT4_9399999_11</vt:lpstr>
      <vt:lpstr>'GMIC_2021-Q3_SCDPT4'!SCDPT4_9399999_12</vt:lpstr>
      <vt:lpstr>'GMIC_2021-Q3_SCDPT4'!SCDPT4_9399999_13</vt:lpstr>
      <vt:lpstr>'GMIC_2021-Q3_SCDPT4'!SCDPT4_9399999_14</vt:lpstr>
      <vt:lpstr>'GMIC_2021-Q3_SCDPT4'!SCDPT4_9399999_15</vt:lpstr>
      <vt:lpstr>'GMIC_2021-Q3_SCDPT4'!SCDPT4_9399999_16</vt:lpstr>
      <vt:lpstr>'GMIC_2021-Q3_SCDPT4'!SCDPT4_9399999_17</vt:lpstr>
      <vt:lpstr>'GMIC_2021-Q3_SCDPT4'!SCDPT4_9399999_18</vt:lpstr>
      <vt:lpstr>'GMIC_2021-Q3_SCDPT4'!SCDPT4_9399999_19</vt:lpstr>
      <vt:lpstr>'GMIC_2021-Q3_SCDPT4'!SCDPT4_9399999_20</vt:lpstr>
      <vt:lpstr>'GMIC_2021-Q3_SCDPT4'!SCDPT4_9399999_7</vt:lpstr>
      <vt:lpstr>'GMIC_2021-Q3_SCDPT4'!SCDPT4_9399999_9</vt:lpstr>
      <vt:lpstr>'GMIC_2021-Q3_SCDPT4'!SCDPT4_93BEGIN_1</vt:lpstr>
      <vt:lpstr>'GMIC_2021-Q3_SCDPT4'!SCDPT4_93BEGIN_10</vt:lpstr>
      <vt:lpstr>'GMIC_2021-Q3_SCDPT4'!SCDPT4_93BEGIN_11</vt:lpstr>
      <vt:lpstr>'GMIC_2021-Q3_SCDPT4'!SCDPT4_93BEGIN_12</vt:lpstr>
      <vt:lpstr>'GMIC_2021-Q3_SCDPT4'!SCDPT4_93BEGIN_13</vt:lpstr>
      <vt:lpstr>'GMIC_2021-Q3_SCDPT4'!SCDPT4_93BEGIN_14</vt:lpstr>
      <vt:lpstr>'GMIC_2021-Q3_SCDPT4'!SCDPT4_93BEGIN_15</vt:lpstr>
      <vt:lpstr>'GMIC_2021-Q3_SCDPT4'!SCDPT4_93BEGIN_16</vt:lpstr>
      <vt:lpstr>'GMIC_2021-Q3_SCDPT4'!SCDPT4_93BEGIN_17</vt:lpstr>
      <vt:lpstr>'GMIC_2021-Q3_SCDPT4'!SCDPT4_93BEGIN_18</vt:lpstr>
      <vt:lpstr>'GMIC_2021-Q3_SCDPT4'!SCDPT4_93BEGIN_19</vt:lpstr>
      <vt:lpstr>'GMIC_2021-Q3_SCDPT4'!SCDPT4_93BEGIN_2</vt:lpstr>
      <vt:lpstr>'GMIC_2021-Q3_SCDPT4'!SCDPT4_93BEGIN_20</vt:lpstr>
      <vt:lpstr>'GMIC_2021-Q3_SCDPT4'!SCDPT4_93BEGIN_21</vt:lpstr>
      <vt:lpstr>'GMIC_2021-Q3_SCDPT4'!SCDPT4_93BEGIN_22.01</vt:lpstr>
      <vt:lpstr>'GMIC_2021-Q3_SCDPT4'!SCDPT4_93BEGIN_22.02</vt:lpstr>
      <vt:lpstr>'GMIC_2021-Q3_SCDPT4'!SCDPT4_93BEGIN_22.03</vt:lpstr>
      <vt:lpstr>'GMIC_2021-Q3_SCDPT4'!SCDPT4_93BEGIN_23</vt:lpstr>
      <vt:lpstr>'GMIC_2021-Q3_SCDPT4'!SCDPT4_93BEGIN_24</vt:lpstr>
      <vt:lpstr>'GMIC_2021-Q3_SCDPT4'!SCDPT4_93BEGIN_25</vt:lpstr>
      <vt:lpstr>'GMIC_2021-Q3_SCDPT4'!SCDPT4_93BEGIN_26</vt:lpstr>
      <vt:lpstr>'GMIC_2021-Q3_SCDPT4'!SCDPT4_93BEGIN_27</vt:lpstr>
      <vt:lpstr>'GMIC_2021-Q3_SCDPT4'!SCDPT4_93BEGIN_28</vt:lpstr>
      <vt:lpstr>'GMIC_2021-Q3_SCDPT4'!SCDPT4_93BEGIN_3</vt:lpstr>
      <vt:lpstr>'GMIC_2021-Q3_SCDPT4'!SCDPT4_93BEGIN_4</vt:lpstr>
      <vt:lpstr>'GMIC_2021-Q3_SCDPT4'!SCDPT4_93BEGIN_5</vt:lpstr>
      <vt:lpstr>'GMIC_2021-Q3_SCDPT4'!SCDPT4_93BEGIN_6</vt:lpstr>
      <vt:lpstr>'GMIC_2021-Q3_SCDPT4'!SCDPT4_93BEGIN_7</vt:lpstr>
      <vt:lpstr>'GMIC_2021-Q3_SCDPT4'!SCDPT4_93BEGIN_8</vt:lpstr>
      <vt:lpstr>'GMIC_2021-Q3_SCDPT4'!SCDPT4_93BEGIN_9</vt:lpstr>
      <vt:lpstr>'GMIC_2021-Q3_SCDPT4'!SCDPT4_93ENDIN_10</vt:lpstr>
      <vt:lpstr>'GMIC_2021-Q3_SCDPT4'!SCDPT4_93ENDIN_11</vt:lpstr>
      <vt:lpstr>'GMIC_2021-Q3_SCDPT4'!SCDPT4_93ENDIN_12</vt:lpstr>
      <vt:lpstr>'GMIC_2021-Q3_SCDPT4'!SCDPT4_93ENDIN_13</vt:lpstr>
      <vt:lpstr>'GMIC_2021-Q3_SCDPT4'!SCDPT4_93ENDIN_14</vt:lpstr>
      <vt:lpstr>'GMIC_2021-Q3_SCDPT4'!SCDPT4_93ENDIN_15</vt:lpstr>
      <vt:lpstr>'GMIC_2021-Q3_SCDPT4'!SCDPT4_93ENDIN_16</vt:lpstr>
      <vt:lpstr>'GMIC_2021-Q3_SCDPT4'!SCDPT4_93ENDIN_17</vt:lpstr>
      <vt:lpstr>'GMIC_2021-Q3_SCDPT4'!SCDPT4_93ENDIN_18</vt:lpstr>
      <vt:lpstr>'GMIC_2021-Q3_SCDPT4'!SCDPT4_93ENDIN_19</vt:lpstr>
      <vt:lpstr>'GMIC_2021-Q3_SCDPT4'!SCDPT4_93ENDIN_2</vt:lpstr>
      <vt:lpstr>'GMIC_2021-Q3_SCDPT4'!SCDPT4_93ENDIN_20</vt:lpstr>
      <vt:lpstr>'GMIC_2021-Q3_SCDPT4'!SCDPT4_93ENDIN_21</vt:lpstr>
      <vt:lpstr>'GMIC_2021-Q3_SCDPT4'!SCDPT4_93ENDIN_22.01</vt:lpstr>
      <vt:lpstr>'GMIC_2021-Q3_SCDPT4'!SCDPT4_93ENDIN_22.02</vt:lpstr>
      <vt:lpstr>'GMIC_2021-Q3_SCDPT4'!SCDPT4_93ENDIN_22.03</vt:lpstr>
      <vt:lpstr>'GMIC_2021-Q3_SCDPT4'!SCDPT4_93ENDIN_23</vt:lpstr>
      <vt:lpstr>'GMIC_2021-Q3_SCDPT4'!SCDPT4_93ENDIN_24</vt:lpstr>
      <vt:lpstr>'GMIC_2021-Q3_SCDPT4'!SCDPT4_93ENDIN_25</vt:lpstr>
      <vt:lpstr>'GMIC_2021-Q3_SCDPT4'!SCDPT4_93ENDIN_26</vt:lpstr>
      <vt:lpstr>'GMIC_2021-Q3_SCDPT4'!SCDPT4_93ENDIN_27</vt:lpstr>
      <vt:lpstr>'GMIC_2021-Q3_SCDPT4'!SCDPT4_93ENDIN_28</vt:lpstr>
      <vt:lpstr>'GMIC_2021-Q3_SCDPT4'!SCDPT4_93ENDIN_3</vt:lpstr>
      <vt:lpstr>'GMIC_2021-Q3_SCDPT4'!SCDPT4_93ENDIN_4</vt:lpstr>
      <vt:lpstr>'GMIC_2021-Q3_SCDPT4'!SCDPT4_93ENDIN_5</vt:lpstr>
      <vt:lpstr>'GMIC_2021-Q3_SCDPT4'!SCDPT4_93ENDIN_6</vt:lpstr>
      <vt:lpstr>'GMIC_2021-Q3_SCDPT4'!SCDPT4_93ENDIN_7</vt:lpstr>
      <vt:lpstr>'GMIC_2021-Q3_SCDPT4'!SCDPT4_93ENDIN_8</vt:lpstr>
      <vt:lpstr>'GMIC_2021-Q3_SCDPT4'!SCDPT4_93ENDIN_9</vt:lpstr>
      <vt:lpstr>'GMIC_2021-Q3_SCDPT4'!SCDPT4_9400000_Range</vt:lpstr>
      <vt:lpstr>'GMIC_2021-Q3_SCDPT4'!SCDPT4_9499999_10</vt:lpstr>
      <vt:lpstr>'GMIC_2021-Q3_SCDPT4'!SCDPT4_9499999_11</vt:lpstr>
      <vt:lpstr>'GMIC_2021-Q3_SCDPT4'!SCDPT4_9499999_12</vt:lpstr>
      <vt:lpstr>'GMIC_2021-Q3_SCDPT4'!SCDPT4_9499999_13</vt:lpstr>
      <vt:lpstr>'GMIC_2021-Q3_SCDPT4'!SCDPT4_9499999_14</vt:lpstr>
      <vt:lpstr>'GMIC_2021-Q3_SCDPT4'!SCDPT4_9499999_15</vt:lpstr>
      <vt:lpstr>'GMIC_2021-Q3_SCDPT4'!SCDPT4_9499999_16</vt:lpstr>
      <vt:lpstr>'GMIC_2021-Q3_SCDPT4'!SCDPT4_9499999_17</vt:lpstr>
      <vt:lpstr>'GMIC_2021-Q3_SCDPT4'!SCDPT4_9499999_18</vt:lpstr>
      <vt:lpstr>'GMIC_2021-Q3_SCDPT4'!SCDPT4_9499999_19</vt:lpstr>
      <vt:lpstr>'GMIC_2021-Q3_SCDPT4'!SCDPT4_9499999_20</vt:lpstr>
      <vt:lpstr>'GMIC_2021-Q3_SCDPT4'!SCDPT4_9499999_7</vt:lpstr>
      <vt:lpstr>'GMIC_2021-Q3_SCDPT4'!SCDPT4_9499999_9</vt:lpstr>
      <vt:lpstr>'GMIC_2021-Q3_SCDPT4'!SCDPT4_94BEGIN_1</vt:lpstr>
      <vt:lpstr>'GMIC_2021-Q3_SCDPT4'!SCDPT4_94BEGIN_10</vt:lpstr>
      <vt:lpstr>'GMIC_2021-Q3_SCDPT4'!SCDPT4_94BEGIN_11</vt:lpstr>
      <vt:lpstr>'GMIC_2021-Q3_SCDPT4'!SCDPT4_94BEGIN_12</vt:lpstr>
      <vt:lpstr>'GMIC_2021-Q3_SCDPT4'!SCDPT4_94BEGIN_13</vt:lpstr>
      <vt:lpstr>'GMIC_2021-Q3_SCDPT4'!SCDPT4_94BEGIN_14</vt:lpstr>
      <vt:lpstr>'GMIC_2021-Q3_SCDPT4'!SCDPT4_94BEGIN_15</vt:lpstr>
      <vt:lpstr>'GMIC_2021-Q3_SCDPT4'!SCDPT4_94BEGIN_16</vt:lpstr>
      <vt:lpstr>'GMIC_2021-Q3_SCDPT4'!SCDPT4_94BEGIN_17</vt:lpstr>
      <vt:lpstr>'GMIC_2021-Q3_SCDPT4'!SCDPT4_94BEGIN_18</vt:lpstr>
      <vt:lpstr>'GMIC_2021-Q3_SCDPT4'!SCDPT4_94BEGIN_19</vt:lpstr>
      <vt:lpstr>'GMIC_2021-Q3_SCDPT4'!SCDPT4_94BEGIN_2</vt:lpstr>
      <vt:lpstr>'GMIC_2021-Q3_SCDPT4'!SCDPT4_94BEGIN_20</vt:lpstr>
      <vt:lpstr>'GMIC_2021-Q3_SCDPT4'!SCDPT4_94BEGIN_21</vt:lpstr>
      <vt:lpstr>'GMIC_2021-Q3_SCDPT4'!SCDPT4_94BEGIN_22.01</vt:lpstr>
      <vt:lpstr>'GMIC_2021-Q3_SCDPT4'!SCDPT4_94BEGIN_22.02</vt:lpstr>
      <vt:lpstr>'GMIC_2021-Q3_SCDPT4'!SCDPT4_94BEGIN_22.03</vt:lpstr>
      <vt:lpstr>'GMIC_2021-Q3_SCDPT4'!SCDPT4_94BEGIN_23</vt:lpstr>
      <vt:lpstr>'GMIC_2021-Q3_SCDPT4'!SCDPT4_94BEGIN_24</vt:lpstr>
      <vt:lpstr>'GMIC_2021-Q3_SCDPT4'!SCDPT4_94BEGIN_25</vt:lpstr>
      <vt:lpstr>'GMIC_2021-Q3_SCDPT4'!SCDPT4_94BEGIN_26</vt:lpstr>
      <vt:lpstr>'GMIC_2021-Q3_SCDPT4'!SCDPT4_94BEGIN_27</vt:lpstr>
      <vt:lpstr>'GMIC_2021-Q3_SCDPT4'!SCDPT4_94BEGIN_28</vt:lpstr>
      <vt:lpstr>'GMIC_2021-Q3_SCDPT4'!SCDPT4_94BEGIN_3</vt:lpstr>
      <vt:lpstr>'GMIC_2021-Q3_SCDPT4'!SCDPT4_94BEGIN_4</vt:lpstr>
      <vt:lpstr>'GMIC_2021-Q3_SCDPT4'!SCDPT4_94BEGIN_5</vt:lpstr>
      <vt:lpstr>'GMIC_2021-Q3_SCDPT4'!SCDPT4_94BEGIN_6</vt:lpstr>
      <vt:lpstr>'GMIC_2021-Q3_SCDPT4'!SCDPT4_94BEGIN_7</vt:lpstr>
      <vt:lpstr>'GMIC_2021-Q3_SCDPT4'!SCDPT4_94BEGIN_8</vt:lpstr>
      <vt:lpstr>'GMIC_2021-Q3_SCDPT4'!SCDPT4_94BEGIN_9</vt:lpstr>
      <vt:lpstr>'GMIC_2021-Q3_SCDPT4'!SCDPT4_94ENDIN_10</vt:lpstr>
      <vt:lpstr>'GMIC_2021-Q3_SCDPT4'!SCDPT4_94ENDIN_11</vt:lpstr>
      <vt:lpstr>'GMIC_2021-Q3_SCDPT4'!SCDPT4_94ENDIN_12</vt:lpstr>
      <vt:lpstr>'GMIC_2021-Q3_SCDPT4'!SCDPT4_94ENDIN_13</vt:lpstr>
      <vt:lpstr>'GMIC_2021-Q3_SCDPT4'!SCDPT4_94ENDIN_14</vt:lpstr>
      <vt:lpstr>'GMIC_2021-Q3_SCDPT4'!SCDPT4_94ENDIN_15</vt:lpstr>
      <vt:lpstr>'GMIC_2021-Q3_SCDPT4'!SCDPT4_94ENDIN_16</vt:lpstr>
      <vt:lpstr>'GMIC_2021-Q3_SCDPT4'!SCDPT4_94ENDIN_17</vt:lpstr>
      <vt:lpstr>'GMIC_2021-Q3_SCDPT4'!SCDPT4_94ENDIN_18</vt:lpstr>
      <vt:lpstr>'GMIC_2021-Q3_SCDPT4'!SCDPT4_94ENDIN_19</vt:lpstr>
      <vt:lpstr>'GMIC_2021-Q3_SCDPT4'!SCDPT4_94ENDIN_2</vt:lpstr>
      <vt:lpstr>'GMIC_2021-Q3_SCDPT4'!SCDPT4_94ENDIN_20</vt:lpstr>
      <vt:lpstr>'GMIC_2021-Q3_SCDPT4'!SCDPT4_94ENDIN_21</vt:lpstr>
      <vt:lpstr>'GMIC_2021-Q3_SCDPT4'!SCDPT4_94ENDIN_22.01</vt:lpstr>
      <vt:lpstr>'GMIC_2021-Q3_SCDPT4'!SCDPT4_94ENDIN_22.02</vt:lpstr>
      <vt:lpstr>'GMIC_2021-Q3_SCDPT4'!SCDPT4_94ENDIN_22.03</vt:lpstr>
      <vt:lpstr>'GMIC_2021-Q3_SCDPT4'!SCDPT4_94ENDIN_23</vt:lpstr>
      <vt:lpstr>'GMIC_2021-Q3_SCDPT4'!SCDPT4_94ENDIN_24</vt:lpstr>
      <vt:lpstr>'GMIC_2021-Q3_SCDPT4'!SCDPT4_94ENDIN_25</vt:lpstr>
      <vt:lpstr>'GMIC_2021-Q3_SCDPT4'!SCDPT4_94ENDIN_26</vt:lpstr>
      <vt:lpstr>'GMIC_2021-Q3_SCDPT4'!SCDPT4_94ENDIN_27</vt:lpstr>
      <vt:lpstr>'GMIC_2021-Q3_SCDPT4'!SCDPT4_94ENDIN_28</vt:lpstr>
      <vt:lpstr>'GMIC_2021-Q3_SCDPT4'!SCDPT4_94ENDIN_3</vt:lpstr>
      <vt:lpstr>'GMIC_2021-Q3_SCDPT4'!SCDPT4_94ENDIN_4</vt:lpstr>
      <vt:lpstr>'GMIC_2021-Q3_SCDPT4'!SCDPT4_94ENDIN_5</vt:lpstr>
      <vt:lpstr>'GMIC_2021-Q3_SCDPT4'!SCDPT4_94ENDIN_6</vt:lpstr>
      <vt:lpstr>'GMIC_2021-Q3_SCDPT4'!SCDPT4_94ENDIN_7</vt:lpstr>
      <vt:lpstr>'GMIC_2021-Q3_SCDPT4'!SCDPT4_94ENDIN_8</vt:lpstr>
      <vt:lpstr>'GMIC_2021-Q3_SCDPT4'!SCDPT4_94ENDIN_9</vt:lpstr>
      <vt:lpstr>'GMIC_2021-Q3_SCDPT4'!SCDPT4_9500000_Range</vt:lpstr>
      <vt:lpstr>'GMIC_2021-Q3_SCDPT4'!SCDPT4_9599999_10</vt:lpstr>
      <vt:lpstr>'GMIC_2021-Q3_SCDPT4'!SCDPT4_9599999_11</vt:lpstr>
      <vt:lpstr>'GMIC_2021-Q3_SCDPT4'!SCDPT4_9599999_12</vt:lpstr>
      <vt:lpstr>'GMIC_2021-Q3_SCDPT4'!SCDPT4_9599999_13</vt:lpstr>
      <vt:lpstr>'GMIC_2021-Q3_SCDPT4'!SCDPT4_9599999_14</vt:lpstr>
      <vt:lpstr>'GMIC_2021-Q3_SCDPT4'!SCDPT4_9599999_15</vt:lpstr>
      <vt:lpstr>'GMIC_2021-Q3_SCDPT4'!SCDPT4_9599999_16</vt:lpstr>
      <vt:lpstr>'GMIC_2021-Q3_SCDPT4'!SCDPT4_9599999_17</vt:lpstr>
      <vt:lpstr>'GMIC_2021-Q3_SCDPT4'!SCDPT4_9599999_18</vt:lpstr>
      <vt:lpstr>'GMIC_2021-Q3_SCDPT4'!SCDPT4_9599999_19</vt:lpstr>
      <vt:lpstr>'GMIC_2021-Q3_SCDPT4'!SCDPT4_9599999_20</vt:lpstr>
      <vt:lpstr>'GMIC_2021-Q3_SCDPT4'!SCDPT4_9599999_7</vt:lpstr>
      <vt:lpstr>'GMIC_2021-Q3_SCDPT4'!SCDPT4_9599999_9</vt:lpstr>
      <vt:lpstr>'GMIC_2021-Q3_SCDPT4'!SCDPT4_95BEGIN_1</vt:lpstr>
      <vt:lpstr>'GMIC_2021-Q3_SCDPT4'!SCDPT4_95BEGIN_10</vt:lpstr>
      <vt:lpstr>'GMIC_2021-Q3_SCDPT4'!SCDPT4_95BEGIN_11</vt:lpstr>
      <vt:lpstr>'GMIC_2021-Q3_SCDPT4'!SCDPT4_95BEGIN_12</vt:lpstr>
      <vt:lpstr>'GMIC_2021-Q3_SCDPT4'!SCDPT4_95BEGIN_13</vt:lpstr>
      <vt:lpstr>'GMIC_2021-Q3_SCDPT4'!SCDPT4_95BEGIN_14</vt:lpstr>
      <vt:lpstr>'GMIC_2021-Q3_SCDPT4'!SCDPT4_95BEGIN_15</vt:lpstr>
      <vt:lpstr>'GMIC_2021-Q3_SCDPT4'!SCDPT4_95BEGIN_16</vt:lpstr>
      <vt:lpstr>'GMIC_2021-Q3_SCDPT4'!SCDPT4_95BEGIN_17</vt:lpstr>
      <vt:lpstr>'GMIC_2021-Q3_SCDPT4'!SCDPT4_95BEGIN_18</vt:lpstr>
      <vt:lpstr>'GMIC_2021-Q3_SCDPT4'!SCDPT4_95BEGIN_19</vt:lpstr>
      <vt:lpstr>'GMIC_2021-Q3_SCDPT4'!SCDPT4_95BEGIN_2</vt:lpstr>
      <vt:lpstr>'GMIC_2021-Q3_SCDPT4'!SCDPT4_95BEGIN_20</vt:lpstr>
      <vt:lpstr>'GMIC_2021-Q3_SCDPT4'!SCDPT4_95BEGIN_21</vt:lpstr>
      <vt:lpstr>'GMIC_2021-Q3_SCDPT4'!SCDPT4_95BEGIN_22.01</vt:lpstr>
      <vt:lpstr>'GMIC_2021-Q3_SCDPT4'!SCDPT4_95BEGIN_22.02</vt:lpstr>
      <vt:lpstr>'GMIC_2021-Q3_SCDPT4'!SCDPT4_95BEGIN_22.03</vt:lpstr>
      <vt:lpstr>'GMIC_2021-Q3_SCDPT4'!SCDPT4_95BEGIN_23</vt:lpstr>
      <vt:lpstr>'GMIC_2021-Q3_SCDPT4'!SCDPT4_95BEGIN_24</vt:lpstr>
      <vt:lpstr>'GMIC_2021-Q3_SCDPT4'!SCDPT4_95BEGIN_25</vt:lpstr>
      <vt:lpstr>'GMIC_2021-Q3_SCDPT4'!SCDPT4_95BEGIN_26</vt:lpstr>
      <vt:lpstr>'GMIC_2021-Q3_SCDPT4'!SCDPT4_95BEGIN_27</vt:lpstr>
      <vt:lpstr>'GMIC_2021-Q3_SCDPT4'!SCDPT4_95BEGIN_28</vt:lpstr>
      <vt:lpstr>'GMIC_2021-Q3_SCDPT4'!SCDPT4_95BEGIN_3</vt:lpstr>
      <vt:lpstr>'GMIC_2021-Q3_SCDPT4'!SCDPT4_95BEGIN_4</vt:lpstr>
      <vt:lpstr>'GMIC_2021-Q3_SCDPT4'!SCDPT4_95BEGIN_5</vt:lpstr>
      <vt:lpstr>'GMIC_2021-Q3_SCDPT4'!SCDPT4_95BEGIN_6</vt:lpstr>
      <vt:lpstr>'GMIC_2021-Q3_SCDPT4'!SCDPT4_95BEGIN_7</vt:lpstr>
      <vt:lpstr>'GMIC_2021-Q3_SCDPT4'!SCDPT4_95BEGIN_8</vt:lpstr>
      <vt:lpstr>'GMIC_2021-Q3_SCDPT4'!SCDPT4_95BEGIN_9</vt:lpstr>
      <vt:lpstr>'GMIC_2021-Q3_SCDPT4'!SCDPT4_95ENDIN_10</vt:lpstr>
      <vt:lpstr>'GMIC_2021-Q3_SCDPT4'!SCDPT4_95ENDIN_11</vt:lpstr>
      <vt:lpstr>'GMIC_2021-Q3_SCDPT4'!SCDPT4_95ENDIN_12</vt:lpstr>
      <vt:lpstr>'GMIC_2021-Q3_SCDPT4'!SCDPT4_95ENDIN_13</vt:lpstr>
      <vt:lpstr>'GMIC_2021-Q3_SCDPT4'!SCDPT4_95ENDIN_14</vt:lpstr>
      <vt:lpstr>'GMIC_2021-Q3_SCDPT4'!SCDPT4_95ENDIN_15</vt:lpstr>
      <vt:lpstr>'GMIC_2021-Q3_SCDPT4'!SCDPT4_95ENDIN_16</vt:lpstr>
      <vt:lpstr>'GMIC_2021-Q3_SCDPT4'!SCDPT4_95ENDIN_17</vt:lpstr>
      <vt:lpstr>'GMIC_2021-Q3_SCDPT4'!SCDPT4_95ENDIN_18</vt:lpstr>
      <vt:lpstr>'GMIC_2021-Q3_SCDPT4'!SCDPT4_95ENDIN_19</vt:lpstr>
      <vt:lpstr>'GMIC_2021-Q3_SCDPT4'!SCDPT4_95ENDIN_2</vt:lpstr>
      <vt:lpstr>'GMIC_2021-Q3_SCDPT4'!SCDPT4_95ENDIN_20</vt:lpstr>
      <vt:lpstr>'GMIC_2021-Q3_SCDPT4'!SCDPT4_95ENDIN_21</vt:lpstr>
      <vt:lpstr>'GMIC_2021-Q3_SCDPT4'!SCDPT4_95ENDIN_22.01</vt:lpstr>
      <vt:lpstr>'GMIC_2021-Q3_SCDPT4'!SCDPT4_95ENDIN_22.02</vt:lpstr>
      <vt:lpstr>'GMIC_2021-Q3_SCDPT4'!SCDPT4_95ENDIN_22.03</vt:lpstr>
      <vt:lpstr>'GMIC_2021-Q3_SCDPT4'!SCDPT4_95ENDIN_23</vt:lpstr>
      <vt:lpstr>'GMIC_2021-Q3_SCDPT4'!SCDPT4_95ENDIN_24</vt:lpstr>
      <vt:lpstr>'GMIC_2021-Q3_SCDPT4'!SCDPT4_95ENDIN_25</vt:lpstr>
      <vt:lpstr>'GMIC_2021-Q3_SCDPT4'!SCDPT4_95ENDIN_26</vt:lpstr>
      <vt:lpstr>'GMIC_2021-Q3_SCDPT4'!SCDPT4_95ENDIN_27</vt:lpstr>
      <vt:lpstr>'GMIC_2021-Q3_SCDPT4'!SCDPT4_95ENDIN_28</vt:lpstr>
      <vt:lpstr>'GMIC_2021-Q3_SCDPT4'!SCDPT4_95ENDIN_3</vt:lpstr>
      <vt:lpstr>'GMIC_2021-Q3_SCDPT4'!SCDPT4_95ENDIN_4</vt:lpstr>
      <vt:lpstr>'GMIC_2021-Q3_SCDPT4'!SCDPT4_95ENDIN_5</vt:lpstr>
      <vt:lpstr>'GMIC_2021-Q3_SCDPT4'!SCDPT4_95ENDIN_6</vt:lpstr>
      <vt:lpstr>'GMIC_2021-Q3_SCDPT4'!SCDPT4_95ENDIN_7</vt:lpstr>
      <vt:lpstr>'GMIC_2021-Q3_SCDPT4'!SCDPT4_95ENDIN_8</vt:lpstr>
      <vt:lpstr>'GMIC_2021-Q3_SCDPT4'!SCDPT4_95ENDIN_9</vt:lpstr>
      <vt:lpstr>'GMIC_2021-Q3_SCDPT4'!SCDPT4_9600000_Range</vt:lpstr>
      <vt:lpstr>'GMIC_2021-Q3_SCDPT4'!SCDPT4_9699999_10</vt:lpstr>
      <vt:lpstr>'GMIC_2021-Q3_SCDPT4'!SCDPT4_9699999_11</vt:lpstr>
      <vt:lpstr>'GMIC_2021-Q3_SCDPT4'!SCDPT4_9699999_12</vt:lpstr>
      <vt:lpstr>'GMIC_2021-Q3_SCDPT4'!SCDPT4_9699999_13</vt:lpstr>
      <vt:lpstr>'GMIC_2021-Q3_SCDPT4'!SCDPT4_9699999_14</vt:lpstr>
      <vt:lpstr>'GMIC_2021-Q3_SCDPT4'!SCDPT4_9699999_15</vt:lpstr>
      <vt:lpstr>'GMIC_2021-Q3_SCDPT4'!SCDPT4_9699999_16</vt:lpstr>
      <vt:lpstr>'GMIC_2021-Q3_SCDPT4'!SCDPT4_9699999_17</vt:lpstr>
      <vt:lpstr>'GMIC_2021-Q3_SCDPT4'!SCDPT4_9699999_18</vt:lpstr>
      <vt:lpstr>'GMIC_2021-Q3_SCDPT4'!SCDPT4_9699999_19</vt:lpstr>
      <vt:lpstr>'GMIC_2021-Q3_SCDPT4'!SCDPT4_9699999_20</vt:lpstr>
      <vt:lpstr>'GMIC_2021-Q3_SCDPT4'!SCDPT4_9699999_7</vt:lpstr>
      <vt:lpstr>'GMIC_2021-Q3_SCDPT4'!SCDPT4_9699999_9</vt:lpstr>
      <vt:lpstr>'GMIC_2021-Q3_SCDPT4'!SCDPT4_96BEGIN_1</vt:lpstr>
      <vt:lpstr>'GMIC_2021-Q3_SCDPT4'!SCDPT4_96BEGIN_10</vt:lpstr>
      <vt:lpstr>'GMIC_2021-Q3_SCDPT4'!SCDPT4_96BEGIN_11</vt:lpstr>
      <vt:lpstr>'GMIC_2021-Q3_SCDPT4'!SCDPT4_96BEGIN_12</vt:lpstr>
      <vt:lpstr>'GMIC_2021-Q3_SCDPT4'!SCDPT4_96BEGIN_13</vt:lpstr>
      <vt:lpstr>'GMIC_2021-Q3_SCDPT4'!SCDPT4_96BEGIN_14</vt:lpstr>
      <vt:lpstr>'GMIC_2021-Q3_SCDPT4'!SCDPT4_96BEGIN_15</vt:lpstr>
      <vt:lpstr>'GMIC_2021-Q3_SCDPT4'!SCDPT4_96BEGIN_16</vt:lpstr>
      <vt:lpstr>'GMIC_2021-Q3_SCDPT4'!SCDPT4_96BEGIN_17</vt:lpstr>
      <vt:lpstr>'GMIC_2021-Q3_SCDPT4'!SCDPT4_96BEGIN_18</vt:lpstr>
      <vt:lpstr>'GMIC_2021-Q3_SCDPT4'!SCDPT4_96BEGIN_19</vt:lpstr>
      <vt:lpstr>'GMIC_2021-Q3_SCDPT4'!SCDPT4_96BEGIN_2</vt:lpstr>
      <vt:lpstr>'GMIC_2021-Q3_SCDPT4'!SCDPT4_96BEGIN_20</vt:lpstr>
      <vt:lpstr>'GMIC_2021-Q3_SCDPT4'!SCDPT4_96BEGIN_21</vt:lpstr>
      <vt:lpstr>'GMIC_2021-Q3_SCDPT4'!SCDPT4_96BEGIN_22.01</vt:lpstr>
      <vt:lpstr>'GMIC_2021-Q3_SCDPT4'!SCDPT4_96BEGIN_22.02</vt:lpstr>
      <vt:lpstr>'GMIC_2021-Q3_SCDPT4'!SCDPT4_96BEGIN_22.03</vt:lpstr>
      <vt:lpstr>'GMIC_2021-Q3_SCDPT4'!SCDPT4_96BEGIN_23</vt:lpstr>
      <vt:lpstr>'GMIC_2021-Q3_SCDPT4'!SCDPT4_96BEGIN_24</vt:lpstr>
      <vt:lpstr>'GMIC_2021-Q3_SCDPT4'!SCDPT4_96BEGIN_25</vt:lpstr>
      <vt:lpstr>'GMIC_2021-Q3_SCDPT4'!SCDPT4_96BEGIN_26</vt:lpstr>
      <vt:lpstr>'GMIC_2021-Q3_SCDPT4'!SCDPT4_96BEGIN_27</vt:lpstr>
      <vt:lpstr>'GMIC_2021-Q3_SCDPT4'!SCDPT4_96BEGIN_28</vt:lpstr>
      <vt:lpstr>'GMIC_2021-Q3_SCDPT4'!SCDPT4_96BEGIN_3</vt:lpstr>
      <vt:lpstr>'GMIC_2021-Q3_SCDPT4'!SCDPT4_96BEGIN_4</vt:lpstr>
      <vt:lpstr>'GMIC_2021-Q3_SCDPT4'!SCDPT4_96BEGIN_5</vt:lpstr>
      <vt:lpstr>'GMIC_2021-Q3_SCDPT4'!SCDPT4_96BEGIN_6</vt:lpstr>
      <vt:lpstr>'GMIC_2021-Q3_SCDPT4'!SCDPT4_96BEGIN_7</vt:lpstr>
      <vt:lpstr>'GMIC_2021-Q3_SCDPT4'!SCDPT4_96BEGIN_8</vt:lpstr>
      <vt:lpstr>'GMIC_2021-Q3_SCDPT4'!SCDPT4_96BEGIN_9</vt:lpstr>
      <vt:lpstr>'GMIC_2021-Q3_SCDPT4'!SCDPT4_96ENDIN_10</vt:lpstr>
      <vt:lpstr>'GMIC_2021-Q3_SCDPT4'!SCDPT4_96ENDIN_11</vt:lpstr>
      <vt:lpstr>'GMIC_2021-Q3_SCDPT4'!SCDPT4_96ENDIN_12</vt:lpstr>
      <vt:lpstr>'GMIC_2021-Q3_SCDPT4'!SCDPT4_96ENDIN_13</vt:lpstr>
      <vt:lpstr>'GMIC_2021-Q3_SCDPT4'!SCDPT4_96ENDIN_14</vt:lpstr>
      <vt:lpstr>'GMIC_2021-Q3_SCDPT4'!SCDPT4_96ENDIN_15</vt:lpstr>
      <vt:lpstr>'GMIC_2021-Q3_SCDPT4'!SCDPT4_96ENDIN_16</vt:lpstr>
      <vt:lpstr>'GMIC_2021-Q3_SCDPT4'!SCDPT4_96ENDIN_17</vt:lpstr>
      <vt:lpstr>'GMIC_2021-Q3_SCDPT4'!SCDPT4_96ENDIN_18</vt:lpstr>
      <vt:lpstr>'GMIC_2021-Q3_SCDPT4'!SCDPT4_96ENDIN_19</vt:lpstr>
      <vt:lpstr>'GMIC_2021-Q3_SCDPT4'!SCDPT4_96ENDIN_2</vt:lpstr>
      <vt:lpstr>'GMIC_2021-Q3_SCDPT4'!SCDPT4_96ENDIN_20</vt:lpstr>
      <vt:lpstr>'GMIC_2021-Q3_SCDPT4'!SCDPT4_96ENDIN_21</vt:lpstr>
      <vt:lpstr>'GMIC_2021-Q3_SCDPT4'!SCDPT4_96ENDIN_22.01</vt:lpstr>
      <vt:lpstr>'GMIC_2021-Q3_SCDPT4'!SCDPT4_96ENDIN_22.02</vt:lpstr>
      <vt:lpstr>'GMIC_2021-Q3_SCDPT4'!SCDPT4_96ENDIN_22.03</vt:lpstr>
      <vt:lpstr>'GMIC_2021-Q3_SCDPT4'!SCDPT4_96ENDIN_23</vt:lpstr>
      <vt:lpstr>'GMIC_2021-Q3_SCDPT4'!SCDPT4_96ENDIN_24</vt:lpstr>
      <vt:lpstr>'GMIC_2021-Q3_SCDPT4'!SCDPT4_96ENDIN_25</vt:lpstr>
      <vt:lpstr>'GMIC_2021-Q3_SCDPT4'!SCDPT4_96ENDIN_26</vt:lpstr>
      <vt:lpstr>'GMIC_2021-Q3_SCDPT4'!SCDPT4_96ENDIN_27</vt:lpstr>
      <vt:lpstr>'GMIC_2021-Q3_SCDPT4'!SCDPT4_96ENDIN_28</vt:lpstr>
      <vt:lpstr>'GMIC_2021-Q3_SCDPT4'!SCDPT4_96ENDIN_3</vt:lpstr>
      <vt:lpstr>'GMIC_2021-Q3_SCDPT4'!SCDPT4_96ENDIN_4</vt:lpstr>
      <vt:lpstr>'GMIC_2021-Q3_SCDPT4'!SCDPT4_96ENDIN_5</vt:lpstr>
      <vt:lpstr>'GMIC_2021-Q3_SCDPT4'!SCDPT4_96ENDIN_6</vt:lpstr>
      <vt:lpstr>'GMIC_2021-Q3_SCDPT4'!SCDPT4_96ENDIN_7</vt:lpstr>
      <vt:lpstr>'GMIC_2021-Q3_SCDPT4'!SCDPT4_96ENDIN_8</vt:lpstr>
      <vt:lpstr>'GMIC_2021-Q3_SCDPT4'!SCDPT4_96ENDIN_9</vt:lpstr>
      <vt:lpstr>'GMIC_2021-Q3_SCDPT4'!SCDPT4_9799997_10</vt:lpstr>
      <vt:lpstr>'GMIC_2021-Q3_SCDPT4'!SCDPT4_9799997_11</vt:lpstr>
      <vt:lpstr>'GMIC_2021-Q3_SCDPT4'!SCDPT4_9799997_12</vt:lpstr>
      <vt:lpstr>'GMIC_2021-Q3_SCDPT4'!SCDPT4_9799997_13</vt:lpstr>
      <vt:lpstr>'GMIC_2021-Q3_SCDPT4'!SCDPT4_9799997_14</vt:lpstr>
      <vt:lpstr>'GMIC_2021-Q3_SCDPT4'!SCDPT4_9799997_15</vt:lpstr>
      <vt:lpstr>'GMIC_2021-Q3_SCDPT4'!SCDPT4_9799997_16</vt:lpstr>
      <vt:lpstr>'GMIC_2021-Q3_SCDPT4'!SCDPT4_9799997_17</vt:lpstr>
      <vt:lpstr>'GMIC_2021-Q3_SCDPT4'!SCDPT4_9799997_18</vt:lpstr>
      <vt:lpstr>'GMIC_2021-Q3_SCDPT4'!SCDPT4_9799997_19</vt:lpstr>
      <vt:lpstr>'GMIC_2021-Q3_SCDPT4'!SCDPT4_9799997_20</vt:lpstr>
      <vt:lpstr>'GMIC_2021-Q3_SCDPT4'!SCDPT4_9799997_7</vt:lpstr>
      <vt:lpstr>'GMIC_2021-Q3_SCDPT4'!SCDPT4_9799997_9</vt:lpstr>
      <vt:lpstr>'GMIC_2021-Q3_SCDPT4'!SCDPT4_9799999_10</vt:lpstr>
      <vt:lpstr>'GMIC_2021-Q3_SCDPT4'!SCDPT4_9799999_11</vt:lpstr>
      <vt:lpstr>'GMIC_2021-Q3_SCDPT4'!SCDPT4_9799999_12</vt:lpstr>
      <vt:lpstr>'GMIC_2021-Q3_SCDPT4'!SCDPT4_9799999_13</vt:lpstr>
      <vt:lpstr>'GMIC_2021-Q3_SCDPT4'!SCDPT4_9799999_14</vt:lpstr>
      <vt:lpstr>'GMIC_2021-Q3_SCDPT4'!SCDPT4_9799999_15</vt:lpstr>
      <vt:lpstr>'GMIC_2021-Q3_SCDPT4'!SCDPT4_9799999_16</vt:lpstr>
      <vt:lpstr>'GMIC_2021-Q3_SCDPT4'!SCDPT4_9799999_17</vt:lpstr>
      <vt:lpstr>'GMIC_2021-Q3_SCDPT4'!SCDPT4_9799999_18</vt:lpstr>
      <vt:lpstr>'GMIC_2021-Q3_SCDPT4'!SCDPT4_9799999_19</vt:lpstr>
      <vt:lpstr>'GMIC_2021-Q3_SCDPT4'!SCDPT4_9799999_20</vt:lpstr>
      <vt:lpstr>'GMIC_2021-Q3_SCDPT4'!SCDPT4_9799999_7</vt:lpstr>
      <vt:lpstr>'GMIC_2021-Q3_SCDPT4'!SCDPT4_9799999_9</vt:lpstr>
      <vt:lpstr>'GMIC_2021-Q3_SCDPT4'!SCDPT4_9899999_10</vt:lpstr>
      <vt:lpstr>'GMIC_2021-Q3_SCDPT4'!SCDPT4_9899999_11</vt:lpstr>
      <vt:lpstr>'GMIC_2021-Q3_SCDPT4'!SCDPT4_9899999_12</vt:lpstr>
      <vt:lpstr>'GMIC_2021-Q3_SCDPT4'!SCDPT4_9899999_13</vt:lpstr>
      <vt:lpstr>'GMIC_2021-Q3_SCDPT4'!SCDPT4_9899999_14</vt:lpstr>
      <vt:lpstr>'GMIC_2021-Q3_SCDPT4'!SCDPT4_9899999_15</vt:lpstr>
      <vt:lpstr>'GMIC_2021-Q3_SCDPT4'!SCDPT4_9899999_16</vt:lpstr>
      <vt:lpstr>'GMIC_2021-Q3_SCDPT4'!SCDPT4_9899999_17</vt:lpstr>
      <vt:lpstr>'GMIC_2021-Q3_SCDPT4'!SCDPT4_9899999_18</vt:lpstr>
      <vt:lpstr>'GMIC_2021-Q3_SCDPT4'!SCDPT4_9899999_19</vt:lpstr>
      <vt:lpstr>'GMIC_2021-Q3_SCDPT4'!SCDPT4_9899999_20</vt:lpstr>
      <vt:lpstr>'GMIC_2021-Q3_SCDPT4'!SCDPT4_9899999_7</vt:lpstr>
      <vt:lpstr>'GMIC_2021-Q3_SCDPT4'!SCDPT4_9899999_9</vt:lpstr>
      <vt:lpstr>'GMIC_2021-Q3_SCDPT4'!SCDPT4_9999999_10</vt:lpstr>
      <vt:lpstr>'GMIC_2021-Q3_SCDPT4'!SCDPT4_9999999_11</vt:lpstr>
      <vt:lpstr>'GMIC_2021-Q3_SCDPT4'!SCDPT4_9999999_12</vt:lpstr>
      <vt:lpstr>'GMIC_2021-Q3_SCDPT4'!SCDPT4_9999999_13</vt:lpstr>
      <vt:lpstr>'GMIC_2021-Q3_SCDPT4'!SCDPT4_9999999_14</vt:lpstr>
      <vt:lpstr>'GMIC_2021-Q3_SCDPT4'!SCDPT4_9999999_15</vt:lpstr>
      <vt:lpstr>'GMIC_2021-Q3_SCDPT4'!SCDPT4_9999999_16</vt:lpstr>
      <vt:lpstr>'GMIC_2021-Q3_SCDPT4'!SCDPT4_9999999_17</vt:lpstr>
      <vt:lpstr>'GMIC_2021-Q3_SCDPT4'!SCDPT4_9999999_18</vt:lpstr>
      <vt:lpstr>'GMIC_2021-Q3_SCDPT4'!SCDPT4_9999999_19</vt:lpstr>
      <vt:lpstr>'GMIC_2021-Q3_SCDPT4'!SCDPT4_9999999_20</vt:lpstr>
      <vt:lpstr>'GMIC_2021-Q3_SCDPT4'!SCDPT4_9999999_7</vt:lpstr>
      <vt:lpstr>'GMIC_2021-Q3_SCDPT4'!SCDPT4_9999999_9</vt:lpstr>
      <vt:lpstr>'GMIC_2021-Q3_SCDPT3'!Wings_Company_ID</vt:lpstr>
      <vt:lpstr>'GMIC_2021-Q3_SCDPT4'!Wings_Company_ID</vt:lpstr>
      <vt:lpstr>'GMIC_2021-Q3_SCDPT3'!WINGS_Identifier_ID</vt:lpstr>
      <vt:lpstr>'GMIC_2021-Q3_SCDPT4'!WINGS_Identifier_ID</vt:lpstr>
      <vt:lpstr>'GMIC_2021-Q3_SCDPT3'!Wings_IdentTable_ID</vt:lpstr>
      <vt:lpstr>'GMIC_2021-Q3_SCDPT4'!Wings_IdentTable_ID</vt:lpstr>
      <vt:lpstr>'GMIC_2021-Q3_SCDPT3'!Wings_Statement_ID</vt:lpstr>
      <vt:lpstr>'GMIC_2021-Q3_SCDPT4'!Wings_Statement_ID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Sandy H. (Genworth MI, Now Enact)</dc:creator>
  <cp:lastModifiedBy>Reese, Sandy H. (Genworth)</cp:lastModifiedBy>
  <dcterms:created xsi:type="dcterms:W3CDTF">2021-10-27T19:23:24Z</dcterms:created>
  <dcterms:modified xsi:type="dcterms:W3CDTF">2021-10-27T19:23:25Z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0d94e3cd-6948-48f8-b854-885b83f960b8</vt:lpwstr>
  </property>
  <property fmtid="{D5CDD505-2E9C-101B-9397-08002B2CF9AE}" pid="3" name="bjSaver">
    <vt:lpwstr>p+F5qZTxipT9oi8HrAKd3KEZgUpLIurN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ClsUserRVM">
    <vt:lpwstr>[]</vt:lpwstr>
  </property>
  <property fmtid="{D5CDD505-2E9C-101B-9397-08002B2CF9AE}" pid="8" name="bjLabelHistoryID">
    <vt:lpwstr>{4A41CF34-767A-4857-A2A8-6CA78E73216F}</vt:lpwstr>
  </property>
</Properties>
</file>