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502007387\Desktop\"/>
    </mc:Choice>
  </mc:AlternateContent>
  <xr:revisionPtr revIDLastSave="0" documentId="13_ncr:1_{70E471BE-DAE2-4ACB-9F34-1647A5816867}" xr6:coauthVersionLast="47" xr6:coauthVersionMax="47" xr10:uidLastSave="{00000000-0000-0000-0000-000000000000}"/>
  <bookViews>
    <workbookView xWindow="14640" yWindow="-16365" windowWidth="29040" windowHeight="15840" activeTab="1" xr2:uid="{00000000-000D-0000-FFFF-FFFF00000000}"/>
  </bookViews>
  <sheets>
    <sheet name="GMIC-NC_21A_SCDPT1" sheetId="1" r:id="rId1"/>
    <sheet name="GMIC-NC_21A_SCDPT3" sheetId="3" r:id="rId2"/>
    <sheet name="GMIC-NC_21A_SCDPT4" sheetId="4" r:id="rId3"/>
    <sheet name="GMIC-NC_21A_SCDPT5" sheetId="5" r:id="rId4"/>
  </sheets>
  <definedNames>
    <definedName name="SCDPT1_0100000_Range" localSheetId="0">'GMIC-NC_21A_SCDPT1'!$B$7:$AM$19</definedName>
    <definedName name="SCDPT1_0100001_1" localSheetId="0">'GMIC-NC_21A_SCDPT1'!$C$8</definedName>
    <definedName name="SCDPT1_0100001_10" localSheetId="0">'GMIC-NC_21A_SCDPT1'!$N$8</definedName>
    <definedName name="SCDPT1_0100001_11" localSheetId="0">'GMIC-NC_21A_SCDPT1'!$O$8</definedName>
    <definedName name="SCDPT1_0100001_12" localSheetId="0">'GMIC-NC_21A_SCDPT1'!$P$8</definedName>
    <definedName name="SCDPT1_0100001_13" localSheetId="0">'GMIC-NC_21A_SCDPT1'!$Q$8</definedName>
    <definedName name="SCDPT1_0100001_14" localSheetId="0">'GMIC-NC_21A_SCDPT1'!$R$8</definedName>
    <definedName name="SCDPT1_0100001_15" localSheetId="0">'GMIC-NC_21A_SCDPT1'!$S$8</definedName>
    <definedName name="SCDPT1_0100001_16" localSheetId="0">'GMIC-NC_21A_SCDPT1'!$T$8</definedName>
    <definedName name="SCDPT1_0100001_17" localSheetId="0">'GMIC-NC_21A_SCDPT1'!$U$8</definedName>
    <definedName name="SCDPT1_0100001_18" localSheetId="0">'GMIC-NC_21A_SCDPT1'!$V$8</definedName>
    <definedName name="SCDPT1_0100001_19" localSheetId="0">'GMIC-NC_21A_SCDPT1'!$W$8</definedName>
    <definedName name="SCDPT1_0100001_2" localSheetId="0">'GMIC-NC_21A_SCDPT1'!$D$8</definedName>
    <definedName name="SCDPT1_0100001_20" localSheetId="0">'GMIC-NC_21A_SCDPT1'!$X$8</definedName>
    <definedName name="SCDPT1_0100001_21" localSheetId="0">'GMIC-NC_21A_SCDPT1'!$Y$8</definedName>
    <definedName name="SCDPT1_0100001_22" localSheetId="0">'GMIC-NC_21A_SCDPT1'!$Z$8</definedName>
    <definedName name="SCDPT1_0100001_24" localSheetId="0">'GMIC-NC_21A_SCDPT1'!$AB$8</definedName>
    <definedName name="SCDPT1_0100001_25" localSheetId="0">'GMIC-NC_21A_SCDPT1'!$AC$8</definedName>
    <definedName name="SCDPT1_0100001_27" localSheetId="0">'GMIC-NC_21A_SCDPT1'!$AE$8</definedName>
    <definedName name="SCDPT1_0100001_28" localSheetId="0">'GMIC-NC_21A_SCDPT1'!$AF$8</definedName>
    <definedName name="SCDPT1_0100001_29" localSheetId="0">'GMIC-NC_21A_SCDPT1'!$AG$8</definedName>
    <definedName name="SCDPT1_0100001_3" localSheetId="0">'GMIC-NC_21A_SCDPT1'!$E$8</definedName>
    <definedName name="SCDPT1_0100001_30" localSheetId="0">'GMIC-NC_21A_SCDPT1'!$AH$8</definedName>
    <definedName name="SCDPT1_0100001_31" localSheetId="0">'GMIC-NC_21A_SCDPT1'!$AI$8</definedName>
    <definedName name="SCDPT1_0100001_32" localSheetId="0">'GMIC-NC_21A_SCDPT1'!$AJ$8</definedName>
    <definedName name="SCDPT1_0100001_33" localSheetId="0">'GMIC-NC_21A_SCDPT1'!$AK$8</definedName>
    <definedName name="SCDPT1_0100001_34" localSheetId="0">'GMIC-NC_21A_SCDPT1'!$AL$8</definedName>
    <definedName name="SCDPT1_0100001_35" localSheetId="0">'GMIC-NC_21A_SCDPT1'!$AM$8</definedName>
    <definedName name="SCDPT1_0100001_4" localSheetId="0">'GMIC-NC_21A_SCDPT1'!$F$8</definedName>
    <definedName name="SCDPT1_0100001_5" localSheetId="0">'GMIC-NC_21A_SCDPT1'!$G$8</definedName>
    <definedName name="SCDPT1_0100001_6.01" localSheetId="0">'GMIC-NC_21A_SCDPT1'!$H$8</definedName>
    <definedName name="SCDPT1_0100001_6.02" localSheetId="0">'GMIC-NC_21A_SCDPT1'!$I$8</definedName>
    <definedName name="SCDPT1_0100001_6.03" localSheetId="0">'GMIC-NC_21A_SCDPT1'!$J$8</definedName>
    <definedName name="SCDPT1_0100001_7" localSheetId="0">'GMIC-NC_21A_SCDPT1'!$K$8</definedName>
    <definedName name="SCDPT1_0100001_8" localSheetId="0">'GMIC-NC_21A_SCDPT1'!$L$8</definedName>
    <definedName name="SCDPT1_0100001_9" localSheetId="0">'GMIC-NC_21A_SCDPT1'!$M$8</definedName>
    <definedName name="SCDPT1_0199999_10" localSheetId="0">'GMIC-NC_21A_SCDPT1'!$N$20</definedName>
    <definedName name="SCDPT1_0199999_11" localSheetId="0">'GMIC-NC_21A_SCDPT1'!$O$20</definedName>
    <definedName name="SCDPT1_0199999_12" localSheetId="0">'GMIC-NC_21A_SCDPT1'!$P$20</definedName>
    <definedName name="SCDPT1_0199999_13" localSheetId="0">'GMIC-NC_21A_SCDPT1'!$Q$20</definedName>
    <definedName name="SCDPT1_0199999_14" localSheetId="0">'GMIC-NC_21A_SCDPT1'!$R$20</definedName>
    <definedName name="SCDPT1_0199999_15" localSheetId="0">'GMIC-NC_21A_SCDPT1'!$S$20</definedName>
    <definedName name="SCDPT1_0199999_19" localSheetId="0">'GMIC-NC_21A_SCDPT1'!$W$20</definedName>
    <definedName name="SCDPT1_0199999_20" localSheetId="0">'GMIC-NC_21A_SCDPT1'!$X$20</definedName>
    <definedName name="SCDPT1_0199999_7" localSheetId="0">'GMIC-NC_21A_SCDPT1'!$K$20</definedName>
    <definedName name="SCDPT1_0199999_9" localSheetId="0">'GMIC-NC_21A_SCDPT1'!$M$20</definedName>
    <definedName name="SCDPT1_01BEGIN_1" localSheetId="0">'GMIC-NC_21A_SCDPT1'!$C$7</definedName>
    <definedName name="SCDPT1_01BEGIN_10" localSheetId="0">'GMIC-NC_21A_SCDPT1'!$N$7</definedName>
    <definedName name="SCDPT1_01BEGIN_11" localSheetId="0">'GMIC-NC_21A_SCDPT1'!$O$7</definedName>
    <definedName name="SCDPT1_01BEGIN_12" localSheetId="0">'GMIC-NC_21A_SCDPT1'!$P$7</definedName>
    <definedName name="SCDPT1_01BEGIN_13" localSheetId="0">'GMIC-NC_21A_SCDPT1'!$Q$7</definedName>
    <definedName name="SCDPT1_01BEGIN_14" localSheetId="0">'GMIC-NC_21A_SCDPT1'!$R$7</definedName>
    <definedName name="SCDPT1_01BEGIN_15" localSheetId="0">'GMIC-NC_21A_SCDPT1'!$S$7</definedName>
    <definedName name="SCDPT1_01BEGIN_16" localSheetId="0">'GMIC-NC_21A_SCDPT1'!$T$7</definedName>
    <definedName name="SCDPT1_01BEGIN_17" localSheetId="0">'GMIC-NC_21A_SCDPT1'!$U$7</definedName>
    <definedName name="SCDPT1_01BEGIN_18" localSheetId="0">'GMIC-NC_21A_SCDPT1'!$V$7</definedName>
    <definedName name="SCDPT1_01BEGIN_19" localSheetId="0">'GMIC-NC_21A_SCDPT1'!$W$7</definedName>
    <definedName name="SCDPT1_01BEGIN_2" localSheetId="0">'GMIC-NC_21A_SCDPT1'!$D$7</definedName>
    <definedName name="SCDPT1_01BEGIN_20" localSheetId="0">'GMIC-NC_21A_SCDPT1'!$X$7</definedName>
    <definedName name="SCDPT1_01BEGIN_21" localSheetId="0">'GMIC-NC_21A_SCDPT1'!$Y$7</definedName>
    <definedName name="SCDPT1_01BEGIN_22" localSheetId="0">'GMIC-NC_21A_SCDPT1'!$Z$7</definedName>
    <definedName name="SCDPT1_01BEGIN_23" localSheetId="0">'GMIC-NC_21A_SCDPT1'!$AA$7</definedName>
    <definedName name="SCDPT1_01BEGIN_24" localSheetId="0">'GMIC-NC_21A_SCDPT1'!$AB$7</definedName>
    <definedName name="SCDPT1_01BEGIN_25" localSheetId="0">'GMIC-NC_21A_SCDPT1'!$AC$7</definedName>
    <definedName name="SCDPT1_01BEGIN_26" localSheetId="0">'GMIC-NC_21A_SCDPT1'!$AD$7</definedName>
    <definedName name="SCDPT1_01BEGIN_27" localSheetId="0">'GMIC-NC_21A_SCDPT1'!$AE$7</definedName>
    <definedName name="SCDPT1_01BEGIN_28" localSheetId="0">'GMIC-NC_21A_SCDPT1'!$AF$7</definedName>
    <definedName name="SCDPT1_01BEGIN_29" localSheetId="0">'GMIC-NC_21A_SCDPT1'!$AG$7</definedName>
    <definedName name="SCDPT1_01BEGIN_3" localSheetId="0">'GMIC-NC_21A_SCDPT1'!$E$7</definedName>
    <definedName name="SCDPT1_01BEGIN_30" localSheetId="0">'GMIC-NC_21A_SCDPT1'!$AH$7</definedName>
    <definedName name="SCDPT1_01BEGIN_31" localSheetId="0">'GMIC-NC_21A_SCDPT1'!$AI$7</definedName>
    <definedName name="SCDPT1_01BEGIN_32" localSheetId="0">'GMIC-NC_21A_SCDPT1'!$AJ$7</definedName>
    <definedName name="SCDPT1_01BEGIN_33" localSheetId="0">'GMIC-NC_21A_SCDPT1'!$AK$7</definedName>
    <definedName name="SCDPT1_01BEGIN_34" localSheetId="0">'GMIC-NC_21A_SCDPT1'!$AL$7</definedName>
    <definedName name="SCDPT1_01BEGIN_35" localSheetId="0">'GMIC-NC_21A_SCDPT1'!$AM$7</definedName>
    <definedName name="SCDPT1_01BEGIN_4" localSheetId="0">'GMIC-NC_21A_SCDPT1'!$F$7</definedName>
    <definedName name="SCDPT1_01BEGIN_5" localSheetId="0">'GMIC-NC_21A_SCDPT1'!$G$7</definedName>
    <definedName name="SCDPT1_01BEGIN_6.01" localSheetId="0">'GMIC-NC_21A_SCDPT1'!$H$7</definedName>
    <definedName name="SCDPT1_01BEGIN_6.02" localSheetId="0">'GMIC-NC_21A_SCDPT1'!$I$7</definedName>
    <definedName name="SCDPT1_01BEGIN_6.03" localSheetId="0">'GMIC-NC_21A_SCDPT1'!$J$7</definedName>
    <definedName name="SCDPT1_01BEGIN_7" localSheetId="0">'GMIC-NC_21A_SCDPT1'!$K$7</definedName>
    <definedName name="SCDPT1_01BEGIN_8" localSheetId="0">'GMIC-NC_21A_SCDPT1'!$L$7</definedName>
    <definedName name="SCDPT1_01BEGIN_9" localSheetId="0">'GMIC-NC_21A_SCDPT1'!$M$7</definedName>
    <definedName name="SCDPT1_01ENDIN_10" localSheetId="0">'GMIC-NC_21A_SCDPT1'!$N$19</definedName>
    <definedName name="SCDPT1_01ENDIN_11" localSheetId="0">'GMIC-NC_21A_SCDPT1'!$O$19</definedName>
    <definedName name="SCDPT1_01ENDIN_12" localSheetId="0">'GMIC-NC_21A_SCDPT1'!$P$19</definedName>
    <definedName name="SCDPT1_01ENDIN_13" localSheetId="0">'GMIC-NC_21A_SCDPT1'!$Q$19</definedName>
    <definedName name="SCDPT1_01ENDIN_14" localSheetId="0">'GMIC-NC_21A_SCDPT1'!$R$19</definedName>
    <definedName name="SCDPT1_01ENDIN_15" localSheetId="0">'GMIC-NC_21A_SCDPT1'!$S$19</definedName>
    <definedName name="SCDPT1_01ENDIN_16" localSheetId="0">'GMIC-NC_21A_SCDPT1'!$T$19</definedName>
    <definedName name="SCDPT1_01ENDIN_17" localSheetId="0">'GMIC-NC_21A_SCDPT1'!$U$19</definedName>
    <definedName name="SCDPT1_01ENDIN_18" localSheetId="0">'GMIC-NC_21A_SCDPT1'!$V$19</definedName>
    <definedName name="SCDPT1_01ENDIN_19" localSheetId="0">'GMIC-NC_21A_SCDPT1'!$W$19</definedName>
    <definedName name="SCDPT1_01ENDIN_2" localSheetId="0">'GMIC-NC_21A_SCDPT1'!$D$19</definedName>
    <definedName name="SCDPT1_01ENDIN_20" localSheetId="0">'GMIC-NC_21A_SCDPT1'!$X$19</definedName>
    <definedName name="SCDPT1_01ENDIN_21" localSheetId="0">'GMIC-NC_21A_SCDPT1'!$Y$19</definedName>
    <definedName name="SCDPT1_01ENDIN_22" localSheetId="0">'GMIC-NC_21A_SCDPT1'!$Z$19</definedName>
    <definedName name="SCDPT1_01ENDIN_23" localSheetId="0">'GMIC-NC_21A_SCDPT1'!$AA$19</definedName>
    <definedName name="SCDPT1_01ENDIN_24" localSheetId="0">'GMIC-NC_21A_SCDPT1'!$AB$19</definedName>
    <definedName name="SCDPT1_01ENDIN_25" localSheetId="0">'GMIC-NC_21A_SCDPT1'!$AC$19</definedName>
    <definedName name="SCDPT1_01ENDIN_26" localSheetId="0">'GMIC-NC_21A_SCDPT1'!$AD$19</definedName>
    <definedName name="SCDPT1_01ENDIN_27" localSheetId="0">'GMIC-NC_21A_SCDPT1'!$AE$19</definedName>
    <definedName name="SCDPT1_01ENDIN_28" localSheetId="0">'GMIC-NC_21A_SCDPT1'!$AF$19</definedName>
    <definedName name="SCDPT1_01ENDIN_29" localSheetId="0">'GMIC-NC_21A_SCDPT1'!$AG$19</definedName>
    <definedName name="SCDPT1_01ENDIN_3" localSheetId="0">'GMIC-NC_21A_SCDPT1'!$E$19</definedName>
    <definedName name="SCDPT1_01ENDIN_30" localSheetId="0">'GMIC-NC_21A_SCDPT1'!$AH$19</definedName>
    <definedName name="SCDPT1_01ENDIN_31" localSheetId="0">'GMIC-NC_21A_SCDPT1'!$AI$19</definedName>
    <definedName name="SCDPT1_01ENDIN_32" localSheetId="0">'GMIC-NC_21A_SCDPT1'!$AJ$19</definedName>
    <definedName name="SCDPT1_01ENDIN_33" localSheetId="0">'GMIC-NC_21A_SCDPT1'!$AK$19</definedName>
    <definedName name="SCDPT1_01ENDIN_34" localSheetId="0">'GMIC-NC_21A_SCDPT1'!$AL$19</definedName>
    <definedName name="SCDPT1_01ENDIN_35" localSheetId="0">'GMIC-NC_21A_SCDPT1'!$AM$19</definedName>
    <definedName name="SCDPT1_01ENDIN_4" localSheetId="0">'GMIC-NC_21A_SCDPT1'!$F$19</definedName>
    <definedName name="SCDPT1_01ENDIN_5" localSheetId="0">'GMIC-NC_21A_SCDPT1'!$G$19</definedName>
    <definedName name="SCDPT1_01ENDIN_6.01" localSheetId="0">'GMIC-NC_21A_SCDPT1'!$H$19</definedName>
    <definedName name="SCDPT1_01ENDIN_6.02" localSheetId="0">'GMIC-NC_21A_SCDPT1'!$I$19</definedName>
    <definedName name="SCDPT1_01ENDIN_6.03" localSheetId="0">'GMIC-NC_21A_SCDPT1'!$J$19</definedName>
    <definedName name="SCDPT1_01ENDIN_7" localSheetId="0">'GMIC-NC_21A_SCDPT1'!$K$19</definedName>
    <definedName name="SCDPT1_01ENDIN_8" localSheetId="0">'GMIC-NC_21A_SCDPT1'!$L$19</definedName>
    <definedName name="SCDPT1_01ENDIN_9" localSheetId="0">'GMIC-NC_21A_SCDPT1'!$M$19</definedName>
    <definedName name="SCDPT1_0200000_Range" localSheetId="0">'GMIC-NC_21A_SCDPT1'!$B$21:$AM$23</definedName>
    <definedName name="SCDPT1_0299999_10" localSheetId="0">'GMIC-NC_21A_SCDPT1'!$N$24</definedName>
    <definedName name="SCDPT1_0299999_11" localSheetId="0">'GMIC-NC_21A_SCDPT1'!$O$24</definedName>
    <definedName name="SCDPT1_0299999_12" localSheetId="0">'GMIC-NC_21A_SCDPT1'!$P$24</definedName>
    <definedName name="SCDPT1_0299999_13" localSheetId="0">'GMIC-NC_21A_SCDPT1'!$Q$24</definedName>
    <definedName name="SCDPT1_0299999_14" localSheetId="0">'GMIC-NC_21A_SCDPT1'!$R$24</definedName>
    <definedName name="SCDPT1_0299999_15" localSheetId="0">'GMIC-NC_21A_SCDPT1'!$S$24</definedName>
    <definedName name="SCDPT1_0299999_19" localSheetId="0">'GMIC-NC_21A_SCDPT1'!$W$24</definedName>
    <definedName name="SCDPT1_0299999_20" localSheetId="0">'GMIC-NC_21A_SCDPT1'!$X$24</definedName>
    <definedName name="SCDPT1_0299999_7" localSheetId="0">'GMIC-NC_21A_SCDPT1'!$K$24</definedName>
    <definedName name="SCDPT1_0299999_9" localSheetId="0">'GMIC-NC_21A_SCDPT1'!$M$24</definedName>
    <definedName name="SCDPT1_02BEGIN_1" localSheetId="0">'GMIC-NC_21A_SCDPT1'!$C$21</definedName>
    <definedName name="SCDPT1_02BEGIN_10" localSheetId="0">'GMIC-NC_21A_SCDPT1'!$N$21</definedName>
    <definedName name="SCDPT1_02BEGIN_11" localSheetId="0">'GMIC-NC_21A_SCDPT1'!$O$21</definedName>
    <definedName name="SCDPT1_02BEGIN_12" localSheetId="0">'GMIC-NC_21A_SCDPT1'!$P$21</definedName>
    <definedName name="SCDPT1_02BEGIN_13" localSheetId="0">'GMIC-NC_21A_SCDPT1'!$Q$21</definedName>
    <definedName name="SCDPT1_02BEGIN_14" localSheetId="0">'GMIC-NC_21A_SCDPT1'!$R$21</definedName>
    <definedName name="SCDPT1_02BEGIN_15" localSheetId="0">'GMIC-NC_21A_SCDPT1'!$S$21</definedName>
    <definedName name="SCDPT1_02BEGIN_16" localSheetId="0">'GMIC-NC_21A_SCDPT1'!$T$21</definedName>
    <definedName name="SCDPT1_02BEGIN_17" localSheetId="0">'GMIC-NC_21A_SCDPT1'!$U$21</definedName>
    <definedName name="SCDPT1_02BEGIN_18" localSheetId="0">'GMIC-NC_21A_SCDPT1'!$V$21</definedName>
    <definedName name="SCDPT1_02BEGIN_19" localSheetId="0">'GMIC-NC_21A_SCDPT1'!$W$21</definedName>
    <definedName name="SCDPT1_02BEGIN_2" localSheetId="0">'GMIC-NC_21A_SCDPT1'!$D$21</definedName>
    <definedName name="SCDPT1_02BEGIN_20" localSheetId="0">'GMIC-NC_21A_SCDPT1'!$X$21</definedName>
    <definedName name="SCDPT1_02BEGIN_21" localSheetId="0">'GMIC-NC_21A_SCDPT1'!$Y$21</definedName>
    <definedName name="SCDPT1_02BEGIN_22" localSheetId="0">'GMIC-NC_21A_SCDPT1'!$Z$21</definedName>
    <definedName name="SCDPT1_02BEGIN_23" localSheetId="0">'GMIC-NC_21A_SCDPT1'!$AA$21</definedName>
    <definedName name="SCDPT1_02BEGIN_24" localSheetId="0">'GMIC-NC_21A_SCDPT1'!$AB$21</definedName>
    <definedName name="SCDPT1_02BEGIN_25" localSheetId="0">'GMIC-NC_21A_SCDPT1'!$AC$21</definedName>
    <definedName name="SCDPT1_02BEGIN_26" localSheetId="0">'GMIC-NC_21A_SCDPT1'!$AD$21</definedName>
    <definedName name="SCDPT1_02BEGIN_27" localSheetId="0">'GMIC-NC_21A_SCDPT1'!$AE$21</definedName>
    <definedName name="SCDPT1_02BEGIN_28" localSheetId="0">'GMIC-NC_21A_SCDPT1'!$AF$21</definedName>
    <definedName name="SCDPT1_02BEGIN_29" localSheetId="0">'GMIC-NC_21A_SCDPT1'!$AG$21</definedName>
    <definedName name="SCDPT1_02BEGIN_3" localSheetId="0">'GMIC-NC_21A_SCDPT1'!$E$21</definedName>
    <definedName name="SCDPT1_02BEGIN_30" localSheetId="0">'GMIC-NC_21A_SCDPT1'!$AH$21</definedName>
    <definedName name="SCDPT1_02BEGIN_31" localSheetId="0">'GMIC-NC_21A_SCDPT1'!$AI$21</definedName>
    <definedName name="SCDPT1_02BEGIN_32" localSheetId="0">'GMIC-NC_21A_SCDPT1'!$AJ$21</definedName>
    <definedName name="SCDPT1_02BEGIN_33" localSheetId="0">'GMIC-NC_21A_SCDPT1'!$AK$21</definedName>
    <definedName name="SCDPT1_02BEGIN_34" localSheetId="0">'GMIC-NC_21A_SCDPT1'!$AL$21</definedName>
    <definedName name="SCDPT1_02BEGIN_35" localSheetId="0">'GMIC-NC_21A_SCDPT1'!$AM$21</definedName>
    <definedName name="SCDPT1_02BEGIN_4" localSheetId="0">'GMIC-NC_21A_SCDPT1'!$F$21</definedName>
    <definedName name="SCDPT1_02BEGIN_5" localSheetId="0">'GMIC-NC_21A_SCDPT1'!$G$21</definedName>
    <definedName name="SCDPT1_02BEGIN_6.01" localSheetId="0">'GMIC-NC_21A_SCDPT1'!$H$21</definedName>
    <definedName name="SCDPT1_02BEGIN_6.02" localSheetId="0">'GMIC-NC_21A_SCDPT1'!$I$21</definedName>
    <definedName name="SCDPT1_02BEGIN_6.03" localSheetId="0">'GMIC-NC_21A_SCDPT1'!$J$21</definedName>
    <definedName name="SCDPT1_02BEGIN_7" localSheetId="0">'GMIC-NC_21A_SCDPT1'!$K$21</definedName>
    <definedName name="SCDPT1_02BEGIN_8" localSheetId="0">'GMIC-NC_21A_SCDPT1'!$L$21</definedName>
    <definedName name="SCDPT1_02BEGIN_9" localSheetId="0">'GMIC-NC_21A_SCDPT1'!$M$21</definedName>
    <definedName name="SCDPT1_02ENDIN_10" localSheetId="0">'GMIC-NC_21A_SCDPT1'!$N$23</definedName>
    <definedName name="SCDPT1_02ENDIN_11" localSheetId="0">'GMIC-NC_21A_SCDPT1'!$O$23</definedName>
    <definedName name="SCDPT1_02ENDIN_12" localSheetId="0">'GMIC-NC_21A_SCDPT1'!$P$23</definedName>
    <definedName name="SCDPT1_02ENDIN_13" localSheetId="0">'GMIC-NC_21A_SCDPT1'!$Q$23</definedName>
    <definedName name="SCDPT1_02ENDIN_14" localSheetId="0">'GMIC-NC_21A_SCDPT1'!$R$23</definedName>
    <definedName name="SCDPT1_02ENDIN_15" localSheetId="0">'GMIC-NC_21A_SCDPT1'!$S$23</definedName>
    <definedName name="SCDPT1_02ENDIN_16" localSheetId="0">'GMIC-NC_21A_SCDPT1'!$T$23</definedName>
    <definedName name="SCDPT1_02ENDIN_17" localSheetId="0">'GMIC-NC_21A_SCDPT1'!$U$23</definedName>
    <definedName name="SCDPT1_02ENDIN_18" localSheetId="0">'GMIC-NC_21A_SCDPT1'!$V$23</definedName>
    <definedName name="SCDPT1_02ENDIN_19" localSheetId="0">'GMIC-NC_21A_SCDPT1'!$W$23</definedName>
    <definedName name="SCDPT1_02ENDIN_2" localSheetId="0">'GMIC-NC_21A_SCDPT1'!$D$23</definedName>
    <definedName name="SCDPT1_02ENDIN_20" localSheetId="0">'GMIC-NC_21A_SCDPT1'!$X$23</definedName>
    <definedName name="SCDPT1_02ENDIN_21" localSheetId="0">'GMIC-NC_21A_SCDPT1'!$Y$23</definedName>
    <definedName name="SCDPT1_02ENDIN_22" localSheetId="0">'GMIC-NC_21A_SCDPT1'!$Z$23</definedName>
    <definedName name="SCDPT1_02ENDIN_23" localSheetId="0">'GMIC-NC_21A_SCDPT1'!$AA$23</definedName>
    <definedName name="SCDPT1_02ENDIN_24" localSheetId="0">'GMIC-NC_21A_SCDPT1'!$AB$23</definedName>
    <definedName name="SCDPT1_02ENDIN_25" localSheetId="0">'GMIC-NC_21A_SCDPT1'!$AC$23</definedName>
    <definedName name="SCDPT1_02ENDIN_26" localSheetId="0">'GMIC-NC_21A_SCDPT1'!$AD$23</definedName>
    <definedName name="SCDPT1_02ENDIN_27" localSheetId="0">'GMIC-NC_21A_SCDPT1'!$AE$23</definedName>
    <definedName name="SCDPT1_02ENDIN_28" localSheetId="0">'GMIC-NC_21A_SCDPT1'!$AF$23</definedName>
    <definedName name="SCDPT1_02ENDIN_29" localSheetId="0">'GMIC-NC_21A_SCDPT1'!$AG$23</definedName>
    <definedName name="SCDPT1_02ENDIN_3" localSheetId="0">'GMIC-NC_21A_SCDPT1'!$E$23</definedName>
    <definedName name="SCDPT1_02ENDIN_30" localSheetId="0">'GMIC-NC_21A_SCDPT1'!$AH$23</definedName>
    <definedName name="SCDPT1_02ENDIN_31" localSheetId="0">'GMIC-NC_21A_SCDPT1'!$AI$23</definedName>
    <definedName name="SCDPT1_02ENDIN_32" localSheetId="0">'GMIC-NC_21A_SCDPT1'!$AJ$23</definedName>
    <definedName name="SCDPT1_02ENDIN_33" localSheetId="0">'GMIC-NC_21A_SCDPT1'!$AK$23</definedName>
    <definedName name="SCDPT1_02ENDIN_34" localSheetId="0">'GMIC-NC_21A_SCDPT1'!$AL$23</definedName>
    <definedName name="SCDPT1_02ENDIN_35" localSheetId="0">'GMIC-NC_21A_SCDPT1'!$AM$23</definedName>
    <definedName name="SCDPT1_02ENDIN_4" localSheetId="0">'GMIC-NC_21A_SCDPT1'!$F$23</definedName>
    <definedName name="SCDPT1_02ENDIN_5" localSheetId="0">'GMIC-NC_21A_SCDPT1'!$G$23</definedName>
    <definedName name="SCDPT1_02ENDIN_6.01" localSheetId="0">'GMIC-NC_21A_SCDPT1'!$H$23</definedName>
    <definedName name="SCDPT1_02ENDIN_6.02" localSheetId="0">'GMIC-NC_21A_SCDPT1'!$I$23</definedName>
    <definedName name="SCDPT1_02ENDIN_6.03" localSheetId="0">'GMIC-NC_21A_SCDPT1'!$J$23</definedName>
    <definedName name="SCDPT1_02ENDIN_7" localSheetId="0">'GMIC-NC_21A_SCDPT1'!$K$23</definedName>
    <definedName name="SCDPT1_02ENDIN_8" localSheetId="0">'GMIC-NC_21A_SCDPT1'!$L$23</definedName>
    <definedName name="SCDPT1_02ENDIN_9" localSheetId="0">'GMIC-NC_21A_SCDPT1'!$M$23</definedName>
    <definedName name="SCDPT1_0300000_Range" localSheetId="0">'GMIC-NC_21A_SCDPT1'!$B$25:$AM$27</definedName>
    <definedName name="SCDPT1_0399999_10" localSheetId="0">'GMIC-NC_21A_SCDPT1'!$N$28</definedName>
    <definedName name="SCDPT1_0399999_11" localSheetId="0">'GMIC-NC_21A_SCDPT1'!$O$28</definedName>
    <definedName name="SCDPT1_0399999_12" localSheetId="0">'GMIC-NC_21A_SCDPT1'!$P$28</definedName>
    <definedName name="SCDPT1_0399999_13" localSheetId="0">'GMIC-NC_21A_SCDPT1'!$Q$28</definedName>
    <definedName name="SCDPT1_0399999_14" localSheetId="0">'GMIC-NC_21A_SCDPT1'!$R$28</definedName>
    <definedName name="SCDPT1_0399999_15" localSheetId="0">'GMIC-NC_21A_SCDPT1'!$S$28</definedName>
    <definedName name="SCDPT1_0399999_19" localSheetId="0">'GMIC-NC_21A_SCDPT1'!$W$28</definedName>
    <definedName name="SCDPT1_0399999_20" localSheetId="0">'GMIC-NC_21A_SCDPT1'!$X$28</definedName>
    <definedName name="SCDPT1_0399999_7" localSheetId="0">'GMIC-NC_21A_SCDPT1'!$K$28</definedName>
    <definedName name="SCDPT1_0399999_9" localSheetId="0">'GMIC-NC_21A_SCDPT1'!$M$28</definedName>
    <definedName name="SCDPT1_03BEGIN_1" localSheetId="0">'GMIC-NC_21A_SCDPT1'!$C$25</definedName>
    <definedName name="SCDPT1_03BEGIN_10" localSheetId="0">'GMIC-NC_21A_SCDPT1'!$N$25</definedName>
    <definedName name="SCDPT1_03BEGIN_11" localSheetId="0">'GMIC-NC_21A_SCDPT1'!$O$25</definedName>
    <definedName name="SCDPT1_03BEGIN_12" localSheetId="0">'GMIC-NC_21A_SCDPT1'!$P$25</definedName>
    <definedName name="SCDPT1_03BEGIN_13" localSheetId="0">'GMIC-NC_21A_SCDPT1'!$Q$25</definedName>
    <definedName name="SCDPT1_03BEGIN_14" localSheetId="0">'GMIC-NC_21A_SCDPT1'!$R$25</definedName>
    <definedName name="SCDPT1_03BEGIN_15" localSheetId="0">'GMIC-NC_21A_SCDPT1'!$S$25</definedName>
    <definedName name="SCDPT1_03BEGIN_16" localSheetId="0">'GMIC-NC_21A_SCDPT1'!$T$25</definedName>
    <definedName name="SCDPT1_03BEGIN_17" localSheetId="0">'GMIC-NC_21A_SCDPT1'!$U$25</definedName>
    <definedName name="SCDPT1_03BEGIN_18" localSheetId="0">'GMIC-NC_21A_SCDPT1'!$V$25</definedName>
    <definedName name="SCDPT1_03BEGIN_19" localSheetId="0">'GMIC-NC_21A_SCDPT1'!$W$25</definedName>
    <definedName name="SCDPT1_03BEGIN_2" localSheetId="0">'GMIC-NC_21A_SCDPT1'!$D$25</definedName>
    <definedName name="SCDPT1_03BEGIN_20" localSheetId="0">'GMIC-NC_21A_SCDPT1'!$X$25</definedName>
    <definedName name="SCDPT1_03BEGIN_21" localSheetId="0">'GMIC-NC_21A_SCDPT1'!$Y$25</definedName>
    <definedName name="SCDPT1_03BEGIN_22" localSheetId="0">'GMIC-NC_21A_SCDPT1'!$Z$25</definedName>
    <definedName name="SCDPT1_03BEGIN_23" localSheetId="0">'GMIC-NC_21A_SCDPT1'!$AA$25</definedName>
    <definedName name="SCDPT1_03BEGIN_24" localSheetId="0">'GMIC-NC_21A_SCDPT1'!$AB$25</definedName>
    <definedName name="SCDPT1_03BEGIN_25" localSheetId="0">'GMIC-NC_21A_SCDPT1'!$AC$25</definedName>
    <definedName name="SCDPT1_03BEGIN_26" localSheetId="0">'GMIC-NC_21A_SCDPT1'!$AD$25</definedName>
    <definedName name="SCDPT1_03BEGIN_27" localSheetId="0">'GMIC-NC_21A_SCDPT1'!$AE$25</definedName>
    <definedName name="SCDPT1_03BEGIN_28" localSheetId="0">'GMIC-NC_21A_SCDPT1'!$AF$25</definedName>
    <definedName name="SCDPT1_03BEGIN_29" localSheetId="0">'GMIC-NC_21A_SCDPT1'!$AG$25</definedName>
    <definedName name="SCDPT1_03BEGIN_3" localSheetId="0">'GMIC-NC_21A_SCDPT1'!$E$25</definedName>
    <definedName name="SCDPT1_03BEGIN_30" localSheetId="0">'GMIC-NC_21A_SCDPT1'!$AH$25</definedName>
    <definedName name="SCDPT1_03BEGIN_31" localSheetId="0">'GMIC-NC_21A_SCDPT1'!$AI$25</definedName>
    <definedName name="SCDPT1_03BEGIN_32" localSheetId="0">'GMIC-NC_21A_SCDPT1'!$AJ$25</definedName>
    <definedName name="SCDPT1_03BEGIN_33" localSheetId="0">'GMIC-NC_21A_SCDPT1'!$AK$25</definedName>
    <definedName name="SCDPT1_03BEGIN_34" localSheetId="0">'GMIC-NC_21A_SCDPT1'!$AL$25</definedName>
    <definedName name="SCDPT1_03BEGIN_35" localSheetId="0">'GMIC-NC_21A_SCDPT1'!$AM$25</definedName>
    <definedName name="SCDPT1_03BEGIN_4" localSheetId="0">'GMIC-NC_21A_SCDPT1'!$F$25</definedName>
    <definedName name="SCDPT1_03BEGIN_5" localSheetId="0">'GMIC-NC_21A_SCDPT1'!$G$25</definedName>
    <definedName name="SCDPT1_03BEGIN_6.01" localSheetId="0">'GMIC-NC_21A_SCDPT1'!$H$25</definedName>
    <definedName name="SCDPT1_03BEGIN_6.02" localSheetId="0">'GMIC-NC_21A_SCDPT1'!$I$25</definedName>
    <definedName name="SCDPT1_03BEGIN_6.03" localSheetId="0">'GMIC-NC_21A_SCDPT1'!$J$25</definedName>
    <definedName name="SCDPT1_03BEGIN_7" localSheetId="0">'GMIC-NC_21A_SCDPT1'!$K$25</definedName>
    <definedName name="SCDPT1_03BEGIN_8" localSheetId="0">'GMIC-NC_21A_SCDPT1'!$L$25</definedName>
    <definedName name="SCDPT1_03BEGIN_9" localSheetId="0">'GMIC-NC_21A_SCDPT1'!$M$25</definedName>
    <definedName name="SCDPT1_03ENDIN_10" localSheetId="0">'GMIC-NC_21A_SCDPT1'!$N$27</definedName>
    <definedName name="SCDPT1_03ENDIN_11" localSheetId="0">'GMIC-NC_21A_SCDPT1'!$O$27</definedName>
    <definedName name="SCDPT1_03ENDIN_12" localSheetId="0">'GMIC-NC_21A_SCDPT1'!$P$27</definedName>
    <definedName name="SCDPT1_03ENDIN_13" localSheetId="0">'GMIC-NC_21A_SCDPT1'!$Q$27</definedName>
    <definedName name="SCDPT1_03ENDIN_14" localSheetId="0">'GMIC-NC_21A_SCDPT1'!$R$27</definedName>
    <definedName name="SCDPT1_03ENDIN_15" localSheetId="0">'GMIC-NC_21A_SCDPT1'!$S$27</definedName>
    <definedName name="SCDPT1_03ENDIN_16" localSheetId="0">'GMIC-NC_21A_SCDPT1'!$T$27</definedName>
    <definedName name="SCDPT1_03ENDIN_17" localSheetId="0">'GMIC-NC_21A_SCDPT1'!$U$27</definedName>
    <definedName name="SCDPT1_03ENDIN_18" localSheetId="0">'GMIC-NC_21A_SCDPT1'!$V$27</definedName>
    <definedName name="SCDPT1_03ENDIN_19" localSheetId="0">'GMIC-NC_21A_SCDPT1'!$W$27</definedName>
    <definedName name="SCDPT1_03ENDIN_2" localSheetId="0">'GMIC-NC_21A_SCDPT1'!$D$27</definedName>
    <definedName name="SCDPT1_03ENDIN_20" localSheetId="0">'GMIC-NC_21A_SCDPT1'!$X$27</definedName>
    <definedName name="SCDPT1_03ENDIN_21" localSheetId="0">'GMIC-NC_21A_SCDPT1'!$Y$27</definedName>
    <definedName name="SCDPT1_03ENDIN_22" localSheetId="0">'GMIC-NC_21A_SCDPT1'!$Z$27</definedName>
    <definedName name="SCDPT1_03ENDIN_23" localSheetId="0">'GMIC-NC_21A_SCDPT1'!$AA$27</definedName>
    <definedName name="SCDPT1_03ENDIN_24" localSheetId="0">'GMIC-NC_21A_SCDPT1'!$AB$27</definedName>
    <definedName name="SCDPT1_03ENDIN_25" localSheetId="0">'GMIC-NC_21A_SCDPT1'!$AC$27</definedName>
    <definedName name="SCDPT1_03ENDIN_26" localSheetId="0">'GMIC-NC_21A_SCDPT1'!$AD$27</definedName>
    <definedName name="SCDPT1_03ENDIN_27" localSheetId="0">'GMIC-NC_21A_SCDPT1'!$AE$27</definedName>
    <definedName name="SCDPT1_03ENDIN_28" localSheetId="0">'GMIC-NC_21A_SCDPT1'!$AF$27</definedName>
    <definedName name="SCDPT1_03ENDIN_29" localSheetId="0">'GMIC-NC_21A_SCDPT1'!$AG$27</definedName>
    <definedName name="SCDPT1_03ENDIN_3" localSheetId="0">'GMIC-NC_21A_SCDPT1'!$E$27</definedName>
    <definedName name="SCDPT1_03ENDIN_30" localSheetId="0">'GMIC-NC_21A_SCDPT1'!$AH$27</definedName>
    <definedName name="SCDPT1_03ENDIN_31" localSheetId="0">'GMIC-NC_21A_SCDPT1'!$AI$27</definedName>
    <definedName name="SCDPT1_03ENDIN_32" localSheetId="0">'GMIC-NC_21A_SCDPT1'!$AJ$27</definedName>
    <definedName name="SCDPT1_03ENDIN_33" localSheetId="0">'GMIC-NC_21A_SCDPT1'!$AK$27</definedName>
    <definedName name="SCDPT1_03ENDIN_34" localSheetId="0">'GMIC-NC_21A_SCDPT1'!$AL$27</definedName>
    <definedName name="SCDPT1_03ENDIN_35" localSheetId="0">'GMIC-NC_21A_SCDPT1'!$AM$27</definedName>
    <definedName name="SCDPT1_03ENDIN_4" localSheetId="0">'GMIC-NC_21A_SCDPT1'!$F$27</definedName>
    <definedName name="SCDPT1_03ENDIN_5" localSheetId="0">'GMIC-NC_21A_SCDPT1'!$G$27</definedName>
    <definedName name="SCDPT1_03ENDIN_6.01" localSheetId="0">'GMIC-NC_21A_SCDPT1'!$H$27</definedName>
    <definedName name="SCDPT1_03ENDIN_6.02" localSheetId="0">'GMIC-NC_21A_SCDPT1'!$I$27</definedName>
    <definedName name="SCDPT1_03ENDIN_6.03" localSheetId="0">'GMIC-NC_21A_SCDPT1'!$J$27</definedName>
    <definedName name="SCDPT1_03ENDIN_7" localSheetId="0">'GMIC-NC_21A_SCDPT1'!$K$27</definedName>
    <definedName name="SCDPT1_03ENDIN_8" localSheetId="0">'GMIC-NC_21A_SCDPT1'!$L$27</definedName>
    <definedName name="SCDPT1_03ENDIN_9" localSheetId="0">'GMIC-NC_21A_SCDPT1'!$M$27</definedName>
    <definedName name="SCDPT1_0400000_Range" localSheetId="0">'GMIC-NC_21A_SCDPT1'!$B$29:$AM$31</definedName>
    <definedName name="SCDPT1_0499999_10" localSheetId="0">'GMIC-NC_21A_SCDPT1'!$N$32</definedName>
    <definedName name="SCDPT1_0499999_11" localSheetId="0">'GMIC-NC_21A_SCDPT1'!$O$32</definedName>
    <definedName name="SCDPT1_0499999_12" localSheetId="0">'GMIC-NC_21A_SCDPT1'!$P$32</definedName>
    <definedName name="SCDPT1_0499999_13" localSheetId="0">'GMIC-NC_21A_SCDPT1'!$Q$32</definedName>
    <definedName name="SCDPT1_0499999_14" localSheetId="0">'GMIC-NC_21A_SCDPT1'!$R$32</definedName>
    <definedName name="SCDPT1_0499999_15" localSheetId="0">'GMIC-NC_21A_SCDPT1'!$S$32</definedName>
    <definedName name="SCDPT1_0499999_19" localSheetId="0">'GMIC-NC_21A_SCDPT1'!$W$32</definedName>
    <definedName name="SCDPT1_0499999_20" localSheetId="0">'GMIC-NC_21A_SCDPT1'!$X$32</definedName>
    <definedName name="SCDPT1_0499999_7" localSheetId="0">'GMIC-NC_21A_SCDPT1'!$K$32</definedName>
    <definedName name="SCDPT1_0499999_9" localSheetId="0">'GMIC-NC_21A_SCDPT1'!$M$32</definedName>
    <definedName name="SCDPT1_04BEGIN_1" localSheetId="0">'GMIC-NC_21A_SCDPT1'!$C$29</definedName>
    <definedName name="SCDPT1_04BEGIN_10" localSheetId="0">'GMIC-NC_21A_SCDPT1'!$N$29</definedName>
    <definedName name="SCDPT1_04BEGIN_11" localSheetId="0">'GMIC-NC_21A_SCDPT1'!$O$29</definedName>
    <definedName name="SCDPT1_04BEGIN_12" localSheetId="0">'GMIC-NC_21A_SCDPT1'!$P$29</definedName>
    <definedName name="SCDPT1_04BEGIN_13" localSheetId="0">'GMIC-NC_21A_SCDPT1'!$Q$29</definedName>
    <definedName name="SCDPT1_04BEGIN_14" localSheetId="0">'GMIC-NC_21A_SCDPT1'!$R$29</definedName>
    <definedName name="SCDPT1_04BEGIN_15" localSheetId="0">'GMIC-NC_21A_SCDPT1'!$S$29</definedName>
    <definedName name="SCDPT1_04BEGIN_16" localSheetId="0">'GMIC-NC_21A_SCDPT1'!$T$29</definedName>
    <definedName name="SCDPT1_04BEGIN_17" localSheetId="0">'GMIC-NC_21A_SCDPT1'!$U$29</definedName>
    <definedName name="SCDPT1_04BEGIN_18" localSheetId="0">'GMIC-NC_21A_SCDPT1'!$V$29</definedName>
    <definedName name="SCDPT1_04BEGIN_19" localSheetId="0">'GMIC-NC_21A_SCDPT1'!$W$29</definedName>
    <definedName name="SCDPT1_04BEGIN_2" localSheetId="0">'GMIC-NC_21A_SCDPT1'!$D$29</definedName>
    <definedName name="SCDPT1_04BEGIN_20" localSheetId="0">'GMIC-NC_21A_SCDPT1'!$X$29</definedName>
    <definedName name="SCDPT1_04BEGIN_21" localSheetId="0">'GMIC-NC_21A_SCDPT1'!$Y$29</definedName>
    <definedName name="SCDPT1_04BEGIN_22" localSheetId="0">'GMIC-NC_21A_SCDPT1'!$Z$29</definedName>
    <definedName name="SCDPT1_04BEGIN_23" localSheetId="0">'GMIC-NC_21A_SCDPT1'!$AA$29</definedName>
    <definedName name="SCDPT1_04BEGIN_24" localSheetId="0">'GMIC-NC_21A_SCDPT1'!$AB$29</definedName>
    <definedName name="SCDPT1_04BEGIN_25" localSheetId="0">'GMIC-NC_21A_SCDPT1'!$AC$29</definedName>
    <definedName name="SCDPT1_04BEGIN_26" localSheetId="0">'GMIC-NC_21A_SCDPT1'!$AD$29</definedName>
    <definedName name="SCDPT1_04BEGIN_27" localSheetId="0">'GMIC-NC_21A_SCDPT1'!$AE$29</definedName>
    <definedName name="SCDPT1_04BEGIN_28" localSheetId="0">'GMIC-NC_21A_SCDPT1'!$AF$29</definedName>
    <definedName name="SCDPT1_04BEGIN_29" localSheetId="0">'GMIC-NC_21A_SCDPT1'!$AG$29</definedName>
    <definedName name="SCDPT1_04BEGIN_3" localSheetId="0">'GMIC-NC_21A_SCDPT1'!$E$29</definedName>
    <definedName name="SCDPT1_04BEGIN_30" localSheetId="0">'GMIC-NC_21A_SCDPT1'!$AH$29</definedName>
    <definedName name="SCDPT1_04BEGIN_31" localSheetId="0">'GMIC-NC_21A_SCDPT1'!$AI$29</definedName>
    <definedName name="SCDPT1_04BEGIN_32" localSheetId="0">'GMIC-NC_21A_SCDPT1'!$AJ$29</definedName>
    <definedName name="SCDPT1_04BEGIN_33" localSheetId="0">'GMIC-NC_21A_SCDPT1'!$AK$29</definedName>
    <definedName name="SCDPT1_04BEGIN_34" localSheetId="0">'GMIC-NC_21A_SCDPT1'!$AL$29</definedName>
    <definedName name="SCDPT1_04BEGIN_35" localSheetId="0">'GMIC-NC_21A_SCDPT1'!$AM$29</definedName>
    <definedName name="SCDPT1_04BEGIN_4" localSheetId="0">'GMIC-NC_21A_SCDPT1'!$F$29</definedName>
    <definedName name="SCDPT1_04BEGIN_5" localSheetId="0">'GMIC-NC_21A_SCDPT1'!$G$29</definedName>
    <definedName name="SCDPT1_04BEGIN_6.01" localSheetId="0">'GMIC-NC_21A_SCDPT1'!$H$29</definedName>
    <definedName name="SCDPT1_04BEGIN_6.02" localSheetId="0">'GMIC-NC_21A_SCDPT1'!$I$29</definedName>
    <definedName name="SCDPT1_04BEGIN_6.03" localSheetId="0">'GMIC-NC_21A_SCDPT1'!$J$29</definedName>
    <definedName name="SCDPT1_04BEGIN_7" localSheetId="0">'GMIC-NC_21A_SCDPT1'!$K$29</definedName>
    <definedName name="SCDPT1_04BEGIN_8" localSheetId="0">'GMIC-NC_21A_SCDPT1'!$L$29</definedName>
    <definedName name="SCDPT1_04BEGIN_9" localSheetId="0">'GMIC-NC_21A_SCDPT1'!$M$29</definedName>
    <definedName name="SCDPT1_04ENDIN_10" localSheetId="0">'GMIC-NC_21A_SCDPT1'!$N$31</definedName>
    <definedName name="SCDPT1_04ENDIN_11" localSheetId="0">'GMIC-NC_21A_SCDPT1'!$O$31</definedName>
    <definedName name="SCDPT1_04ENDIN_12" localSheetId="0">'GMIC-NC_21A_SCDPT1'!$P$31</definedName>
    <definedName name="SCDPT1_04ENDIN_13" localSheetId="0">'GMIC-NC_21A_SCDPT1'!$Q$31</definedName>
    <definedName name="SCDPT1_04ENDIN_14" localSheetId="0">'GMIC-NC_21A_SCDPT1'!$R$31</definedName>
    <definedName name="SCDPT1_04ENDIN_15" localSheetId="0">'GMIC-NC_21A_SCDPT1'!$S$31</definedName>
    <definedName name="SCDPT1_04ENDIN_16" localSheetId="0">'GMIC-NC_21A_SCDPT1'!$T$31</definedName>
    <definedName name="SCDPT1_04ENDIN_17" localSheetId="0">'GMIC-NC_21A_SCDPT1'!$U$31</definedName>
    <definedName name="SCDPT1_04ENDIN_18" localSheetId="0">'GMIC-NC_21A_SCDPT1'!$V$31</definedName>
    <definedName name="SCDPT1_04ENDIN_19" localSheetId="0">'GMIC-NC_21A_SCDPT1'!$W$31</definedName>
    <definedName name="SCDPT1_04ENDIN_2" localSheetId="0">'GMIC-NC_21A_SCDPT1'!$D$31</definedName>
    <definedName name="SCDPT1_04ENDIN_20" localSheetId="0">'GMIC-NC_21A_SCDPT1'!$X$31</definedName>
    <definedName name="SCDPT1_04ENDIN_21" localSheetId="0">'GMIC-NC_21A_SCDPT1'!$Y$31</definedName>
    <definedName name="SCDPT1_04ENDIN_22" localSheetId="0">'GMIC-NC_21A_SCDPT1'!$Z$31</definedName>
    <definedName name="SCDPT1_04ENDIN_23" localSheetId="0">'GMIC-NC_21A_SCDPT1'!$AA$31</definedName>
    <definedName name="SCDPT1_04ENDIN_24" localSheetId="0">'GMIC-NC_21A_SCDPT1'!$AB$31</definedName>
    <definedName name="SCDPT1_04ENDIN_25" localSheetId="0">'GMIC-NC_21A_SCDPT1'!$AC$31</definedName>
    <definedName name="SCDPT1_04ENDIN_26" localSheetId="0">'GMIC-NC_21A_SCDPT1'!$AD$31</definedName>
    <definedName name="SCDPT1_04ENDIN_27" localSheetId="0">'GMIC-NC_21A_SCDPT1'!$AE$31</definedName>
    <definedName name="SCDPT1_04ENDIN_28" localSheetId="0">'GMIC-NC_21A_SCDPT1'!$AF$31</definedName>
    <definedName name="SCDPT1_04ENDIN_29" localSheetId="0">'GMIC-NC_21A_SCDPT1'!$AG$31</definedName>
    <definedName name="SCDPT1_04ENDIN_3" localSheetId="0">'GMIC-NC_21A_SCDPT1'!$E$31</definedName>
    <definedName name="SCDPT1_04ENDIN_30" localSheetId="0">'GMIC-NC_21A_SCDPT1'!$AH$31</definedName>
    <definedName name="SCDPT1_04ENDIN_31" localSheetId="0">'GMIC-NC_21A_SCDPT1'!$AI$31</definedName>
    <definedName name="SCDPT1_04ENDIN_32" localSheetId="0">'GMIC-NC_21A_SCDPT1'!$AJ$31</definedName>
    <definedName name="SCDPT1_04ENDIN_33" localSheetId="0">'GMIC-NC_21A_SCDPT1'!$AK$31</definedName>
    <definedName name="SCDPT1_04ENDIN_34" localSheetId="0">'GMIC-NC_21A_SCDPT1'!$AL$31</definedName>
    <definedName name="SCDPT1_04ENDIN_35" localSheetId="0">'GMIC-NC_21A_SCDPT1'!$AM$31</definedName>
    <definedName name="SCDPT1_04ENDIN_4" localSheetId="0">'GMIC-NC_21A_SCDPT1'!$F$31</definedName>
    <definedName name="SCDPT1_04ENDIN_5" localSheetId="0">'GMIC-NC_21A_SCDPT1'!$G$31</definedName>
    <definedName name="SCDPT1_04ENDIN_6.01" localSheetId="0">'GMIC-NC_21A_SCDPT1'!$H$31</definedName>
    <definedName name="SCDPT1_04ENDIN_6.02" localSheetId="0">'GMIC-NC_21A_SCDPT1'!$I$31</definedName>
    <definedName name="SCDPT1_04ENDIN_6.03" localSheetId="0">'GMIC-NC_21A_SCDPT1'!$J$31</definedName>
    <definedName name="SCDPT1_04ENDIN_7" localSheetId="0">'GMIC-NC_21A_SCDPT1'!$K$31</definedName>
    <definedName name="SCDPT1_04ENDIN_8" localSheetId="0">'GMIC-NC_21A_SCDPT1'!$L$31</definedName>
    <definedName name="SCDPT1_04ENDIN_9" localSheetId="0">'GMIC-NC_21A_SCDPT1'!$M$31</definedName>
    <definedName name="SCDPT1_0599999_10" localSheetId="0">'GMIC-NC_21A_SCDPT1'!$N$33</definedName>
    <definedName name="SCDPT1_0599999_11" localSheetId="0">'GMIC-NC_21A_SCDPT1'!$O$33</definedName>
    <definedName name="SCDPT1_0599999_12" localSheetId="0">'GMIC-NC_21A_SCDPT1'!$P$33</definedName>
    <definedName name="SCDPT1_0599999_13" localSheetId="0">'GMIC-NC_21A_SCDPT1'!$Q$33</definedName>
    <definedName name="SCDPT1_0599999_14" localSheetId="0">'GMIC-NC_21A_SCDPT1'!$R$33</definedName>
    <definedName name="SCDPT1_0599999_15" localSheetId="0">'GMIC-NC_21A_SCDPT1'!$S$33</definedName>
    <definedName name="SCDPT1_0599999_19" localSheetId="0">'GMIC-NC_21A_SCDPT1'!$W$33</definedName>
    <definedName name="SCDPT1_0599999_20" localSheetId="0">'GMIC-NC_21A_SCDPT1'!$X$33</definedName>
    <definedName name="SCDPT1_0599999_7" localSheetId="0">'GMIC-NC_21A_SCDPT1'!$K$33</definedName>
    <definedName name="SCDPT1_0599999_9" localSheetId="0">'GMIC-NC_21A_SCDPT1'!$M$33</definedName>
    <definedName name="SCDPT1_0600000_Range" localSheetId="0">'GMIC-NC_21A_SCDPT1'!$B$34:$AM$36</definedName>
    <definedName name="SCDPT1_0699999_10" localSheetId="0">'GMIC-NC_21A_SCDPT1'!$N$37</definedName>
    <definedName name="SCDPT1_0699999_11" localSheetId="0">'GMIC-NC_21A_SCDPT1'!$O$37</definedName>
    <definedName name="SCDPT1_0699999_12" localSheetId="0">'GMIC-NC_21A_SCDPT1'!$P$37</definedName>
    <definedName name="SCDPT1_0699999_13" localSheetId="0">'GMIC-NC_21A_SCDPT1'!$Q$37</definedName>
    <definedName name="SCDPT1_0699999_14" localSheetId="0">'GMIC-NC_21A_SCDPT1'!$R$37</definedName>
    <definedName name="SCDPT1_0699999_15" localSheetId="0">'GMIC-NC_21A_SCDPT1'!$S$37</definedName>
    <definedName name="SCDPT1_0699999_19" localSheetId="0">'GMIC-NC_21A_SCDPT1'!$W$37</definedName>
    <definedName name="SCDPT1_0699999_20" localSheetId="0">'GMIC-NC_21A_SCDPT1'!$X$37</definedName>
    <definedName name="SCDPT1_0699999_7" localSheetId="0">'GMIC-NC_21A_SCDPT1'!$K$37</definedName>
    <definedName name="SCDPT1_0699999_9" localSheetId="0">'GMIC-NC_21A_SCDPT1'!$M$37</definedName>
    <definedName name="SCDPT1_06BEGIN_1" localSheetId="0">'GMIC-NC_21A_SCDPT1'!$C$34</definedName>
    <definedName name="SCDPT1_06BEGIN_10" localSheetId="0">'GMIC-NC_21A_SCDPT1'!$N$34</definedName>
    <definedName name="SCDPT1_06BEGIN_11" localSheetId="0">'GMIC-NC_21A_SCDPT1'!$O$34</definedName>
    <definedName name="SCDPT1_06BEGIN_12" localSheetId="0">'GMIC-NC_21A_SCDPT1'!$P$34</definedName>
    <definedName name="SCDPT1_06BEGIN_13" localSheetId="0">'GMIC-NC_21A_SCDPT1'!$Q$34</definedName>
    <definedName name="SCDPT1_06BEGIN_14" localSheetId="0">'GMIC-NC_21A_SCDPT1'!$R$34</definedName>
    <definedName name="SCDPT1_06BEGIN_15" localSheetId="0">'GMIC-NC_21A_SCDPT1'!$S$34</definedName>
    <definedName name="SCDPT1_06BEGIN_16" localSheetId="0">'GMIC-NC_21A_SCDPT1'!$T$34</definedName>
    <definedName name="SCDPT1_06BEGIN_17" localSheetId="0">'GMIC-NC_21A_SCDPT1'!$U$34</definedName>
    <definedName name="SCDPT1_06BEGIN_18" localSheetId="0">'GMIC-NC_21A_SCDPT1'!$V$34</definedName>
    <definedName name="SCDPT1_06BEGIN_19" localSheetId="0">'GMIC-NC_21A_SCDPT1'!$W$34</definedName>
    <definedName name="SCDPT1_06BEGIN_2" localSheetId="0">'GMIC-NC_21A_SCDPT1'!$D$34</definedName>
    <definedName name="SCDPT1_06BEGIN_20" localSheetId="0">'GMIC-NC_21A_SCDPT1'!$X$34</definedName>
    <definedName name="SCDPT1_06BEGIN_21" localSheetId="0">'GMIC-NC_21A_SCDPT1'!$Y$34</definedName>
    <definedName name="SCDPT1_06BEGIN_22" localSheetId="0">'GMIC-NC_21A_SCDPT1'!$Z$34</definedName>
    <definedName name="SCDPT1_06BEGIN_23" localSheetId="0">'GMIC-NC_21A_SCDPT1'!$AA$34</definedName>
    <definedName name="SCDPT1_06BEGIN_24" localSheetId="0">'GMIC-NC_21A_SCDPT1'!$AB$34</definedName>
    <definedName name="SCDPT1_06BEGIN_25" localSheetId="0">'GMIC-NC_21A_SCDPT1'!$AC$34</definedName>
    <definedName name="SCDPT1_06BEGIN_26" localSheetId="0">'GMIC-NC_21A_SCDPT1'!$AD$34</definedName>
    <definedName name="SCDPT1_06BEGIN_27" localSheetId="0">'GMIC-NC_21A_SCDPT1'!$AE$34</definedName>
    <definedName name="SCDPT1_06BEGIN_28" localSheetId="0">'GMIC-NC_21A_SCDPT1'!$AF$34</definedName>
    <definedName name="SCDPT1_06BEGIN_29" localSheetId="0">'GMIC-NC_21A_SCDPT1'!$AG$34</definedName>
    <definedName name="SCDPT1_06BEGIN_3" localSheetId="0">'GMIC-NC_21A_SCDPT1'!$E$34</definedName>
    <definedName name="SCDPT1_06BEGIN_30" localSheetId="0">'GMIC-NC_21A_SCDPT1'!$AH$34</definedName>
    <definedName name="SCDPT1_06BEGIN_31" localSheetId="0">'GMIC-NC_21A_SCDPT1'!$AI$34</definedName>
    <definedName name="SCDPT1_06BEGIN_32" localSheetId="0">'GMIC-NC_21A_SCDPT1'!$AJ$34</definedName>
    <definedName name="SCDPT1_06BEGIN_33" localSheetId="0">'GMIC-NC_21A_SCDPT1'!$AK$34</definedName>
    <definedName name="SCDPT1_06BEGIN_34" localSheetId="0">'GMIC-NC_21A_SCDPT1'!$AL$34</definedName>
    <definedName name="SCDPT1_06BEGIN_35" localSheetId="0">'GMIC-NC_21A_SCDPT1'!$AM$34</definedName>
    <definedName name="SCDPT1_06BEGIN_4" localSheetId="0">'GMIC-NC_21A_SCDPT1'!$F$34</definedName>
    <definedName name="SCDPT1_06BEGIN_5" localSheetId="0">'GMIC-NC_21A_SCDPT1'!$G$34</definedName>
    <definedName name="SCDPT1_06BEGIN_6.01" localSheetId="0">'GMIC-NC_21A_SCDPT1'!$H$34</definedName>
    <definedName name="SCDPT1_06BEGIN_6.02" localSheetId="0">'GMIC-NC_21A_SCDPT1'!$I$34</definedName>
    <definedName name="SCDPT1_06BEGIN_6.03" localSheetId="0">'GMIC-NC_21A_SCDPT1'!$J$34</definedName>
    <definedName name="SCDPT1_06BEGIN_7" localSheetId="0">'GMIC-NC_21A_SCDPT1'!$K$34</definedName>
    <definedName name="SCDPT1_06BEGIN_8" localSheetId="0">'GMIC-NC_21A_SCDPT1'!$L$34</definedName>
    <definedName name="SCDPT1_06BEGIN_9" localSheetId="0">'GMIC-NC_21A_SCDPT1'!$M$34</definedName>
    <definedName name="SCDPT1_06ENDIN_10" localSheetId="0">'GMIC-NC_21A_SCDPT1'!$N$36</definedName>
    <definedName name="SCDPT1_06ENDIN_11" localSheetId="0">'GMIC-NC_21A_SCDPT1'!$O$36</definedName>
    <definedName name="SCDPT1_06ENDIN_12" localSheetId="0">'GMIC-NC_21A_SCDPT1'!$P$36</definedName>
    <definedName name="SCDPT1_06ENDIN_13" localSheetId="0">'GMIC-NC_21A_SCDPT1'!$Q$36</definedName>
    <definedName name="SCDPT1_06ENDIN_14" localSheetId="0">'GMIC-NC_21A_SCDPT1'!$R$36</definedName>
    <definedName name="SCDPT1_06ENDIN_15" localSheetId="0">'GMIC-NC_21A_SCDPT1'!$S$36</definedName>
    <definedName name="SCDPT1_06ENDIN_16" localSheetId="0">'GMIC-NC_21A_SCDPT1'!$T$36</definedName>
    <definedName name="SCDPT1_06ENDIN_17" localSheetId="0">'GMIC-NC_21A_SCDPT1'!$U$36</definedName>
    <definedName name="SCDPT1_06ENDIN_18" localSheetId="0">'GMIC-NC_21A_SCDPT1'!$V$36</definedName>
    <definedName name="SCDPT1_06ENDIN_19" localSheetId="0">'GMIC-NC_21A_SCDPT1'!$W$36</definedName>
    <definedName name="SCDPT1_06ENDIN_2" localSheetId="0">'GMIC-NC_21A_SCDPT1'!$D$36</definedName>
    <definedName name="SCDPT1_06ENDIN_20" localSheetId="0">'GMIC-NC_21A_SCDPT1'!$X$36</definedName>
    <definedName name="SCDPT1_06ENDIN_21" localSheetId="0">'GMIC-NC_21A_SCDPT1'!$Y$36</definedName>
    <definedName name="SCDPT1_06ENDIN_22" localSheetId="0">'GMIC-NC_21A_SCDPT1'!$Z$36</definedName>
    <definedName name="SCDPT1_06ENDIN_23" localSheetId="0">'GMIC-NC_21A_SCDPT1'!$AA$36</definedName>
    <definedName name="SCDPT1_06ENDIN_24" localSheetId="0">'GMIC-NC_21A_SCDPT1'!$AB$36</definedName>
    <definedName name="SCDPT1_06ENDIN_25" localSheetId="0">'GMIC-NC_21A_SCDPT1'!$AC$36</definedName>
    <definedName name="SCDPT1_06ENDIN_26" localSheetId="0">'GMIC-NC_21A_SCDPT1'!$AD$36</definedName>
    <definedName name="SCDPT1_06ENDIN_27" localSheetId="0">'GMIC-NC_21A_SCDPT1'!$AE$36</definedName>
    <definedName name="SCDPT1_06ENDIN_28" localSheetId="0">'GMIC-NC_21A_SCDPT1'!$AF$36</definedName>
    <definedName name="SCDPT1_06ENDIN_29" localSheetId="0">'GMIC-NC_21A_SCDPT1'!$AG$36</definedName>
    <definedName name="SCDPT1_06ENDIN_3" localSheetId="0">'GMIC-NC_21A_SCDPT1'!$E$36</definedName>
    <definedName name="SCDPT1_06ENDIN_30" localSheetId="0">'GMIC-NC_21A_SCDPT1'!$AH$36</definedName>
    <definedName name="SCDPT1_06ENDIN_31" localSheetId="0">'GMIC-NC_21A_SCDPT1'!$AI$36</definedName>
    <definedName name="SCDPT1_06ENDIN_32" localSheetId="0">'GMIC-NC_21A_SCDPT1'!$AJ$36</definedName>
    <definedName name="SCDPT1_06ENDIN_33" localSheetId="0">'GMIC-NC_21A_SCDPT1'!$AK$36</definedName>
    <definedName name="SCDPT1_06ENDIN_34" localSheetId="0">'GMIC-NC_21A_SCDPT1'!$AL$36</definedName>
    <definedName name="SCDPT1_06ENDIN_35" localSheetId="0">'GMIC-NC_21A_SCDPT1'!$AM$36</definedName>
    <definedName name="SCDPT1_06ENDIN_4" localSheetId="0">'GMIC-NC_21A_SCDPT1'!$F$36</definedName>
    <definedName name="SCDPT1_06ENDIN_5" localSheetId="0">'GMIC-NC_21A_SCDPT1'!$G$36</definedName>
    <definedName name="SCDPT1_06ENDIN_6.01" localSheetId="0">'GMIC-NC_21A_SCDPT1'!$H$36</definedName>
    <definedName name="SCDPT1_06ENDIN_6.02" localSheetId="0">'GMIC-NC_21A_SCDPT1'!$I$36</definedName>
    <definedName name="SCDPT1_06ENDIN_6.03" localSheetId="0">'GMIC-NC_21A_SCDPT1'!$J$36</definedName>
    <definedName name="SCDPT1_06ENDIN_7" localSheetId="0">'GMIC-NC_21A_SCDPT1'!$K$36</definedName>
    <definedName name="SCDPT1_06ENDIN_8" localSheetId="0">'GMIC-NC_21A_SCDPT1'!$L$36</definedName>
    <definedName name="SCDPT1_06ENDIN_9" localSheetId="0">'GMIC-NC_21A_SCDPT1'!$M$36</definedName>
    <definedName name="SCDPT1_0700000_Range" localSheetId="0">'GMIC-NC_21A_SCDPT1'!$B$38:$AM$40</definedName>
    <definedName name="SCDPT1_0799999_10" localSheetId="0">'GMIC-NC_21A_SCDPT1'!$N$41</definedName>
    <definedName name="SCDPT1_0799999_11" localSheetId="0">'GMIC-NC_21A_SCDPT1'!$O$41</definedName>
    <definedName name="SCDPT1_0799999_12" localSheetId="0">'GMIC-NC_21A_SCDPT1'!$P$41</definedName>
    <definedName name="SCDPT1_0799999_13" localSheetId="0">'GMIC-NC_21A_SCDPT1'!$Q$41</definedName>
    <definedName name="SCDPT1_0799999_14" localSheetId="0">'GMIC-NC_21A_SCDPT1'!$R$41</definedName>
    <definedName name="SCDPT1_0799999_15" localSheetId="0">'GMIC-NC_21A_SCDPT1'!$S$41</definedName>
    <definedName name="SCDPT1_0799999_19" localSheetId="0">'GMIC-NC_21A_SCDPT1'!$W$41</definedName>
    <definedName name="SCDPT1_0799999_20" localSheetId="0">'GMIC-NC_21A_SCDPT1'!$X$41</definedName>
    <definedName name="SCDPT1_0799999_7" localSheetId="0">'GMIC-NC_21A_SCDPT1'!$K$41</definedName>
    <definedName name="SCDPT1_0799999_9" localSheetId="0">'GMIC-NC_21A_SCDPT1'!$M$41</definedName>
    <definedName name="SCDPT1_07BEGIN_1" localSheetId="0">'GMIC-NC_21A_SCDPT1'!$C$38</definedName>
    <definedName name="SCDPT1_07BEGIN_10" localSheetId="0">'GMIC-NC_21A_SCDPT1'!$N$38</definedName>
    <definedName name="SCDPT1_07BEGIN_11" localSheetId="0">'GMIC-NC_21A_SCDPT1'!$O$38</definedName>
    <definedName name="SCDPT1_07BEGIN_12" localSheetId="0">'GMIC-NC_21A_SCDPT1'!$P$38</definedName>
    <definedName name="SCDPT1_07BEGIN_13" localSheetId="0">'GMIC-NC_21A_SCDPT1'!$Q$38</definedName>
    <definedName name="SCDPT1_07BEGIN_14" localSheetId="0">'GMIC-NC_21A_SCDPT1'!$R$38</definedName>
    <definedName name="SCDPT1_07BEGIN_15" localSheetId="0">'GMIC-NC_21A_SCDPT1'!$S$38</definedName>
    <definedName name="SCDPT1_07BEGIN_16" localSheetId="0">'GMIC-NC_21A_SCDPT1'!$T$38</definedName>
    <definedName name="SCDPT1_07BEGIN_17" localSheetId="0">'GMIC-NC_21A_SCDPT1'!$U$38</definedName>
    <definedName name="SCDPT1_07BEGIN_18" localSheetId="0">'GMIC-NC_21A_SCDPT1'!$V$38</definedName>
    <definedName name="SCDPT1_07BEGIN_19" localSheetId="0">'GMIC-NC_21A_SCDPT1'!$W$38</definedName>
    <definedName name="SCDPT1_07BEGIN_2" localSheetId="0">'GMIC-NC_21A_SCDPT1'!$D$38</definedName>
    <definedName name="SCDPT1_07BEGIN_20" localSheetId="0">'GMIC-NC_21A_SCDPT1'!$X$38</definedName>
    <definedName name="SCDPT1_07BEGIN_21" localSheetId="0">'GMIC-NC_21A_SCDPT1'!$Y$38</definedName>
    <definedName name="SCDPT1_07BEGIN_22" localSheetId="0">'GMIC-NC_21A_SCDPT1'!$Z$38</definedName>
    <definedName name="SCDPT1_07BEGIN_23" localSheetId="0">'GMIC-NC_21A_SCDPT1'!$AA$38</definedName>
    <definedName name="SCDPT1_07BEGIN_24" localSheetId="0">'GMIC-NC_21A_SCDPT1'!$AB$38</definedName>
    <definedName name="SCDPT1_07BEGIN_25" localSheetId="0">'GMIC-NC_21A_SCDPT1'!$AC$38</definedName>
    <definedName name="SCDPT1_07BEGIN_26" localSheetId="0">'GMIC-NC_21A_SCDPT1'!$AD$38</definedName>
    <definedName name="SCDPT1_07BEGIN_27" localSheetId="0">'GMIC-NC_21A_SCDPT1'!$AE$38</definedName>
    <definedName name="SCDPT1_07BEGIN_28" localSheetId="0">'GMIC-NC_21A_SCDPT1'!$AF$38</definedName>
    <definedName name="SCDPT1_07BEGIN_29" localSheetId="0">'GMIC-NC_21A_SCDPT1'!$AG$38</definedName>
    <definedName name="SCDPT1_07BEGIN_3" localSheetId="0">'GMIC-NC_21A_SCDPT1'!$E$38</definedName>
    <definedName name="SCDPT1_07BEGIN_30" localSheetId="0">'GMIC-NC_21A_SCDPT1'!$AH$38</definedName>
    <definedName name="SCDPT1_07BEGIN_31" localSheetId="0">'GMIC-NC_21A_SCDPT1'!$AI$38</definedName>
    <definedName name="SCDPT1_07BEGIN_32" localSheetId="0">'GMIC-NC_21A_SCDPT1'!$AJ$38</definedName>
    <definedName name="SCDPT1_07BEGIN_33" localSheetId="0">'GMIC-NC_21A_SCDPT1'!$AK$38</definedName>
    <definedName name="SCDPT1_07BEGIN_34" localSheetId="0">'GMIC-NC_21A_SCDPT1'!$AL$38</definedName>
    <definedName name="SCDPT1_07BEGIN_35" localSheetId="0">'GMIC-NC_21A_SCDPT1'!$AM$38</definedName>
    <definedName name="SCDPT1_07BEGIN_4" localSheetId="0">'GMIC-NC_21A_SCDPT1'!$F$38</definedName>
    <definedName name="SCDPT1_07BEGIN_5" localSheetId="0">'GMIC-NC_21A_SCDPT1'!$G$38</definedName>
    <definedName name="SCDPT1_07BEGIN_6.01" localSheetId="0">'GMIC-NC_21A_SCDPT1'!$H$38</definedName>
    <definedName name="SCDPT1_07BEGIN_6.02" localSheetId="0">'GMIC-NC_21A_SCDPT1'!$I$38</definedName>
    <definedName name="SCDPT1_07BEGIN_6.03" localSheetId="0">'GMIC-NC_21A_SCDPT1'!$J$38</definedName>
    <definedName name="SCDPT1_07BEGIN_7" localSheetId="0">'GMIC-NC_21A_SCDPT1'!$K$38</definedName>
    <definedName name="SCDPT1_07BEGIN_8" localSheetId="0">'GMIC-NC_21A_SCDPT1'!$L$38</definedName>
    <definedName name="SCDPT1_07BEGIN_9" localSheetId="0">'GMIC-NC_21A_SCDPT1'!$M$38</definedName>
    <definedName name="SCDPT1_07ENDIN_10" localSheetId="0">'GMIC-NC_21A_SCDPT1'!$N$40</definedName>
    <definedName name="SCDPT1_07ENDIN_11" localSheetId="0">'GMIC-NC_21A_SCDPT1'!$O$40</definedName>
    <definedName name="SCDPT1_07ENDIN_12" localSheetId="0">'GMIC-NC_21A_SCDPT1'!$P$40</definedName>
    <definedName name="SCDPT1_07ENDIN_13" localSheetId="0">'GMIC-NC_21A_SCDPT1'!$Q$40</definedName>
    <definedName name="SCDPT1_07ENDIN_14" localSheetId="0">'GMIC-NC_21A_SCDPT1'!$R$40</definedName>
    <definedName name="SCDPT1_07ENDIN_15" localSheetId="0">'GMIC-NC_21A_SCDPT1'!$S$40</definedName>
    <definedName name="SCDPT1_07ENDIN_16" localSheetId="0">'GMIC-NC_21A_SCDPT1'!$T$40</definedName>
    <definedName name="SCDPT1_07ENDIN_17" localSheetId="0">'GMIC-NC_21A_SCDPT1'!$U$40</definedName>
    <definedName name="SCDPT1_07ENDIN_18" localSheetId="0">'GMIC-NC_21A_SCDPT1'!$V$40</definedName>
    <definedName name="SCDPT1_07ENDIN_19" localSheetId="0">'GMIC-NC_21A_SCDPT1'!$W$40</definedName>
    <definedName name="SCDPT1_07ENDIN_2" localSheetId="0">'GMIC-NC_21A_SCDPT1'!$D$40</definedName>
    <definedName name="SCDPT1_07ENDIN_20" localSheetId="0">'GMIC-NC_21A_SCDPT1'!$X$40</definedName>
    <definedName name="SCDPT1_07ENDIN_21" localSheetId="0">'GMIC-NC_21A_SCDPT1'!$Y$40</definedName>
    <definedName name="SCDPT1_07ENDIN_22" localSheetId="0">'GMIC-NC_21A_SCDPT1'!$Z$40</definedName>
    <definedName name="SCDPT1_07ENDIN_23" localSheetId="0">'GMIC-NC_21A_SCDPT1'!$AA$40</definedName>
    <definedName name="SCDPT1_07ENDIN_24" localSheetId="0">'GMIC-NC_21A_SCDPT1'!$AB$40</definedName>
    <definedName name="SCDPT1_07ENDIN_25" localSheetId="0">'GMIC-NC_21A_SCDPT1'!$AC$40</definedName>
    <definedName name="SCDPT1_07ENDIN_26" localSheetId="0">'GMIC-NC_21A_SCDPT1'!$AD$40</definedName>
    <definedName name="SCDPT1_07ENDIN_27" localSheetId="0">'GMIC-NC_21A_SCDPT1'!$AE$40</definedName>
    <definedName name="SCDPT1_07ENDIN_28" localSheetId="0">'GMIC-NC_21A_SCDPT1'!$AF$40</definedName>
    <definedName name="SCDPT1_07ENDIN_29" localSheetId="0">'GMIC-NC_21A_SCDPT1'!$AG$40</definedName>
    <definedName name="SCDPT1_07ENDIN_3" localSheetId="0">'GMIC-NC_21A_SCDPT1'!$E$40</definedName>
    <definedName name="SCDPT1_07ENDIN_30" localSheetId="0">'GMIC-NC_21A_SCDPT1'!$AH$40</definedName>
    <definedName name="SCDPT1_07ENDIN_31" localSheetId="0">'GMIC-NC_21A_SCDPT1'!$AI$40</definedName>
    <definedName name="SCDPT1_07ENDIN_32" localSheetId="0">'GMIC-NC_21A_SCDPT1'!$AJ$40</definedName>
    <definedName name="SCDPT1_07ENDIN_33" localSheetId="0">'GMIC-NC_21A_SCDPT1'!$AK$40</definedName>
    <definedName name="SCDPT1_07ENDIN_34" localSheetId="0">'GMIC-NC_21A_SCDPT1'!$AL$40</definedName>
    <definedName name="SCDPT1_07ENDIN_35" localSheetId="0">'GMIC-NC_21A_SCDPT1'!$AM$40</definedName>
    <definedName name="SCDPT1_07ENDIN_4" localSheetId="0">'GMIC-NC_21A_SCDPT1'!$F$40</definedName>
    <definedName name="SCDPT1_07ENDIN_5" localSheetId="0">'GMIC-NC_21A_SCDPT1'!$G$40</definedName>
    <definedName name="SCDPT1_07ENDIN_6.01" localSheetId="0">'GMIC-NC_21A_SCDPT1'!$H$40</definedName>
    <definedName name="SCDPT1_07ENDIN_6.02" localSheetId="0">'GMIC-NC_21A_SCDPT1'!$I$40</definedName>
    <definedName name="SCDPT1_07ENDIN_6.03" localSheetId="0">'GMIC-NC_21A_SCDPT1'!$J$40</definedName>
    <definedName name="SCDPT1_07ENDIN_7" localSheetId="0">'GMIC-NC_21A_SCDPT1'!$K$40</definedName>
    <definedName name="SCDPT1_07ENDIN_8" localSheetId="0">'GMIC-NC_21A_SCDPT1'!$L$40</definedName>
    <definedName name="SCDPT1_07ENDIN_9" localSheetId="0">'GMIC-NC_21A_SCDPT1'!$M$40</definedName>
    <definedName name="SCDPT1_0800000_Range" localSheetId="0">'GMIC-NC_21A_SCDPT1'!$B$42:$AM$44</definedName>
    <definedName name="SCDPT1_0899999_10" localSheetId="0">'GMIC-NC_21A_SCDPT1'!$N$45</definedName>
    <definedName name="SCDPT1_0899999_11" localSheetId="0">'GMIC-NC_21A_SCDPT1'!$O$45</definedName>
    <definedName name="SCDPT1_0899999_12" localSheetId="0">'GMIC-NC_21A_SCDPT1'!$P$45</definedName>
    <definedName name="SCDPT1_0899999_13" localSheetId="0">'GMIC-NC_21A_SCDPT1'!$Q$45</definedName>
    <definedName name="SCDPT1_0899999_14" localSheetId="0">'GMIC-NC_21A_SCDPT1'!$R$45</definedName>
    <definedName name="SCDPT1_0899999_15" localSheetId="0">'GMIC-NC_21A_SCDPT1'!$S$45</definedName>
    <definedName name="SCDPT1_0899999_19" localSheetId="0">'GMIC-NC_21A_SCDPT1'!$W$45</definedName>
    <definedName name="SCDPT1_0899999_20" localSheetId="0">'GMIC-NC_21A_SCDPT1'!$X$45</definedName>
    <definedName name="SCDPT1_0899999_7" localSheetId="0">'GMIC-NC_21A_SCDPT1'!$K$45</definedName>
    <definedName name="SCDPT1_0899999_9" localSheetId="0">'GMIC-NC_21A_SCDPT1'!$M$45</definedName>
    <definedName name="SCDPT1_08BEGIN_1" localSheetId="0">'GMIC-NC_21A_SCDPT1'!$C$42</definedName>
    <definedName name="SCDPT1_08BEGIN_10" localSheetId="0">'GMIC-NC_21A_SCDPT1'!$N$42</definedName>
    <definedName name="SCDPT1_08BEGIN_11" localSheetId="0">'GMIC-NC_21A_SCDPT1'!$O$42</definedName>
    <definedName name="SCDPT1_08BEGIN_12" localSheetId="0">'GMIC-NC_21A_SCDPT1'!$P$42</definedName>
    <definedName name="SCDPT1_08BEGIN_13" localSheetId="0">'GMIC-NC_21A_SCDPT1'!$Q$42</definedName>
    <definedName name="SCDPT1_08BEGIN_14" localSheetId="0">'GMIC-NC_21A_SCDPT1'!$R$42</definedName>
    <definedName name="SCDPT1_08BEGIN_15" localSheetId="0">'GMIC-NC_21A_SCDPT1'!$S$42</definedName>
    <definedName name="SCDPT1_08BEGIN_16" localSheetId="0">'GMIC-NC_21A_SCDPT1'!$T$42</definedName>
    <definedName name="SCDPT1_08BEGIN_17" localSheetId="0">'GMIC-NC_21A_SCDPT1'!$U$42</definedName>
    <definedName name="SCDPT1_08BEGIN_18" localSheetId="0">'GMIC-NC_21A_SCDPT1'!$V$42</definedName>
    <definedName name="SCDPT1_08BEGIN_19" localSheetId="0">'GMIC-NC_21A_SCDPT1'!$W$42</definedName>
    <definedName name="SCDPT1_08BEGIN_2" localSheetId="0">'GMIC-NC_21A_SCDPT1'!$D$42</definedName>
    <definedName name="SCDPT1_08BEGIN_20" localSheetId="0">'GMIC-NC_21A_SCDPT1'!$X$42</definedName>
    <definedName name="SCDPT1_08BEGIN_21" localSheetId="0">'GMIC-NC_21A_SCDPT1'!$Y$42</definedName>
    <definedName name="SCDPT1_08BEGIN_22" localSheetId="0">'GMIC-NC_21A_SCDPT1'!$Z$42</definedName>
    <definedName name="SCDPT1_08BEGIN_23" localSheetId="0">'GMIC-NC_21A_SCDPT1'!$AA$42</definedName>
    <definedName name="SCDPT1_08BEGIN_24" localSheetId="0">'GMIC-NC_21A_SCDPT1'!$AB$42</definedName>
    <definedName name="SCDPT1_08BEGIN_25" localSheetId="0">'GMIC-NC_21A_SCDPT1'!$AC$42</definedName>
    <definedName name="SCDPT1_08BEGIN_26" localSheetId="0">'GMIC-NC_21A_SCDPT1'!$AD$42</definedName>
    <definedName name="SCDPT1_08BEGIN_27" localSheetId="0">'GMIC-NC_21A_SCDPT1'!$AE$42</definedName>
    <definedName name="SCDPT1_08BEGIN_28" localSheetId="0">'GMIC-NC_21A_SCDPT1'!$AF$42</definedName>
    <definedName name="SCDPT1_08BEGIN_29" localSheetId="0">'GMIC-NC_21A_SCDPT1'!$AG$42</definedName>
    <definedName name="SCDPT1_08BEGIN_3" localSheetId="0">'GMIC-NC_21A_SCDPT1'!$E$42</definedName>
    <definedName name="SCDPT1_08BEGIN_30" localSheetId="0">'GMIC-NC_21A_SCDPT1'!$AH$42</definedName>
    <definedName name="SCDPT1_08BEGIN_31" localSheetId="0">'GMIC-NC_21A_SCDPT1'!$AI$42</definedName>
    <definedName name="SCDPT1_08BEGIN_32" localSheetId="0">'GMIC-NC_21A_SCDPT1'!$AJ$42</definedName>
    <definedName name="SCDPT1_08BEGIN_33" localSheetId="0">'GMIC-NC_21A_SCDPT1'!$AK$42</definedName>
    <definedName name="SCDPT1_08BEGIN_34" localSheetId="0">'GMIC-NC_21A_SCDPT1'!$AL$42</definedName>
    <definedName name="SCDPT1_08BEGIN_35" localSheetId="0">'GMIC-NC_21A_SCDPT1'!$AM$42</definedName>
    <definedName name="SCDPT1_08BEGIN_4" localSheetId="0">'GMIC-NC_21A_SCDPT1'!$F$42</definedName>
    <definedName name="SCDPT1_08BEGIN_5" localSheetId="0">'GMIC-NC_21A_SCDPT1'!$G$42</definedName>
    <definedName name="SCDPT1_08BEGIN_6.01" localSheetId="0">'GMIC-NC_21A_SCDPT1'!$H$42</definedName>
    <definedName name="SCDPT1_08BEGIN_6.02" localSheetId="0">'GMIC-NC_21A_SCDPT1'!$I$42</definedName>
    <definedName name="SCDPT1_08BEGIN_6.03" localSheetId="0">'GMIC-NC_21A_SCDPT1'!$J$42</definedName>
    <definedName name="SCDPT1_08BEGIN_7" localSheetId="0">'GMIC-NC_21A_SCDPT1'!$K$42</definedName>
    <definedName name="SCDPT1_08BEGIN_8" localSheetId="0">'GMIC-NC_21A_SCDPT1'!$L$42</definedName>
    <definedName name="SCDPT1_08BEGIN_9" localSheetId="0">'GMIC-NC_21A_SCDPT1'!$M$42</definedName>
    <definedName name="SCDPT1_08ENDIN_10" localSheetId="0">'GMIC-NC_21A_SCDPT1'!$N$44</definedName>
    <definedName name="SCDPT1_08ENDIN_11" localSheetId="0">'GMIC-NC_21A_SCDPT1'!$O$44</definedName>
    <definedName name="SCDPT1_08ENDIN_12" localSheetId="0">'GMIC-NC_21A_SCDPT1'!$P$44</definedName>
    <definedName name="SCDPT1_08ENDIN_13" localSheetId="0">'GMIC-NC_21A_SCDPT1'!$Q$44</definedName>
    <definedName name="SCDPT1_08ENDIN_14" localSheetId="0">'GMIC-NC_21A_SCDPT1'!$R$44</definedName>
    <definedName name="SCDPT1_08ENDIN_15" localSheetId="0">'GMIC-NC_21A_SCDPT1'!$S$44</definedName>
    <definedName name="SCDPT1_08ENDIN_16" localSheetId="0">'GMIC-NC_21A_SCDPT1'!$T$44</definedName>
    <definedName name="SCDPT1_08ENDIN_17" localSheetId="0">'GMIC-NC_21A_SCDPT1'!$U$44</definedName>
    <definedName name="SCDPT1_08ENDIN_18" localSheetId="0">'GMIC-NC_21A_SCDPT1'!$V$44</definedName>
    <definedName name="SCDPT1_08ENDIN_19" localSheetId="0">'GMIC-NC_21A_SCDPT1'!$W$44</definedName>
    <definedName name="SCDPT1_08ENDIN_2" localSheetId="0">'GMIC-NC_21A_SCDPT1'!$D$44</definedName>
    <definedName name="SCDPT1_08ENDIN_20" localSheetId="0">'GMIC-NC_21A_SCDPT1'!$X$44</definedName>
    <definedName name="SCDPT1_08ENDIN_21" localSheetId="0">'GMIC-NC_21A_SCDPT1'!$Y$44</definedName>
    <definedName name="SCDPT1_08ENDIN_22" localSheetId="0">'GMIC-NC_21A_SCDPT1'!$Z$44</definedName>
    <definedName name="SCDPT1_08ENDIN_23" localSheetId="0">'GMIC-NC_21A_SCDPT1'!$AA$44</definedName>
    <definedName name="SCDPT1_08ENDIN_24" localSheetId="0">'GMIC-NC_21A_SCDPT1'!$AB$44</definedName>
    <definedName name="SCDPT1_08ENDIN_25" localSheetId="0">'GMIC-NC_21A_SCDPT1'!$AC$44</definedName>
    <definedName name="SCDPT1_08ENDIN_26" localSheetId="0">'GMIC-NC_21A_SCDPT1'!$AD$44</definedName>
    <definedName name="SCDPT1_08ENDIN_27" localSheetId="0">'GMIC-NC_21A_SCDPT1'!$AE$44</definedName>
    <definedName name="SCDPT1_08ENDIN_28" localSheetId="0">'GMIC-NC_21A_SCDPT1'!$AF$44</definedName>
    <definedName name="SCDPT1_08ENDIN_29" localSheetId="0">'GMIC-NC_21A_SCDPT1'!$AG$44</definedName>
    <definedName name="SCDPT1_08ENDIN_3" localSheetId="0">'GMIC-NC_21A_SCDPT1'!$E$44</definedName>
    <definedName name="SCDPT1_08ENDIN_30" localSheetId="0">'GMIC-NC_21A_SCDPT1'!$AH$44</definedName>
    <definedName name="SCDPT1_08ENDIN_31" localSheetId="0">'GMIC-NC_21A_SCDPT1'!$AI$44</definedName>
    <definedName name="SCDPT1_08ENDIN_32" localSheetId="0">'GMIC-NC_21A_SCDPT1'!$AJ$44</definedName>
    <definedName name="SCDPT1_08ENDIN_33" localSheetId="0">'GMIC-NC_21A_SCDPT1'!$AK$44</definedName>
    <definedName name="SCDPT1_08ENDIN_34" localSheetId="0">'GMIC-NC_21A_SCDPT1'!$AL$44</definedName>
    <definedName name="SCDPT1_08ENDIN_35" localSheetId="0">'GMIC-NC_21A_SCDPT1'!$AM$44</definedName>
    <definedName name="SCDPT1_08ENDIN_4" localSheetId="0">'GMIC-NC_21A_SCDPT1'!$F$44</definedName>
    <definedName name="SCDPT1_08ENDIN_5" localSheetId="0">'GMIC-NC_21A_SCDPT1'!$G$44</definedName>
    <definedName name="SCDPT1_08ENDIN_6.01" localSheetId="0">'GMIC-NC_21A_SCDPT1'!$H$44</definedName>
    <definedName name="SCDPT1_08ENDIN_6.02" localSheetId="0">'GMIC-NC_21A_SCDPT1'!$I$44</definedName>
    <definedName name="SCDPT1_08ENDIN_6.03" localSheetId="0">'GMIC-NC_21A_SCDPT1'!$J$44</definedName>
    <definedName name="SCDPT1_08ENDIN_7" localSheetId="0">'GMIC-NC_21A_SCDPT1'!$K$44</definedName>
    <definedName name="SCDPT1_08ENDIN_8" localSheetId="0">'GMIC-NC_21A_SCDPT1'!$L$44</definedName>
    <definedName name="SCDPT1_08ENDIN_9" localSheetId="0">'GMIC-NC_21A_SCDPT1'!$M$44</definedName>
    <definedName name="SCDPT1_0900000_Range" localSheetId="0">'GMIC-NC_21A_SCDPT1'!$B$46:$AM$48</definedName>
    <definedName name="SCDPT1_0999999_10" localSheetId="0">'GMIC-NC_21A_SCDPT1'!$N$49</definedName>
    <definedName name="SCDPT1_0999999_11" localSheetId="0">'GMIC-NC_21A_SCDPT1'!$O$49</definedName>
    <definedName name="SCDPT1_0999999_12" localSheetId="0">'GMIC-NC_21A_SCDPT1'!$P$49</definedName>
    <definedName name="SCDPT1_0999999_13" localSheetId="0">'GMIC-NC_21A_SCDPT1'!$Q$49</definedName>
    <definedName name="SCDPT1_0999999_14" localSheetId="0">'GMIC-NC_21A_SCDPT1'!$R$49</definedName>
    <definedName name="SCDPT1_0999999_15" localSheetId="0">'GMIC-NC_21A_SCDPT1'!$S$49</definedName>
    <definedName name="SCDPT1_0999999_19" localSheetId="0">'GMIC-NC_21A_SCDPT1'!$W$49</definedName>
    <definedName name="SCDPT1_0999999_20" localSheetId="0">'GMIC-NC_21A_SCDPT1'!$X$49</definedName>
    <definedName name="SCDPT1_0999999_7" localSheetId="0">'GMIC-NC_21A_SCDPT1'!$K$49</definedName>
    <definedName name="SCDPT1_0999999_9" localSheetId="0">'GMIC-NC_21A_SCDPT1'!$M$49</definedName>
    <definedName name="SCDPT1_09BEGIN_1" localSheetId="0">'GMIC-NC_21A_SCDPT1'!$C$46</definedName>
    <definedName name="SCDPT1_09BEGIN_10" localSheetId="0">'GMIC-NC_21A_SCDPT1'!$N$46</definedName>
    <definedName name="SCDPT1_09BEGIN_11" localSheetId="0">'GMIC-NC_21A_SCDPT1'!$O$46</definedName>
    <definedName name="SCDPT1_09BEGIN_12" localSheetId="0">'GMIC-NC_21A_SCDPT1'!$P$46</definedName>
    <definedName name="SCDPT1_09BEGIN_13" localSheetId="0">'GMIC-NC_21A_SCDPT1'!$Q$46</definedName>
    <definedName name="SCDPT1_09BEGIN_14" localSheetId="0">'GMIC-NC_21A_SCDPT1'!$R$46</definedName>
    <definedName name="SCDPT1_09BEGIN_15" localSheetId="0">'GMIC-NC_21A_SCDPT1'!$S$46</definedName>
    <definedName name="SCDPT1_09BEGIN_16" localSheetId="0">'GMIC-NC_21A_SCDPT1'!$T$46</definedName>
    <definedName name="SCDPT1_09BEGIN_17" localSheetId="0">'GMIC-NC_21A_SCDPT1'!$U$46</definedName>
    <definedName name="SCDPT1_09BEGIN_18" localSheetId="0">'GMIC-NC_21A_SCDPT1'!$V$46</definedName>
    <definedName name="SCDPT1_09BEGIN_19" localSheetId="0">'GMIC-NC_21A_SCDPT1'!$W$46</definedName>
    <definedName name="SCDPT1_09BEGIN_2" localSheetId="0">'GMIC-NC_21A_SCDPT1'!$D$46</definedName>
    <definedName name="SCDPT1_09BEGIN_20" localSheetId="0">'GMIC-NC_21A_SCDPT1'!$X$46</definedName>
    <definedName name="SCDPT1_09BEGIN_21" localSheetId="0">'GMIC-NC_21A_SCDPT1'!$Y$46</definedName>
    <definedName name="SCDPT1_09BEGIN_22" localSheetId="0">'GMIC-NC_21A_SCDPT1'!$Z$46</definedName>
    <definedName name="SCDPT1_09BEGIN_23" localSheetId="0">'GMIC-NC_21A_SCDPT1'!$AA$46</definedName>
    <definedName name="SCDPT1_09BEGIN_24" localSheetId="0">'GMIC-NC_21A_SCDPT1'!$AB$46</definedName>
    <definedName name="SCDPT1_09BEGIN_25" localSheetId="0">'GMIC-NC_21A_SCDPT1'!$AC$46</definedName>
    <definedName name="SCDPT1_09BEGIN_26" localSheetId="0">'GMIC-NC_21A_SCDPT1'!$AD$46</definedName>
    <definedName name="SCDPT1_09BEGIN_27" localSheetId="0">'GMIC-NC_21A_SCDPT1'!$AE$46</definedName>
    <definedName name="SCDPT1_09BEGIN_28" localSheetId="0">'GMIC-NC_21A_SCDPT1'!$AF$46</definedName>
    <definedName name="SCDPT1_09BEGIN_29" localSheetId="0">'GMIC-NC_21A_SCDPT1'!$AG$46</definedName>
    <definedName name="SCDPT1_09BEGIN_3" localSheetId="0">'GMIC-NC_21A_SCDPT1'!$E$46</definedName>
    <definedName name="SCDPT1_09BEGIN_30" localSheetId="0">'GMIC-NC_21A_SCDPT1'!$AH$46</definedName>
    <definedName name="SCDPT1_09BEGIN_31" localSheetId="0">'GMIC-NC_21A_SCDPT1'!$AI$46</definedName>
    <definedName name="SCDPT1_09BEGIN_32" localSheetId="0">'GMIC-NC_21A_SCDPT1'!$AJ$46</definedName>
    <definedName name="SCDPT1_09BEGIN_33" localSheetId="0">'GMIC-NC_21A_SCDPT1'!$AK$46</definedName>
    <definedName name="SCDPT1_09BEGIN_34" localSheetId="0">'GMIC-NC_21A_SCDPT1'!$AL$46</definedName>
    <definedName name="SCDPT1_09BEGIN_35" localSheetId="0">'GMIC-NC_21A_SCDPT1'!$AM$46</definedName>
    <definedName name="SCDPT1_09BEGIN_4" localSheetId="0">'GMIC-NC_21A_SCDPT1'!$F$46</definedName>
    <definedName name="SCDPT1_09BEGIN_5" localSheetId="0">'GMIC-NC_21A_SCDPT1'!$G$46</definedName>
    <definedName name="SCDPT1_09BEGIN_6.01" localSheetId="0">'GMIC-NC_21A_SCDPT1'!$H$46</definedName>
    <definedName name="SCDPT1_09BEGIN_6.02" localSheetId="0">'GMIC-NC_21A_SCDPT1'!$I$46</definedName>
    <definedName name="SCDPT1_09BEGIN_6.03" localSheetId="0">'GMIC-NC_21A_SCDPT1'!$J$46</definedName>
    <definedName name="SCDPT1_09BEGIN_7" localSheetId="0">'GMIC-NC_21A_SCDPT1'!$K$46</definedName>
    <definedName name="SCDPT1_09BEGIN_8" localSheetId="0">'GMIC-NC_21A_SCDPT1'!$L$46</definedName>
    <definedName name="SCDPT1_09BEGIN_9" localSheetId="0">'GMIC-NC_21A_SCDPT1'!$M$46</definedName>
    <definedName name="SCDPT1_09ENDIN_10" localSheetId="0">'GMIC-NC_21A_SCDPT1'!$N$48</definedName>
    <definedName name="SCDPT1_09ENDIN_11" localSheetId="0">'GMIC-NC_21A_SCDPT1'!$O$48</definedName>
    <definedName name="SCDPT1_09ENDIN_12" localSheetId="0">'GMIC-NC_21A_SCDPT1'!$P$48</definedName>
    <definedName name="SCDPT1_09ENDIN_13" localSheetId="0">'GMIC-NC_21A_SCDPT1'!$Q$48</definedName>
    <definedName name="SCDPT1_09ENDIN_14" localSheetId="0">'GMIC-NC_21A_SCDPT1'!$R$48</definedName>
    <definedName name="SCDPT1_09ENDIN_15" localSheetId="0">'GMIC-NC_21A_SCDPT1'!$S$48</definedName>
    <definedName name="SCDPT1_09ENDIN_16" localSheetId="0">'GMIC-NC_21A_SCDPT1'!$T$48</definedName>
    <definedName name="SCDPT1_09ENDIN_17" localSheetId="0">'GMIC-NC_21A_SCDPT1'!$U$48</definedName>
    <definedName name="SCDPT1_09ENDIN_18" localSheetId="0">'GMIC-NC_21A_SCDPT1'!$V$48</definedName>
    <definedName name="SCDPT1_09ENDIN_19" localSheetId="0">'GMIC-NC_21A_SCDPT1'!$W$48</definedName>
    <definedName name="SCDPT1_09ENDIN_2" localSheetId="0">'GMIC-NC_21A_SCDPT1'!$D$48</definedName>
    <definedName name="SCDPT1_09ENDIN_20" localSheetId="0">'GMIC-NC_21A_SCDPT1'!$X$48</definedName>
    <definedName name="SCDPT1_09ENDIN_21" localSheetId="0">'GMIC-NC_21A_SCDPT1'!$Y$48</definedName>
    <definedName name="SCDPT1_09ENDIN_22" localSheetId="0">'GMIC-NC_21A_SCDPT1'!$Z$48</definedName>
    <definedName name="SCDPT1_09ENDIN_23" localSheetId="0">'GMIC-NC_21A_SCDPT1'!$AA$48</definedName>
    <definedName name="SCDPT1_09ENDIN_24" localSheetId="0">'GMIC-NC_21A_SCDPT1'!$AB$48</definedName>
    <definedName name="SCDPT1_09ENDIN_25" localSheetId="0">'GMIC-NC_21A_SCDPT1'!$AC$48</definedName>
    <definedName name="SCDPT1_09ENDIN_26" localSheetId="0">'GMIC-NC_21A_SCDPT1'!$AD$48</definedName>
    <definedName name="SCDPT1_09ENDIN_27" localSheetId="0">'GMIC-NC_21A_SCDPT1'!$AE$48</definedName>
    <definedName name="SCDPT1_09ENDIN_28" localSheetId="0">'GMIC-NC_21A_SCDPT1'!$AF$48</definedName>
    <definedName name="SCDPT1_09ENDIN_29" localSheetId="0">'GMIC-NC_21A_SCDPT1'!$AG$48</definedName>
    <definedName name="SCDPT1_09ENDIN_3" localSheetId="0">'GMIC-NC_21A_SCDPT1'!$E$48</definedName>
    <definedName name="SCDPT1_09ENDIN_30" localSheetId="0">'GMIC-NC_21A_SCDPT1'!$AH$48</definedName>
    <definedName name="SCDPT1_09ENDIN_31" localSheetId="0">'GMIC-NC_21A_SCDPT1'!$AI$48</definedName>
    <definedName name="SCDPT1_09ENDIN_32" localSheetId="0">'GMIC-NC_21A_SCDPT1'!$AJ$48</definedName>
    <definedName name="SCDPT1_09ENDIN_33" localSheetId="0">'GMIC-NC_21A_SCDPT1'!$AK$48</definedName>
    <definedName name="SCDPT1_09ENDIN_34" localSheetId="0">'GMIC-NC_21A_SCDPT1'!$AL$48</definedName>
    <definedName name="SCDPT1_09ENDIN_35" localSheetId="0">'GMIC-NC_21A_SCDPT1'!$AM$48</definedName>
    <definedName name="SCDPT1_09ENDIN_4" localSheetId="0">'GMIC-NC_21A_SCDPT1'!$F$48</definedName>
    <definedName name="SCDPT1_09ENDIN_5" localSheetId="0">'GMIC-NC_21A_SCDPT1'!$G$48</definedName>
    <definedName name="SCDPT1_09ENDIN_6.01" localSheetId="0">'GMIC-NC_21A_SCDPT1'!$H$48</definedName>
    <definedName name="SCDPT1_09ENDIN_6.02" localSheetId="0">'GMIC-NC_21A_SCDPT1'!$I$48</definedName>
    <definedName name="SCDPT1_09ENDIN_6.03" localSheetId="0">'GMIC-NC_21A_SCDPT1'!$J$48</definedName>
    <definedName name="SCDPT1_09ENDIN_7" localSheetId="0">'GMIC-NC_21A_SCDPT1'!$K$48</definedName>
    <definedName name="SCDPT1_09ENDIN_8" localSheetId="0">'GMIC-NC_21A_SCDPT1'!$L$48</definedName>
    <definedName name="SCDPT1_09ENDIN_9" localSheetId="0">'GMIC-NC_21A_SCDPT1'!$M$48</definedName>
    <definedName name="SCDPT1_1099999_10" localSheetId="0">'GMIC-NC_21A_SCDPT1'!$N$50</definedName>
    <definedName name="SCDPT1_1099999_11" localSheetId="0">'GMIC-NC_21A_SCDPT1'!$O$50</definedName>
    <definedName name="SCDPT1_1099999_12" localSheetId="0">'GMIC-NC_21A_SCDPT1'!$P$50</definedName>
    <definedName name="SCDPT1_1099999_13" localSheetId="0">'GMIC-NC_21A_SCDPT1'!$Q$50</definedName>
    <definedName name="SCDPT1_1099999_14" localSheetId="0">'GMIC-NC_21A_SCDPT1'!$R$50</definedName>
    <definedName name="SCDPT1_1099999_15" localSheetId="0">'GMIC-NC_21A_SCDPT1'!$S$50</definedName>
    <definedName name="SCDPT1_1099999_19" localSheetId="0">'GMIC-NC_21A_SCDPT1'!$W$50</definedName>
    <definedName name="SCDPT1_1099999_20" localSheetId="0">'GMIC-NC_21A_SCDPT1'!$X$50</definedName>
    <definedName name="SCDPT1_1099999_7" localSheetId="0">'GMIC-NC_21A_SCDPT1'!$K$50</definedName>
    <definedName name="SCDPT1_1099999_9" localSheetId="0">'GMIC-NC_21A_SCDPT1'!$M$50</definedName>
    <definedName name="SCDPT1_1100000_Range" localSheetId="0">'GMIC-NC_21A_SCDPT1'!$B$51:$AM$53</definedName>
    <definedName name="SCDPT1_1199999_10" localSheetId="0">'GMIC-NC_21A_SCDPT1'!$N$54</definedName>
    <definedName name="SCDPT1_1199999_11" localSheetId="0">'GMIC-NC_21A_SCDPT1'!$O$54</definedName>
    <definedName name="SCDPT1_1199999_12" localSheetId="0">'GMIC-NC_21A_SCDPT1'!$P$54</definedName>
    <definedName name="SCDPT1_1199999_13" localSheetId="0">'GMIC-NC_21A_SCDPT1'!$Q$54</definedName>
    <definedName name="SCDPT1_1199999_14" localSheetId="0">'GMIC-NC_21A_SCDPT1'!$R$54</definedName>
    <definedName name="SCDPT1_1199999_15" localSheetId="0">'GMIC-NC_21A_SCDPT1'!$S$54</definedName>
    <definedName name="SCDPT1_1199999_19" localSheetId="0">'GMIC-NC_21A_SCDPT1'!$W$54</definedName>
    <definedName name="SCDPT1_1199999_20" localSheetId="0">'GMIC-NC_21A_SCDPT1'!$X$54</definedName>
    <definedName name="SCDPT1_1199999_7" localSheetId="0">'GMIC-NC_21A_SCDPT1'!$K$54</definedName>
    <definedName name="SCDPT1_1199999_9" localSheetId="0">'GMIC-NC_21A_SCDPT1'!$M$54</definedName>
    <definedName name="SCDPT1_11BEGIN_1" localSheetId="0">'GMIC-NC_21A_SCDPT1'!$C$51</definedName>
    <definedName name="SCDPT1_11BEGIN_10" localSheetId="0">'GMIC-NC_21A_SCDPT1'!$N$51</definedName>
    <definedName name="SCDPT1_11BEGIN_11" localSheetId="0">'GMIC-NC_21A_SCDPT1'!$O$51</definedName>
    <definedName name="SCDPT1_11BEGIN_12" localSheetId="0">'GMIC-NC_21A_SCDPT1'!$P$51</definedName>
    <definedName name="SCDPT1_11BEGIN_13" localSheetId="0">'GMIC-NC_21A_SCDPT1'!$Q$51</definedName>
    <definedName name="SCDPT1_11BEGIN_14" localSheetId="0">'GMIC-NC_21A_SCDPT1'!$R$51</definedName>
    <definedName name="SCDPT1_11BEGIN_15" localSheetId="0">'GMIC-NC_21A_SCDPT1'!$S$51</definedName>
    <definedName name="SCDPT1_11BEGIN_16" localSheetId="0">'GMIC-NC_21A_SCDPT1'!$T$51</definedName>
    <definedName name="SCDPT1_11BEGIN_17" localSheetId="0">'GMIC-NC_21A_SCDPT1'!$U$51</definedName>
    <definedName name="SCDPT1_11BEGIN_18" localSheetId="0">'GMIC-NC_21A_SCDPT1'!$V$51</definedName>
    <definedName name="SCDPT1_11BEGIN_19" localSheetId="0">'GMIC-NC_21A_SCDPT1'!$W$51</definedName>
    <definedName name="SCDPT1_11BEGIN_2" localSheetId="0">'GMIC-NC_21A_SCDPT1'!$D$51</definedName>
    <definedName name="SCDPT1_11BEGIN_20" localSheetId="0">'GMIC-NC_21A_SCDPT1'!$X$51</definedName>
    <definedName name="SCDPT1_11BEGIN_21" localSheetId="0">'GMIC-NC_21A_SCDPT1'!$Y$51</definedName>
    <definedName name="SCDPT1_11BEGIN_22" localSheetId="0">'GMIC-NC_21A_SCDPT1'!$Z$51</definedName>
    <definedName name="SCDPT1_11BEGIN_23" localSheetId="0">'GMIC-NC_21A_SCDPT1'!$AA$51</definedName>
    <definedName name="SCDPT1_11BEGIN_24" localSheetId="0">'GMIC-NC_21A_SCDPT1'!$AB$51</definedName>
    <definedName name="SCDPT1_11BEGIN_25" localSheetId="0">'GMIC-NC_21A_SCDPT1'!$AC$51</definedName>
    <definedName name="SCDPT1_11BEGIN_26" localSheetId="0">'GMIC-NC_21A_SCDPT1'!$AD$51</definedName>
    <definedName name="SCDPT1_11BEGIN_27" localSheetId="0">'GMIC-NC_21A_SCDPT1'!$AE$51</definedName>
    <definedName name="SCDPT1_11BEGIN_28" localSheetId="0">'GMIC-NC_21A_SCDPT1'!$AF$51</definedName>
    <definedName name="SCDPT1_11BEGIN_29" localSheetId="0">'GMIC-NC_21A_SCDPT1'!$AG$51</definedName>
    <definedName name="SCDPT1_11BEGIN_3" localSheetId="0">'GMIC-NC_21A_SCDPT1'!$E$51</definedName>
    <definedName name="SCDPT1_11BEGIN_30" localSheetId="0">'GMIC-NC_21A_SCDPT1'!$AH$51</definedName>
    <definedName name="SCDPT1_11BEGIN_31" localSheetId="0">'GMIC-NC_21A_SCDPT1'!$AI$51</definedName>
    <definedName name="SCDPT1_11BEGIN_32" localSheetId="0">'GMIC-NC_21A_SCDPT1'!$AJ$51</definedName>
    <definedName name="SCDPT1_11BEGIN_33" localSheetId="0">'GMIC-NC_21A_SCDPT1'!$AK$51</definedName>
    <definedName name="SCDPT1_11BEGIN_34" localSheetId="0">'GMIC-NC_21A_SCDPT1'!$AL$51</definedName>
    <definedName name="SCDPT1_11BEGIN_35" localSheetId="0">'GMIC-NC_21A_SCDPT1'!$AM$51</definedName>
    <definedName name="SCDPT1_11BEGIN_4" localSheetId="0">'GMIC-NC_21A_SCDPT1'!$F$51</definedName>
    <definedName name="SCDPT1_11BEGIN_5" localSheetId="0">'GMIC-NC_21A_SCDPT1'!$G$51</definedName>
    <definedName name="SCDPT1_11BEGIN_6.01" localSheetId="0">'GMIC-NC_21A_SCDPT1'!$H$51</definedName>
    <definedName name="SCDPT1_11BEGIN_6.02" localSheetId="0">'GMIC-NC_21A_SCDPT1'!$I$51</definedName>
    <definedName name="SCDPT1_11BEGIN_6.03" localSheetId="0">'GMIC-NC_21A_SCDPT1'!$J$51</definedName>
    <definedName name="SCDPT1_11BEGIN_7" localSheetId="0">'GMIC-NC_21A_SCDPT1'!$K$51</definedName>
    <definedName name="SCDPT1_11BEGIN_8" localSheetId="0">'GMIC-NC_21A_SCDPT1'!$L$51</definedName>
    <definedName name="SCDPT1_11BEGIN_9" localSheetId="0">'GMIC-NC_21A_SCDPT1'!$M$51</definedName>
    <definedName name="SCDPT1_11ENDIN_10" localSheetId="0">'GMIC-NC_21A_SCDPT1'!$N$53</definedName>
    <definedName name="SCDPT1_11ENDIN_11" localSheetId="0">'GMIC-NC_21A_SCDPT1'!$O$53</definedName>
    <definedName name="SCDPT1_11ENDIN_12" localSheetId="0">'GMIC-NC_21A_SCDPT1'!$P$53</definedName>
    <definedName name="SCDPT1_11ENDIN_13" localSheetId="0">'GMIC-NC_21A_SCDPT1'!$Q$53</definedName>
    <definedName name="SCDPT1_11ENDIN_14" localSheetId="0">'GMIC-NC_21A_SCDPT1'!$R$53</definedName>
    <definedName name="SCDPT1_11ENDIN_15" localSheetId="0">'GMIC-NC_21A_SCDPT1'!$S$53</definedName>
    <definedName name="SCDPT1_11ENDIN_16" localSheetId="0">'GMIC-NC_21A_SCDPT1'!$T$53</definedName>
    <definedName name="SCDPT1_11ENDIN_17" localSheetId="0">'GMIC-NC_21A_SCDPT1'!$U$53</definedName>
    <definedName name="SCDPT1_11ENDIN_18" localSheetId="0">'GMIC-NC_21A_SCDPT1'!$V$53</definedName>
    <definedName name="SCDPT1_11ENDIN_19" localSheetId="0">'GMIC-NC_21A_SCDPT1'!$W$53</definedName>
    <definedName name="SCDPT1_11ENDIN_2" localSheetId="0">'GMIC-NC_21A_SCDPT1'!$D$53</definedName>
    <definedName name="SCDPT1_11ENDIN_20" localSheetId="0">'GMIC-NC_21A_SCDPT1'!$X$53</definedName>
    <definedName name="SCDPT1_11ENDIN_21" localSheetId="0">'GMIC-NC_21A_SCDPT1'!$Y$53</definedName>
    <definedName name="SCDPT1_11ENDIN_22" localSheetId="0">'GMIC-NC_21A_SCDPT1'!$Z$53</definedName>
    <definedName name="SCDPT1_11ENDIN_23" localSheetId="0">'GMIC-NC_21A_SCDPT1'!$AA$53</definedName>
    <definedName name="SCDPT1_11ENDIN_24" localSheetId="0">'GMIC-NC_21A_SCDPT1'!$AB$53</definedName>
    <definedName name="SCDPT1_11ENDIN_25" localSheetId="0">'GMIC-NC_21A_SCDPT1'!$AC$53</definedName>
    <definedName name="SCDPT1_11ENDIN_26" localSheetId="0">'GMIC-NC_21A_SCDPT1'!$AD$53</definedName>
    <definedName name="SCDPT1_11ENDIN_27" localSheetId="0">'GMIC-NC_21A_SCDPT1'!$AE$53</definedName>
    <definedName name="SCDPT1_11ENDIN_28" localSheetId="0">'GMIC-NC_21A_SCDPT1'!$AF$53</definedName>
    <definedName name="SCDPT1_11ENDIN_29" localSheetId="0">'GMIC-NC_21A_SCDPT1'!$AG$53</definedName>
    <definedName name="SCDPT1_11ENDIN_3" localSheetId="0">'GMIC-NC_21A_SCDPT1'!$E$53</definedName>
    <definedName name="SCDPT1_11ENDIN_30" localSheetId="0">'GMIC-NC_21A_SCDPT1'!$AH$53</definedName>
    <definedName name="SCDPT1_11ENDIN_31" localSheetId="0">'GMIC-NC_21A_SCDPT1'!$AI$53</definedName>
    <definedName name="SCDPT1_11ENDIN_32" localSheetId="0">'GMIC-NC_21A_SCDPT1'!$AJ$53</definedName>
    <definedName name="SCDPT1_11ENDIN_33" localSheetId="0">'GMIC-NC_21A_SCDPT1'!$AK$53</definedName>
    <definedName name="SCDPT1_11ENDIN_34" localSheetId="0">'GMIC-NC_21A_SCDPT1'!$AL$53</definedName>
    <definedName name="SCDPT1_11ENDIN_35" localSheetId="0">'GMIC-NC_21A_SCDPT1'!$AM$53</definedName>
    <definedName name="SCDPT1_11ENDIN_4" localSheetId="0">'GMIC-NC_21A_SCDPT1'!$F$53</definedName>
    <definedName name="SCDPT1_11ENDIN_5" localSheetId="0">'GMIC-NC_21A_SCDPT1'!$G$53</definedName>
    <definedName name="SCDPT1_11ENDIN_6.01" localSheetId="0">'GMIC-NC_21A_SCDPT1'!$H$53</definedName>
    <definedName name="SCDPT1_11ENDIN_6.02" localSheetId="0">'GMIC-NC_21A_SCDPT1'!$I$53</definedName>
    <definedName name="SCDPT1_11ENDIN_6.03" localSheetId="0">'GMIC-NC_21A_SCDPT1'!$J$53</definedName>
    <definedName name="SCDPT1_11ENDIN_7" localSheetId="0">'GMIC-NC_21A_SCDPT1'!$K$53</definedName>
    <definedName name="SCDPT1_11ENDIN_8" localSheetId="0">'GMIC-NC_21A_SCDPT1'!$L$53</definedName>
    <definedName name="SCDPT1_11ENDIN_9" localSheetId="0">'GMIC-NC_21A_SCDPT1'!$M$53</definedName>
    <definedName name="SCDPT1_1200000_Range" localSheetId="0">'GMIC-NC_21A_SCDPT1'!$B$55:$AM$57</definedName>
    <definedName name="SCDPT1_1299999_10" localSheetId="0">'GMIC-NC_21A_SCDPT1'!$N$58</definedName>
    <definedName name="SCDPT1_1299999_11" localSheetId="0">'GMIC-NC_21A_SCDPT1'!$O$58</definedName>
    <definedName name="SCDPT1_1299999_12" localSheetId="0">'GMIC-NC_21A_SCDPT1'!$P$58</definedName>
    <definedName name="SCDPT1_1299999_13" localSheetId="0">'GMIC-NC_21A_SCDPT1'!$Q$58</definedName>
    <definedName name="SCDPT1_1299999_14" localSheetId="0">'GMIC-NC_21A_SCDPT1'!$R$58</definedName>
    <definedName name="SCDPT1_1299999_15" localSheetId="0">'GMIC-NC_21A_SCDPT1'!$S$58</definedName>
    <definedName name="SCDPT1_1299999_19" localSheetId="0">'GMIC-NC_21A_SCDPT1'!$W$58</definedName>
    <definedName name="SCDPT1_1299999_20" localSheetId="0">'GMIC-NC_21A_SCDPT1'!$X$58</definedName>
    <definedName name="SCDPT1_1299999_7" localSheetId="0">'GMIC-NC_21A_SCDPT1'!$K$58</definedName>
    <definedName name="SCDPT1_1299999_9" localSheetId="0">'GMIC-NC_21A_SCDPT1'!$M$58</definedName>
    <definedName name="SCDPT1_12BEGIN_1" localSheetId="0">'GMIC-NC_21A_SCDPT1'!$C$55</definedName>
    <definedName name="SCDPT1_12BEGIN_10" localSheetId="0">'GMIC-NC_21A_SCDPT1'!$N$55</definedName>
    <definedName name="SCDPT1_12BEGIN_11" localSheetId="0">'GMIC-NC_21A_SCDPT1'!$O$55</definedName>
    <definedName name="SCDPT1_12BEGIN_12" localSheetId="0">'GMIC-NC_21A_SCDPT1'!$P$55</definedName>
    <definedName name="SCDPT1_12BEGIN_13" localSheetId="0">'GMIC-NC_21A_SCDPT1'!$Q$55</definedName>
    <definedName name="SCDPT1_12BEGIN_14" localSheetId="0">'GMIC-NC_21A_SCDPT1'!$R$55</definedName>
    <definedName name="SCDPT1_12BEGIN_15" localSheetId="0">'GMIC-NC_21A_SCDPT1'!$S$55</definedName>
    <definedName name="SCDPT1_12BEGIN_16" localSheetId="0">'GMIC-NC_21A_SCDPT1'!$T$55</definedName>
    <definedName name="SCDPT1_12BEGIN_17" localSheetId="0">'GMIC-NC_21A_SCDPT1'!$U$55</definedName>
    <definedName name="SCDPT1_12BEGIN_18" localSheetId="0">'GMIC-NC_21A_SCDPT1'!$V$55</definedName>
    <definedName name="SCDPT1_12BEGIN_19" localSheetId="0">'GMIC-NC_21A_SCDPT1'!$W$55</definedName>
    <definedName name="SCDPT1_12BEGIN_2" localSheetId="0">'GMIC-NC_21A_SCDPT1'!$D$55</definedName>
    <definedName name="SCDPT1_12BEGIN_20" localSheetId="0">'GMIC-NC_21A_SCDPT1'!$X$55</definedName>
    <definedName name="SCDPT1_12BEGIN_21" localSheetId="0">'GMIC-NC_21A_SCDPT1'!$Y$55</definedName>
    <definedName name="SCDPT1_12BEGIN_22" localSheetId="0">'GMIC-NC_21A_SCDPT1'!$Z$55</definedName>
    <definedName name="SCDPT1_12BEGIN_23" localSheetId="0">'GMIC-NC_21A_SCDPT1'!$AA$55</definedName>
    <definedName name="SCDPT1_12BEGIN_24" localSheetId="0">'GMIC-NC_21A_SCDPT1'!$AB$55</definedName>
    <definedName name="SCDPT1_12BEGIN_25" localSheetId="0">'GMIC-NC_21A_SCDPT1'!$AC$55</definedName>
    <definedName name="SCDPT1_12BEGIN_26" localSheetId="0">'GMIC-NC_21A_SCDPT1'!$AD$55</definedName>
    <definedName name="SCDPT1_12BEGIN_27" localSheetId="0">'GMIC-NC_21A_SCDPT1'!$AE$55</definedName>
    <definedName name="SCDPT1_12BEGIN_28" localSheetId="0">'GMIC-NC_21A_SCDPT1'!$AF$55</definedName>
    <definedName name="SCDPT1_12BEGIN_29" localSheetId="0">'GMIC-NC_21A_SCDPT1'!$AG$55</definedName>
    <definedName name="SCDPT1_12BEGIN_3" localSheetId="0">'GMIC-NC_21A_SCDPT1'!$E$55</definedName>
    <definedName name="SCDPT1_12BEGIN_30" localSheetId="0">'GMIC-NC_21A_SCDPT1'!$AH$55</definedName>
    <definedName name="SCDPT1_12BEGIN_31" localSheetId="0">'GMIC-NC_21A_SCDPT1'!$AI$55</definedName>
    <definedName name="SCDPT1_12BEGIN_32" localSheetId="0">'GMIC-NC_21A_SCDPT1'!$AJ$55</definedName>
    <definedName name="SCDPT1_12BEGIN_33" localSheetId="0">'GMIC-NC_21A_SCDPT1'!$AK$55</definedName>
    <definedName name="SCDPT1_12BEGIN_34" localSheetId="0">'GMIC-NC_21A_SCDPT1'!$AL$55</definedName>
    <definedName name="SCDPT1_12BEGIN_35" localSheetId="0">'GMIC-NC_21A_SCDPT1'!$AM$55</definedName>
    <definedName name="SCDPT1_12BEGIN_4" localSheetId="0">'GMIC-NC_21A_SCDPT1'!$F$55</definedName>
    <definedName name="SCDPT1_12BEGIN_5" localSheetId="0">'GMIC-NC_21A_SCDPT1'!$G$55</definedName>
    <definedName name="SCDPT1_12BEGIN_6.01" localSheetId="0">'GMIC-NC_21A_SCDPT1'!$H$55</definedName>
    <definedName name="SCDPT1_12BEGIN_6.02" localSheetId="0">'GMIC-NC_21A_SCDPT1'!$I$55</definedName>
    <definedName name="SCDPT1_12BEGIN_6.03" localSheetId="0">'GMIC-NC_21A_SCDPT1'!$J$55</definedName>
    <definedName name="SCDPT1_12BEGIN_7" localSheetId="0">'GMIC-NC_21A_SCDPT1'!$K$55</definedName>
    <definedName name="SCDPT1_12BEGIN_8" localSheetId="0">'GMIC-NC_21A_SCDPT1'!$L$55</definedName>
    <definedName name="SCDPT1_12BEGIN_9" localSheetId="0">'GMIC-NC_21A_SCDPT1'!$M$55</definedName>
    <definedName name="SCDPT1_12ENDIN_10" localSheetId="0">'GMIC-NC_21A_SCDPT1'!$N$57</definedName>
    <definedName name="SCDPT1_12ENDIN_11" localSheetId="0">'GMIC-NC_21A_SCDPT1'!$O$57</definedName>
    <definedName name="SCDPT1_12ENDIN_12" localSheetId="0">'GMIC-NC_21A_SCDPT1'!$P$57</definedName>
    <definedName name="SCDPT1_12ENDIN_13" localSheetId="0">'GMIC-NC_21A_SCDPT1'!$Q$57</definedName>
    <definedName name="SCDPT1_12ENDIN_14" localSheetId="0">'GMIC-NC_21A_SCDPT1'!$R$57</definedName>
    <definedName name="SCDPT1_12ENDIN_15" localSheetId="0">'GMIC-NC_21A_SCDPT1'!$S$57</definedName>
    <definedName name="SCDPT1_12ENDIN_16" localSheetId="0">'GMIC-NC_21A_SCDPT1'!$T$57</definedName>
    <definedName name="SCDPT1_12ENDIN_17" localSheetId="0">'GMIC-NC_21A_SCDPT1'!$U$57</definedName>
    <definedName name="SCDPT1_12ENDIN_18" localSheetId="0">'GMIC-NC_21A_SCDPT1'!$V$57</definedName>
    <definedName name="SCDPT1_12ENDIN_19" localSheetId="0">'GMIC-NC_21A_SCDPT1'!$W$57</definedName>
    <definedName name="SCDPT1_12ENDIN_2" localSheetId="0">'GMIC-NC_21A_SCDPT1'!$D$57</definedName>
    <definedName name="SCDPT1_12ENDIN_20" localSheetId="0">'GMIC-NC_21A_SCDPT1'!$X$57</definedName>
    <definedName name="SCDPT1_12ENDIN_21" localSheetId="0">'GMIC-NC_21A_SCDPT1'!$Y$57</definedName>
    <definedName name="SCDPT1_12ENDIN_22" localSheetId="0">'GMIC-NC_21A_SCDPT1'!$Z$57</definedName>
    <definedName name="SCDPT1_12ENDIN_23" localSheetId="0">'GMIC-NC_21A_SCDPT1'!$AA$57</definedName>
    <definedName name="SCDPT1_12ENDIN_24" localSheetId="0">'GMIC-NC_21A_SCDPT1'!$AB$57</definedName>
    <definedName name="SCDPT1_12ENDIN_25" localSheetId="0">'GMIC-NC_21A_SCDPT1'!$AC$57</definedName>
    <definedName name="SCDPT1_12ENDIN_26" localSheetId="0">'GMIC-NC_21A_SCDPT1'!$AD$57</definedName>
    <definedName name="SCDPT1_12ENDIN_27" localSheetId="0">'GMIC-NC_21A_SCDPT1'!$AE$57</definedName>
    <definedName name="SCDPT1_12ENDIN_28" localSheetId="0">'GMIC-NC_21A_SCDPT1'!$AF$57</definedName>
    <definedName name="SCDPT1_12ENDIN_29" localSheetId="0">'GMIC-NC_21A_SCDPT1'!$AG$57</definedName>
    <definedName name="SCDPT1_12ENDIN_3" localSheetId="0">'GMIC-NC_21A_SCDPT1'!$E$57</definedName>
    <definedName name="SCDPT1_12ENDIN_30" localSheetId="0">'GMIC-NC_21A_SCDPT1'!$AH$57</definedName>
    <definedName name="SCDPT1_12ENDIN_31" localSheetId="0">'GMIC-NC_21A_SCDPT1'!$AI$57</definedName>
    <definedName name="SCDPT1_12ENDIN_32" localSheetId="0">'GMIC-NC_21A_SCDPT1'!$AJ$57</definedName>
    <definedName name="SCDPT1_12ENDIN_33" localSheetId="0">'GMIC-NC_21A_SCDPT1'!$AK$57</definedName>
    <definedName name="SCDPT1_12ENDIN_34" localSheetId="0">'GMIC-NC_21A_SCDPT1'!$AL$57</definedName>
    <definedName name="SCDPT1_12ENDIN_35" localSheetId="0">'GMIC-NC_21A_SCDPT1'!$AM$57</definedName>
    <definedName name="SCDPT1_12ENDIN_4" localSheetId="0">'GMIC-NC_21A_SCDPT1'!$F$57</definedName>
    <definedName name="SCDPT1_12ENDIN_5" localSheetId="0">'GMIC-NC_21A_SCDPT1'!$G$57</definedName>
    <definedName name="SCDPT1_12ENDIN_6.01" localSheetId="0">'GMIC-NC_21A_SCDPT1'!$H$57</definedName>
    <definedName name="SCDPT1_12ENDIN_6.02" localSheetId="0">'GMIC-NC_21A_SCDPT1'!$I$57</definedName>
    <definedName name="SCDPT1_12ENDIN_6.03" localSheetId="0">'GMIC-NC_21A_SCDPT1'!$J$57</definedName>
    <definedName name="SCDPT1_12ENDIN_7" localSheetId="0">'GMIC-NC_21A_SCDPT1'!$K$57</definedName>
    <definedName name="SCDPT1_12ENDIN_8" localSheetId="0">'GMIC-NC_21A_SCDPT1'!$L$57</definedName>
    <definedName name="SCDPT1_12ENDIN_9" localSheetId="0">'GMIC-NC_21A_SCDPT1'!$M$57</definedName>
    <definedName name="SCDPT1_1300000_Range" localSheetId="0">'GMIC-NC_21A_SCDPT1'!$B$59:$AM$61</definedName>
    <definedName name="SCDPT1_1399999_10" localSheetId="0">'GMIC-NC_21A_SCDPT1'!$N$62</definedName>
    <definedName name="SCDPT1_1399999_11" localSheetId="0">'GMIC-NC_21A_SCDPT1'!$O$62</definedName>
    <definedName name="SCDPT1_1399999_12" localSheetId="0">'GMIC-NC_21A_SCDPT1'!$P$62</definedName>
    <definedName name="SCDPT1_1399999_13" localSheetId="0">'GMIC-NC_21A_SCDPT1'!$Q$62</definedName>
    <definedName name="SCDPT1_1399999_14" localSheetId="0">'GMIC-NC_21A_SCDPT1'!$R$62</definedName>
    <definedName name="SCDPT1_1399999_15" localSheetId="0">'GMIC-NC_21A_SCDPT1'!$S$62</definedName>
    <definedName name="SCDPT1_1399999_19" localSheetId="0">'GMIC-NC_21A_SCDPT1'!$W$62</definedName>
    <definedName name="SCDPT1_1399999_20" localSheetId="0">'GMIC-NC_21A_SCDPT1'!$X$62</definedName>
    <definedName name="SCDPT1_1399999_7" localSheetId="0">'GMIC-NC_21A_SCDPT1'!$K$62</definedName>
    <definedName name="SCDPT1_1399999_9" localSheetId="0">'GMIC-NC_21A_SCDPT1'!$M$62</definedName>
    <definedName name="SCDPT1_13BEGIN_1" localSheetId="0">'GMIC-NC_21A_SCDPT1'!$C$59</definedName>
    <definedName name="SCDPT1_13BEGIN_10" localSheetId="0">'GMIC-NC_21A_SCDPT1'!$N$59</definedName>
    <definedName name="SCDPT1_13BEGIN_11" localSheetId="0">'GMIC-NC_21A_SCDPT1'!$O$59</definedName>
    <definedName name="SCDPT1_13BEGIN_12" localSheetId="0">'GMIC-NC_21A_SCDPT1'!$P$59</definedName>
    <definedName name="SCDPT1_13BEGIN_13" localSheetId="0">'GMIC-NC_21A_SCDPT1'!$Q$59</definedName>
    <definedName name="SCDPT1_13BEGIN_14" localSheetId="0">'GMIC-NC_21A_SCDPT1'!$R$59</definedName>
    <definedName name="SCDPT1_13BEGIN_15" localSheetId="0">'GMIC-NC_21A_SCDPT1'!$S$59</definedName>
    <definedName name="SCDPT1_13BEGIN_16" localSheetId="0">'GMIC-NC_21A_SCDPT1'!$T$59</definedName>
    <definedName name="SCDPT1_13BEGIN_17" localSheetId="0">'GMIC-NC_21A_SCDPT1'!$U$59</definedName>
    <definedName name="SCDPT1_13BEGIN_18" localSheetId="0">'GMIC-NC_21A_SCDPT1'!$V$59</definedName>
    <definedName name="SCDPT1_13BEGIN_19" localSheetId="0">'GMIC-NC_21A_SCDPT1'!$W$59</definedName>
    <definedName name="SCDPT1_13BEGIN_2" localSheetId="0">'GMIC-NC_21A_SCDPT1'!$D$59</definedName>
    <definedName name="SCDPT1_13BEGIN_20" localSheetId="0">'GMIC-NC_21A_SCDPT1'!$X$59</definedName>
    <definedName name="SCDPT1_13BEGIN_21" localSheetId="0">'GMIC-NC_21A_SCDPT1'!$Y$59</definedName>
    <definedName name="SCDPT1_13BEGIN_22" localSheetId="0">'GMIC-NC_21A_SCDPT1'!$Z$59</definedName>
    <definedName name="SCDPT1_13BEGIN_23" localSheetId="0">'GMIC-NC_21A_SCDPT1'!$AA$59</definedName>
    <definedName name="SCDPT1_13BEGIN_24" localSheetId="0">'GMIC-NC_21A_SCDPT1'!$AB$59</definedName>
    <definedName name="SCDPT1_13BEGIN_25" localSheetId="0">'GMIC-NC_21A_SCDPT1'!$AC$59</definedName>
    <definedName name="SCDPT1_13BEGIN_26" localSheetId="0">'GMIC-NC_21A_SCDPT1'!$AD$59</definedName>
    <definedName name="SCDPT1_13BEGIN_27" localSheetId="0">'GMIC-NC_21A_SCDPT1'!$AE$59</definedName>
    <definedName name="SCDPT1_13BEGIN_28" localSheetId="0">'GMIC-NC_21A_SCDPT1'!$AF$59</definedName>
    <definedName name="SCDPT1_13BEGIN_29" localSheetId="0">'GMIC-NC_21A_SCDPT1'!$AG$59</definedName>
    <definedName name="SCDPT1_13BEGIN_3" localSheetId="0">'GMIC-NC_21A_SCDPT1'!$E$59</definedName>
    <definedName name="SCDPT1_13BEGIN_30" localSheetId="0">'GMIC-NC_21A_SCDPT1'!$AH$59</definedName>
    <definedName name="SCDPT1_13BEGIN_31" localSheetId="0">'GMIC-NC_21A_SCDPT1'!$AI$59</definedName>
    <definedName name="SCDPT1_13BEGIN_32" localSheetId="0">'GMIC-NC_21A_SCDPT1'!$AJ$59</definedName>
    <definedName name="SCDPT1_13BEGIN_33" localSheetId="0">'GMIC-NC_21A_SCDPT1'!$AK$59</definedName>
    <definedName name="SCDPT1_13BEGIN_34" localSheetId="0">'GMIC-NC_21A_SCDPT1'!$AL$59</definedName>
    <definedName name="SCDPT1_13BEGIN_35" localSheetId="0">'GMIC-NC_21A_SCDPT1'!$AM$59</definedName>
    <definedName name="SCDPT1_13BEGIN_4" localSheetId="0">'GMIC-NC_21A_SCDPT1'!$F$59</definedName>
    <definedName name="SCDPT1_13BEGIN_5" localSheetId="0">'GMIC-NC_21A_SCDPT1'!$G$59</definedName>
    <definedName name="SCDPT1_13BEGIN_6.01" localSheetId="0">'GMIC-NC_21A_SCDPT1'!$H$59</definedName>
    <definedName name="SCDPT1_13BEGIN_6.02" localSheetId="0">'GMIC-NC_21A_SCDPT1'!$I$59</definedName>
    <definedName name="SCDPT1_13BEGIN_6.03" localSheetId="0">'GMIC-NC_21A_SCDPT1'!$J$59</definedName>
    <definedName name="SCDPT1_13BEGIN_7" localSheetId="0">'GMIC-NC_21A_SCDPT1'!$K$59</definedName>
    <definedName name="SCDPT1_13BEGIN_8" localSheetId="0">'GMIC-NC_21A_SCDPT1'!$L$59</definedName>
    <definedName name="SCDPT1_13BEGIN_9" localSheetId="0">'GMIC-NC_21A_SCDPT1'!$M$59</definedName>
    <definedName name="SCDPT1_13ENDIN_10" localSheetId="0">'GMIC-NC_21A_SCDPT1'!$N$61</definedName>
    <definedName name="SCDPT1_13ENDIN_11" localSheetId="0">'GMIC-NC_21A_SCDPT1'!$O$61</definedName>
    <definedName name="SCDPT1_13ENDIN_12" localSheetId="0">'GMIC-NC_21A_SCDPT1'!$P$61</definedName>
    <definedName name="SCDPT1_13ENDIN_13" localSheetId="0">'GMIC-NC_21A_SCDPT1'!$Q$61</definedName>
    <definedName name="SCDPT1_13ENDIN_14" localSheetId="0">'GMIC-NC_21A_SCDPT1'!$R$61</definedName>
    <definedName name="SCDPT1_13ENDIN_15" localSheetId="0">'GMIC-NC_21A_SCDPT1'!$S$61</definedName>
    <definedName name="SCDPT1_13ENDIN_16" localSheetId="0">'GMIC-NC_21A_SCDPT1'!$T$61</definedName>
    <definedName name="SCDPT1_13ENDIN_17" localSheetId="0">'GMIC-NC_21A_SCDPT1'!$U$61</definedName>
    <definedName name="SCDPT1_13ENDIN_18" localSheetId="0">'GMIC-NC_21A_SCDPT1'!$V$61</definedName>
    <definedName name="SCDPT1_13ENDIN_19" localSheetId="0">'GMIC-NC_21A_SCDPT1'!$W$61</definedName>
    <definedName name="SCDPT1_13ENDIN_2" localSheetId="0">'GMIC-NC_21A_SCDPT1'!$D$61</definedName>
    <definedName name="SCDPT1_13ENDIN_20" localSheetId="0">'GMIC-NC_21A_SCDPT1'!$X$61</definedName>
    <definedName name="SCDPT1_13ENDIN_21" localSheetId="0">'GMIC-NC_21A_SCDPT1'!$Y$61</definedName>
    <definedName name="SCDPT1_13ENDIN_22" localSheetId="0">'GMIC-NC_21A_SCDPT1'!$Z$61</definedName>
    <definedName name="SCDPT1_13ENDIN_23" localSheetId="0">'GMIC-NC_21A_SCDPT1'!$AA$61</definedName>
    <definedName name="SCDPT1_13ENDIN_24" localSheetId="0">'GMIC-NC_21A_SCDPT1'!$AB$61</definedName>
    <definedName name="SCDPT1_13ENDIN_25" localSheetId="0">'GMIC-NC_21A_SCDPT1'!$AC$61</definedName>
    <definedName name="SCDPT1_13ENDIN_26" localSheetId="0">'GMIC-NC_21A_SCDPT1'!$AD$61</definedName>
    <definedName name="SCDPT1_13ENDIN_27" localSheetId="0">'GMIC-NC_21A_SCDPT1'!$AE$61</definedName>
    <definedName name="SCDPT1_13ENDIN_28" localSheetId="0">'GMIC-NC_21A_SCDPT1'!$AF$61</definedName>
    <definedName name="SCDPT1_13ENDIN_29" localSheetId="0">'GMIC-NC_21A_SCDPT1'!$AG$61</definedName>
    <definedName name="SCDPT1_13ENDIN_3" localSheetId="0">'GMIC-NC_21A_SCDPT1'!$E$61</definedName>
    <definedName name="SCDPT1_13ENDIN_30" localSheetId="0">'GMIC-NC_21A_SCDPT1'!$AH$61</definedName>
    <definedName name="SCDPT1_13ENDIN_31" localSheetId="0">'GMIC-NC_21A_SCDPT1'!$AI$61</definedName>
    <definedName name="SCDPT1_13ENDIN_32" localSheetId="0">'GMIC-NC_21A_SCDPT1'!$AJ$61</definedName>
    <definedName name="SCDPT1_13ENDIN_33" localSheetId="0">'GMIC-NC_21A_SCDPT1'!$AK$61</definedName>
    <definedName name="SCDPT1_13ENDIN_34" localSheetId="0">'GMIC-NC_21A_SCDPT1'!$AL$61</definedName>
    <definedName name="SCDPT1_13ENDIN_35" localSheetId="0">'GMIC-NC_21A_SCDPT1'!$AM$61</definedName>
    <definedName name="SCDPT1_13ENDIN_4" localSheetId="0">'GMIC-NC_21A_SCDPT1'!$F$61</definedName>
    <definedName name="SCDPT1_13ENDIN_5" localSheetId="0">'GMIC-NC_21A_SCDPT1'!$G$61</definedName>
    <definedName name="SCDPT1_13ENDIN_6.01" localSheetId="0">'GMIC-NC_21A_SCDPT1'!$H$61</definedName>
    <definedName name="SCDPT1_13ENDIN_6.02" localSheetId="0">'GMIC-NC_21A_SCDPT1'!$I$61</definedName>
    <definedName name="SCDPT1_13ENDIN_6.03" localSheetId="0">'GMIC-NC_21A_SCDPT1'!$J$61</definedName>
    <definedName name="SCDPT1_13ENDIN_7" localSheetId="0">'GMIC-NC_21A_SCDPT1'!$K$61</definedName>
    <definedName name="SCDPT1_13ENDIN_8" localSheetId="0">'GMIC-NC_21A_SCDPT1'!$L$61</definedName>
    <definedName name="SCDPT1_13ENDIN_9" localSheetId="0">'GMIC-NC_21A_SCDPT1'!$M$61</definedName>
    <definedName name="SCDPT1_1400000_Range" localSheetId="0">'GMIC-NC_21A_SCDPT1'!$B$63:$AM$65</definedName>
    <definedName name="SCDPT1_1499999_10" localSheetId="0">'GMIC-NC_21A_SCDPT1'!$N$66</definedName>
    <definedName name="SCDPT1_1499999_11" localSheetId="0">'GMIC-NC_21A_SCDPT1'!$O$66</definedName>
    <definedName name="SCDPT1_1499999_12" localSheetId="0">'GMIC-NC_21A_SCDPT1'!$P$66</definedName>
    <definedName name="SCDPT1_1499999_13" localSheetId="0">'GMIC-NC_21A_SCDPT1'!$Q$66</definedName>
    <definedName name="SCDPT1_1499999_14" localSheetId="0">'GMIC-NC_21A_SCDPT1'!$R$66</definedName>
    <definedName name="SCDPT1_1499999_15" localSheetId="0">'GMIC-NC_21A_SCDPT1'!$S$66</definedName>
    <definedName name="SCDPT1_1499999_19" localSheetId="0">'GMIC-NC_21A_SCDPT1'!$W$66</definedName>
    <definedName name="SCDPT1_1499999_20" localSheetId="0">'GMIC-NC_21A_SCDPT1'!$X$66</definedName>
    <definedName name="SCDPT1_1499999_7" localSheetId="0">'GMIC-NC_21A_SCDPT1'!$K$66</definedName>
    <definedName name="SCDPT1_1499999_9" localSheetId="0">'GMIC-NC_21A_SCDPT1'!$M$66</definedName>
    <definedName name="SCDPT1_14BEGIN_1" localSheetId="0">'GMIC-NC_21A_SCDPT1'!$C$63</definedName>
    <definedName name="SCDPT1_14BEGIN_10" localSheetId="0">'GMIC-NC_21A_SCDPT1'!$N$63</definedName>
    <definedName name="SCDPT1_14BEGIN_11" localSheetId="0">'GMIC-NC_21A_SCDPT1'!$O$63</definedName>
    <definedName name="SCDPT1_14BEGIN_12" localSheetId="0">'GMIC-NC_21A_SCDPT1'!$P$63</definedName>
    <definedName name="SCDPT1_14BEGIN_13" localSheetId="0">'GMIC-NC_21A_SCDPT1'!$Q$63</definedName>
    <definedName name="SCDPT1_14BEGIN_14" localSheetId="0">'GMIC-NC_21A_SCDPT1'!$R$63</definedName>
    <definedName name="SCDPT1_14BEGIN_15" localSheetId="0">'GMIC-NC_21A_SCDPT1'!$S$63</definedName>
    <definedName name="SCDPT1_14BEGIN_16" localSheetId="0">'GMIC-NC_21A_SCDPT1'!$T$63</definedName>
    <definedName name="SCDPT1_14BEGIN_17" localSheetId="0">'GMIC-NC_21A_SCDPT1'!$U$63</definedName>
    <definedName name="SCDPT1_14BEGIN_18" localSheetId="0">'GMIC-NC_21A_SCDPT1'!$V$63</definedName>
    <definedName name="SCDPT1_14BEGIN_19" localSheetId="0">'GMIC-NC_21A_SCDPT1'!$W$63</definedName>
    <definedName name="SCDPT1_14BEGIN_2" localSheetId="0">'GMIC-NC_21A_SCDPT1'!$D$63</definedName>
    <definedName name="SCDPT1_14BEGIN_20" localSheetId="0">'GMIC-NC_21A_SCDPT1'!$X$63</definedName>
    <definedName name="SCDPT1_14BEGIN_21" localSheetId="0">'GMIC-NC_21A_SCDPT1'!$Y$63</definedName>
    <definedName name="SCDPT1_14BEGIN_22" localSheetId="0">'GMIC-NC_21A_SCDPT1'!$Z$63</definedName>
    <definedName name="SCDPT1_14BEGIN_23" localSheetId="0">'GMIC-NC_21A_SCDPT1'!$AA$63</definedName>
    <definedName name="SCDPT1_14BEGIN_24" localSheetId="0">'GMIC-NC_21A_SCDPT1'!$AB$63</definedName>
    <definedName name="SCDPT1_14BEGIN_25" localSheetId="0">'GMIC-NC_21A_SCDPT1'!$AC$63</definedName>
    <definedName name="SCDPT1_14BEGIN_26" localSheetId="0">'GMIC-NC_21A_SCDPT1'!$AD$63</definedName>
    <definedName name="SCDPT1_14BEGIN_27" localSheetId="0">'GMIC-NC_21A_SCDPT1'!$AE$63</definedName>
    <definedName name="SCDPT1_14BEGIN_28" localSheetId="0">'GMIC-NC_21A_SCDPT1'!$AF$63</definedName>
    <definedName name="SCDPT1_14BEGIN_29" localSheetId="0">'GMIC-NC_21A_SCDPT1'!$AG$63</definedName>
    <definedName name="SCDPT1_14BEGIN_3" localSheetId="0">'GMIC-NC_21A_SCDPT1'!$E$63</definedName>
    <definedName name="SCDPT1_14BEGIN_30" localSheetId="0">'GMIC-NC_21A_SCDPT1'!$AH$63</definedName>
    <definedName name="SCDPT1_14BEGIN_31" localSheetId="0">'GMIC-NC_21A_SCDPT1'!$AI$63</definedName>
    <definedName name="SCDPT1_14BEGIN_32" localSheetId="0">'GMIC-NC_21A_SCDPT1'!$AJ$63</definedName>
    <definedName name="SCDPT1_14BEGIN_33" localSheetId="0">'GMIC-NC_21A_SCDPT1'!$AK$63</definedName>
    <definedName name="SCDPT1_14BEGIN_34" localSheetId="0">'GMIC-NC_21A_SCDPT1'!$AL$63</definedName>
    <definedName name="SCDPT1_14BEGIN_35" localSheetId="0">'GMIC-NC_21A_SCDPT1'!$AM$63</definedName>
    <definedName name="SCDPT1_14BEGIN_4" localSheetId="0">'GMIC-NC_21A_SCDPT1'!$F$63</definedName>
    <definedName name="SCDPT1_14BEGIN_5" localSheetId="0">'GMIC-NC_21A_SCDPT1'!$G$63</definedName>
    <definedName name="SCDPT1_14BEGIN_6.01" localSheetId="0">'GMIC-NC_21A_SCDPT1'!$H$63</definedName>
    <definedName name="SCDPT1_14BEGIN_6.02" localSheetId="0">'GMIC-NC_21A_SCDPT1'!$I$63</definedName>
    <definedName name="SCDPT1_14BEGIN_6.03" localSheetId="0">'GMIC-NC_21A_SCDPT1'!$J$63</definedName>
    <definedName name="SCDPT1_14BEGIN_7" localSheetId="0">'GMIC-NC_21A_SCDPT1'!$K$63</definedName>
    <definedName name="SCDPT1_14BEGIN_8" localSheetId="0">'GMIC-NC_21A_SCDPT1'!$L$63</definedName>
    <definedName name="SCDPT1_14BEGIN_9" localSheetId="0">'GMIC-NC_21A_SCDPT1'!$M$63</definedName>
    <definedName name="SCDPT1_14ENDIN_10" localSheetId="0">'GMIC-NC_21A_SCDPT1'!$N$65</definedName>
    <definedName name="SCDPT1_14ENDIN_11" localSheetId="0">'GMIC-NC_21A_SCDPT1'!$O$65</definedName>
    <definedName name="SCDPT1_14ENDIN_12" localSheetId="0">'GMIC-NC_21A_SCDPT1'!$P$65</definedName>
    <definedName name="SCDPT1_14ENDIN_13" localSheetId="0">'GMIC-NC_21A_SCDPT1'!$Q$65</definedName>
    <definedName name="SCDPT1_14ENDIN_14" localSheetId="0">'GMIC-NC_21A_SCDPT1'!$R$65</definedName>
    <definedName name="SCDPT1_14ENDIN_15" localSheetId="0">'GMIC-NC_21A_SCDPT1'!$S$65</definedName>
    <definedName name="SCDPT1_14ENDIN_16" localSheetId="0">'GMIC-NC_21A_SCDPT1'!$T$65</definedName>
    <definedName name="SCDPT1_14ENDIN_17" localSheetId="0">'GMIC-NC_21A_SCDPT1'!$U$65</definedName>
    <definedName name="SCDPT1_14ENDIN_18" localSheetId="0">'GMIC-NC_21A_SCDPT1'!$V$65</definedName>
    <definedName name="SCDPT1_14ENDIN_19" localSheetId="0">'GMIC-NC_21A_SCDPT1'!$W$65</definedName>
    <definedName name="SCDPT1_14ENDIN_2" localSheetId="0">'GMIC-NC_21A_SCDPT1'!$D$65</definedName>
    <definedName name="SCDPT1_14ENDIN_20" localSheetId="0">'GMIC-NC_21A_SCDPT1'!$X$65</definedName>
    <definedName name="SCDPT1_14ENDIN_21" localSheetId="0">'GMIC-NC_21A_SCDPT1'!$Y$65</definedName>
    <definedName name="SCDPT1_14ENDIN_22" localSheetId="0">'GMIC-NC_21A_SCDPT1'!$Z$65</definedName>
    <definedName name="SCDPT1_14ENDIN_23" localSheetId="0">'GMIC-NC_21A_SCDPT1'!$AA$65</definedName>
    <definedName name="SCDPT1_14ENDIN_24" localSheetId="0">'GMIC-NC_21A_SCDPT1'!$AB$65</definedName>
    <definedName name="SCDPT1_14ENDIN_25" localSheetId="0">'GMIC-NC_21A_SCDPT1'!$AC$65</definedName>
    <definedName name="SCDPT1_14ENDIN_26" localSheetId="0">'GMIC-NC_21A_SCDPT1'!$AD$65</definedName>
    <definedName name="SCDPT1_14ENDIN_27" localSheetId="0">'GMIC-NC_21A_SCDPT1'!$AE$65</definedName>
    <definedName name="SCDPT1_14ENDIN_28" localSheetId="0">'GMIC-NC_21A_SCDPT1'!$AF$65</definedName>
    <definedName name="SCDPT1_14ENDIN_29" localSheetId="0">'GMIC-NC_21A_SCDPT1'!$AG$65</definedName>
    <definedName name="SCDPT1_14ENDIN_3" localSheetId="0">'GMIC-NC_21A_SCDPT1'!$E$65</definedName>
    <definedName name="SCDPT1_14ENDIN_30" localSheetId="0">'GMIC-NC_21A_SCDPT1'!$AH$65</definedName>
    <definedName name="SCDPT1_14ENDIN_31" localSheetId="0">'GMIC-NC_21A_SCDPT1'!$AI$65</definedName>
    <definedName name="SCDPT1_14ENDIN_32" localSheetId="0">'GMIC-NC_21A_SCDPT1'!$AJ$65</definedName>
    <definedName name="SCDPT1_14ENDIN_33" localSheetId="0">'GMIC-NC_21A_SCDPT1'!$AK$65</definedName>
    <definedName name="SCDPT1_14ENDIN_34" localSheetId="0">'GMIC-NC_21A_SCDPT1'!$AL$65</definedName>
    <definedName name="SCDPT1_14ENDIN_35" localSheetId="0">'GMIC-NC_21A_SCDPT1'!$AM$65</definedName>
    <definedName name="SCDPT1_14ENDIN_4" localSheetId="0">'GMIC-NC_21A_SCDPT1'!$F$65</definedName>
    <definedName name="SCDPT1_14ENDIN_5" localSheetId="0">'GMIC-NC_21A_SCDPT1'!$G$65</definedName>
    <definedName name="SCDPT1_14ENDIN_6.01" localSheetId="0">'GMIC-NC_21A_SCDPT1'!$H$65</definedName>
    <definedName name="SCDPT1_14ENDIN_6.02" localSheetId="0">'GMIC-NC_21A_SCDPT1'!$I$65</definedName>
    <definedName name="SCDPT1_14ENDIN_6.03" localSheetId="0">'GMIC-NC_21A_SCDPT1'!$J$65</definedName>
    <definedName name="SCDPT1_14ENDIN_7" localSheetId="0">'GMIC-NC_21A_SCDPT1'!$K$65</definedName>
    <definedName name="SCDPT1_14ENDIN_8" localSheetId="0">'GMIC-NC_21A_SCDPT1'!$L$65</definedName>
    <definedName name="SCDPT1_14ENDIN_9" localSheetId="0">'GMIC-NC_21A_SCDPT1'!$M$65</definedName>
    <definedName name="SCDPT1_1799999_10" localSheetId="0">'GMIC-NC_21A_SCDPT1'!$N$67</definedName>
    <definedName name="SCDPT1_1799999_11" localSheetId="0">'GMIC-NC_21A_SCDPT1'!$O$67</definedName>
    <definedName name="SCDPT1_1799999_12" localSheetId="0">'GMIC-NC_21A_SCDPT1'!$P$67</definedName>
    <definedName name="SCDPT1_1799999_13" localSheetId="0">'GMIC-NC_21A_SCDPT1'!$Q$67</definedName>
    <definedName name="SCDPT1_1799999_14" localSheetId="0">'GMIC-NC_21A_SCDPT1'!$R$67</definedName>
    <definedName name="SCDPT1_1799999_15" localSheetId="0">'GMIC-NC_21A_SCDPT1'!$S$67</definedName>
    <definedName name="SCDPT1_1799999_19" localSheetId="0">'GMIC-NC_21A_SCDPT1'!$W$67</definedName>
    <definedName name="SCDPT1_1799999_20" localSheetId="0">'GMIC-NC_21A_SCDPT1'!$X$67</definedName>
    <definedName name="SCDPT1_1799999_7" localSheetId="0">'GMIC-NC_21A_SCDPT1'!$K$67</definedName>
    <definedName name="SCDPT1_1799999_9" localSheetId="0">'GMIC-NC_21A_SCDPT1'!$M$67</definedName>
    <definedName name="SCDPT1_1800000_Range" localSheetId="0">'GMIC-NC_21A_SCDPT1'!$B$68:$AM$70</definedName>
    <definedName name="SCDPT1_1899999_10" localSheetId="0">'GMIC-NC_21A_SCDPT1'!$N$71</definedName>
    <definedName name="SCDPT1_1899999_11" localSheetId="0">'GMIC-NC_21A_SCDPT1'!$O$71</definedName>
    <definedName name="SCDPT1_1899999_12" localSheetId="0">'GMIC-NC_21A_SCDPT1'!$P$71</definedName>
    <definedName name="SCDPT1_1899999_13" localSheetId="0">'GMIC-NC_21A_SCDPT1'!$Q$71</definedName>
    <definedName name="SCDPT1_1899999_14" localSheetId="0">'GMIC-NC_21A_SCDPT1'!$R$71</definedName>
    <definedName name="SCDPT1_1899999_15" localSheetId="0">'GMIC-NC_21A_SCDPT1'!$S$71</definedName>
    <definedName name="SCDPT1_1899999_19" localSheetId="0">'GMIC-NC_21A_SCDPT1'!$W$71</definedName>
    <definedName name="SCDPT1_1899999_20" localSheetId="0">'GMIC-NC_21A_SCDPT1'!$X$71</definedName>
    <definedName name="SCDPT1_1899999_7" localSheetId="0">'GMIC-NC_21A_SCDPT1'!$K$71</definedName>
    <definedName name="SCDPT1_1899999_9" localSheetId="0">'GMIC-NC_21A_SCDPT1'!$M$71</definedName>
    <definedName name="SCDPT1_18BEGIN_1" localSheetId="0">'GMIC-NC_21A_SCDPT1'!$C$68</definedName>
    <definedName name="SCDPT1_18BEGIN_10" localSheetId="0">'GMIC-NC_21A_SCDPT1'!$N$68</definedName>
    <definedName name="SCDPT1_18BEGIN_11" localSheetId="0">'GMIC-NC_21A_SCDPT1'!$O$68</definedName>
    <definedName name="SCDPT1_18BEGIN_12" localSheetId="0">'GMIC-NC_21A_SCDPT1'!$P$68</definedName>
    <definedName name="SCDPT1_18BEGIN_13" localSheetId="0">'GMIC-NC_21A_SCDPT1'!$Q$68</definedName>
    <definedName name="SCDPT1_18BEGIN_14" localSheetId="0">'GMIC-NC_21A_SCDPT1'!$R$68</definedName>
    <definedName name="SCDPT1_18BEGIN_15" localSheetId="0">'GMIC-NC_21A_SCDPT1'!$S$68</definedName>
    <definedName name="SCDPT1_18BEGIN_16" localSheetId="0">'GMIC-NC_21A_SCDPT1'!$T$68</definedName>
    <definedName name="SCDPT1_18BEGIN_17" localSheetId="0">'GMIC-NC_21A_SCDPT1'!$U$68</definedName>
    <definedName name="SCDPT1_18BEGIN_18" localSheetId="0">'GMIC-NC_21A_SCDPT1'!$V$68</definedName>
    <definedName name="SCDPT1_18BEGIN_19" localSheetId="0">'GMIC-NC_21A_SCDPT1'!$W$68</definedName>
    <definedName name="SCDPT1_18BEGIN_2" localSheetId="0">'GMIC-NC_21A_SCDPT1'!$D$68</definedName>
    <definedName name="SCDPT1_18BEGIN_20" localSheetId="0">'GMIC-NC_21A_SCDPT1'!$X$68</definedName>
    <definedName name="SCDPT1_18BEGIN_21" localSheetId="0">'GMIC-NC_21A_SCDPT1'!$Y$68</definedName>
    <definedName name="SCDPT1_18BEGIN_22" localSheetId="0">'GMIC-NC_21A_SCDPT1'!$Z$68</definedName>
    <definedName name="SCDPT1_18BEGIN_23" localSheetId="0">'GMIC-NC_21A_SCDPT1'!$AA$68</definedName>
    <definedName name="SCDPT1_18BEGIN_24" localSheetId="0">'GMIC-NC_21A_SCDPT1'!$AB$68</definedName>
    <definedName name="SCDPT1_18BEGIN_25" localSheetId="0">'GMIC-NC_21A_SCDPT1'!$AC$68</definedName>
    <definedName name="SCDPT1_18BEGIN_26" localSheetId="0">'GMIC-NC_21A_SCDPT1'!$AD$68</definedName>
    <definedName name="SCDPT1_18BEGIN_27" localSheetId="0">'GMIC-NC_21A_SCDPT1'!$AE$68</definedName>
    <definedName name="SCDPT1_18BEGIN_28" localSheetId="0">'GMIC-NC_21A_SCDPT1'!$AF$68</definedName>
    <definedName name="SCDPT1_18BEGIN_29" localSheetId="0">'GMIC-NC_21A_SCDPT1'!$AG$68</definedName>
    <definedName name="SCDPT1_18BEGIN_3" localSheetId="0">'GMIC-NC_21A_SCDPT1'!$E$68</definedName>
    <definedName name="SCDPT1_18BEGIN_30" localSheetId="0">'GMIC-NC_21A_SCDPT1'!$AH$68</definedName>
    <definedName name="SCDPT1_18BEGIN_31" localSheetId="0">'GMIC-NC_21A_SCDPT1'!$AI$68</definedName>
    <definedName name="SCDPT1_18BEGIN_32" localSheetId="0">'GMIC-NC_21A_SCDPT1'!$AJ$68</definedName>
    <definedName name="SCDPT1_18BEGIN_33" localSheetId="0">'GMIC-NC_21A_SCDPT1'!$AK$68</definedName>
    <definedName name="SCDPT1_18BEGIN_34" localSheetId="0">'GMIC-NC_21A_SCDPT1'!$AL$68</definedName>
    <definedName name="SCDPT1_18BEGIN_35" localSheetId="0">'GMIC-NC_21A_SCDPT1'!$AM$68</definedName>
    <definedName name="SCDPT1_18BEGIN_4" localSheetId="0">'GMIC-NC_21A_SCDPT1'!$F$68</definedName>
    <definedName name="SCDPT1_18BEGIN_5" localSheetId="0">'GMIC-NC_21A_SCDPT1'!$G$68</definedName>
    <definedName name="SCDPT1_18BEGIN_6.01" localSheetId="0">'GMIC-NC_21A_SCDPT1'!$H$68</definedName>
    <definedName name="SCDPT1_18BEGIN_6.02" localSheetId="0">'GMIC-NC_21A_SCDPT1'!$I$68</definedName>
    <definedName name="SCDPT1_18BEGIN_6.03" localSheetId="0">'GMIC-NC_21A_SCDPT1'!$J$68</definedName>
    <definedName name="SCDPT1_18BEGIN_7" localSheetId="0">'GMIC-NC_21A_SCDPT1'!$K$68</definedName>
    <definedName name="SCDPT1_18BEGIN_8" localSheetId="0">'GMIC-NC_21A_SCDPT1'!$L$68</definedName>
    <definedName name="SCDPT1_18BEGIN_9" localSheetId="0">'GMIC-NC_21A_SCDPT1'!$M$68</definedName>
    <definedName name="SCDPT1_18ENDIN_10" localSheetId="0">'GMIC-NC_21A_SCDPT1'!$N$70</definedName>
    <definedName name="SCDPT1_18ENDIN_11" localSheetId="0">'GMIC-NC_21A_SCDPT1'!$O$70</definedName>
    <definedName name="SCDPT1_18ENDIN_12" localSheetId="0">'GMIC-NC_21A_SCDPT1'!$P$70</definedName>
    <definedName name="SCDPT1_18ENDIN_13" localSheetId="0">'GMIC-NC_21A_SCDPT1'!$Q$70</definedName>
    <definedName name="SCDPT1_18ENDIN_14" localSheetId="0">'GMIC-NC_21A_SCDPT1'!$R$70</definedName>
    <definedName name="SCDPT1_18ENDIN_15" localSheetId="0">'GMIC-NC_21A_SCDPT1'!$S$70</definedName>
    <definedName name="SCDPT1_18ENDIN_16" localSheetId="0">'GMIC-NC_21A_SCDPT1'!$T$70</definedName>
    <definedName name="SCDPT1_18ENDIN_17" localSheetId="0">'GMIC-NC_21A_SCDPT1'!$U$70</definedName>
    <definedName name="SCDPT1_18ENDIN_18" localSheetId="0">'GMIC-NC_21A_SCDPT1'!$V$70</definedName>
    <definedName name="SCDPT1_18ENDIN_19" localSheetId="0">'GMIC-NC_21A_SCDPT1'!$W$70</definedName>
    <definedName name="SCDPT1_18ENDIN_2" localSheetId="0">'GMIC-NC_21A_SCDPT1'!$D$70</definedName>
    <definedName name="SCDPT1_18ENDIN_20" localSheetId="0">'GMIC-NC_21A_SCDPT1'!$X$70</definedName>
    <definedName name="SCDPT1_18ENDIN_21" localSheetId="0">'GMIC-NC_21A_SCDPT1'!$Y$70</definedName>
    <definedName name="SCDPT1_18ENDIN_22" localSheetId="0">'GMIC-NC_21A_SCDPT1'!$Z$70</definedName>
    <definedName name="SCDPT1_18ENDIN_23" localSheetId="0">'GMIC-NC_21A_SCDPT1'!$AA$70</definedName>
    <definedName name="SCDPT1_18ENDIN_24" localSheetId="0">'GMIC-NC_21A_SCDPT1'!$AB$70</definedName>
    <definedName name="SCDPT1_18ENDIN_25" localSheetId="0">'GMIC-NC_21A_SCDPT1'!$AC$70</definedName>
    <definedName name="SCDPT1_18ENDIN_26" localSheetId="0">'GMIC-NC_21A_SCDPT1'!$AD$70</definedName>
    <definedName name="SCDPT1_18ENDIN_27" localSheetId="0">'GMIC-NC_21A_SCDPT1'!$AE$70</definedName>
    <definedName name="SCDPT1_18ENDIN_28" localSheetId="0">'GMIC-NC_21A_SCDPT1'!$AF$70</definedName>
    <definedName name="SCDPT1_18ENDIN_29" localSheetId="0">'GMIC-NC_21A_SCDPT1'!$AG$70</definedName>
    <definedName name="SCDPT1_18ENDIN_3" localSheetId="0">'GMIC-NC_21A_SCDPT1'!$E$70</definedName>
    <definedName name="SCDPT1_18ENDIN_30" localSheetId="0">'GMIC-NC_21A_SCDPT1'!$AH$70</definedName>
    <definedName name="SCDPT1_18ENDIN_31" localSheetId="0">'GMIC-NC_21A_SCDPT1'!$AI$70</definedName>
    <definedName name="SCDPT1_18ENDIN_32" localSheetId="0">'GMIC-NC_21A_SCDPT1'!$AJ$70</definedName>
    <definedName name="SCDPT1_18ENDIN_33" localSheetId="0">'GMIC-NC_21A_SCDPT1'!$AK$70</definedName>
    <definedName name="SCDPT1_18ENDIN_34" localSheetId="0">'GMIC-NC_21A_SCDPT1'!$AL$70</definedName>
    <definedName name="SCDPT1_18ENDIN_35" localSheetId="0">'GMIC-NC_21A_SCDPT1'!$AM$70</definedName>
    <definedName name="SCDPT1_18ENDIN_4" localSheetId="0">'GMIC-NC_21A_SCDPT1'!$F$70</definedName>
    <definedName name="SCDPT1_18ENDIN_5" localSheetId="0">'GMIC-NC_21A_SCDPT1'!$G$70</definedName>
    <definedName name="SCDPT1_18ENDIN_6.01" localSheetId="0">'GMIC-NC_21A_SCDPT1'!$H$70</definedName>
    <definedName name="SCDPT1_18ENDIN_6.02" localSheetId="0">'GMIC-NC_21A_SCDPT1'!$I$70</definedName>
    <definedName name="SCDPT1_18ENDIN_6.03" localSheetId="0">'GMIC-NC_21A_SCDPT1'!$J$70</definedName>
    <definedName name="SCDPT1_18ENDIN_7" localSheetId="0">'GMIC-NC_21A_SCDPT1'!$K$70</definedName>
    <definedName name="SCDPT1_18ENDIN_8" localSheetId="0">'GMIC-NC_21A_SCDPT1'!$L$70</definedName>
    <definedName name="SCDPT1_18ENDIN_9" localSheetId="0">'GMIC-NC_21A_SCDPT1'!$M$70</definedName>
    <definedName name="SCDPT1_1900000_Range" localSheetId="0">'GMIC-NC_21A_SCDPT1'!$B$72:$AM$74</definedName>
    <definedName name="SCDPT1_1999999_10" localSheetId="0">'GMIC-NC_21A_SCDPT1'!$N$75</definedName>
    <definedName name="SCDPT1_1999999_11" localSheetId="0">'GMIC-NC_21A_SCDPT1'!$O$75</definedName>
    <definedName name="SCDPT1_1999999_12" localSheetId="0">'GMIC-NC_21A_SCDPT1'!$P$75</definedName>
    <definedName name="SCDPT1_1999999_13" localSheetId="0">'GMIC-NC_21A_SCDPT1'!$Q$75</definedName>
    <definedName name="SCDPT1_1999999_14" localSheetId="0">'GMIC-NC_21A_SCDPT1'!$R$75</definedName>
    <definedName name="SCDPT1_1999999_15" localSheetId="0">'GMIC-NC_21A_SCDPT1'!$S$75</definedName>
    <definedName name="SCDPT1_1999999_19" localSheetId="0">'GMIC-NC_21A_SCDPT1'!$W$75</definedName>
    <definedName name="SCDPT1_1999999_20" localSheetId="0">'GMIC-NC_21A_SCDPT1'!$X$75</definedName>
    <definedName name="SCDPT1_1999999_7" localSheetId="0">'GMIC-NC_21A_SCDPT1'!$K$75</definedName>
    <definedName name="SCDPT1_1999999_9" localSheetId="0">'GMIC-NC_21A_SCDPT1'!$M$75</definedName>
    <definedName name="SCDPT1_19BEGIN_1" localSheetId="0">'GMIC-NC_21A_SCDPT1'!$C$72</definedName>
    <definedName name="SCDPT1_19BEGIN_10" localSheetId="0">'GMIC-NC_21A_SCDPT1'!$N$72</definedName>
    <definedName name="SCDPT1_19BEGIN_11" localSheetId="0">'GMIC-NC_21A_SCDPT1'!$O$72</definedName>
    <definedName name="SCDPT1_19BEGIN_12" localSheetId="0">'GMIC-NC_21A_SCDPT1'!$P$72</definedName>
    <definedName name="SCDPT1_19BEGIN_13" localSheetId="0">'GMIC-NC_21A_SCDPT1'!$Q$72</definedName>
    <definedName name="SCDPT1_19BEGIN_14" localSheetId="0">'GMIC-NC_21A_SCDPT1'!$R$72</definedName>
    <definedName name="SCDPT1_19BEGIN_15" localSheetId="0">'GMIC-NC_21A_SCDPT1'!$S$72</definedName>
    <definedName name="SCDPT1_19BEGIN_16" localSheetId="0">'GMIC-NC_21A_SCDPT1'!$T$72</definedName>
    <definedName name="SCDPT1_19BEGIN_17" localSheetId="0">'GMIC-NC_21A_SCDPT1'!$U$72</definedName>
    <definedName name="SCDPT1_19BEGIN_18" localSheetId="0">'GMIC-NC_21A_SCDPT1'!$V$72</definedName>
    <definedName name="SCDPT1_19BEGIN_19" localSheetId="0">'GMIC-NC_21A_SCDPT1'!$W$72</definedName>
    <definedName name="SCDPT1_19BEGIN_2" localSheetId="0">'GMIC-NC_21A_SCDPT1'!$D$72</definedName>
    <definedName name="SCDPT1_19BEGIN_20" localSheetId="0">'GMIC-NC_21A_SCDPT1'!$X$72</definedName>
    <definedName name="SCDPT1_19BEGIN_21" localSheetId="0">'GMIC-NC_21A_SCDPT1'!$Y$72</definedName>
    <definedName name="SCDPT1_19BEGIN_22" localSheetId="0">'GMIC-NC_21A_SCDPT1'!$Z$72</definedName>
    <definedName name="SCDPT1_19BEGIN_23" localSheetId="0">'GMIC-NC_21A_SCDPT1'!$AA$72</definedName>
    <definedName name="SCDPT1_19BEGIN_24" localSheetId="0">'GMIC-NC_21A_SCDPT1'!$AB$72</definedName>
    <definedName name="SCDPT1_19BEGIN_25" localSheetId="0">'GMIC-NC_21A_SCDPT1'!$AC$72</definedName>
    <definedName name="SCDPT1_19BEGIN_26" localSheetId="0">'GMIC-NC_21A_SCDPT1'!$AD$72</definedName>
    <definedName name="SCDPT1_19BEGIN_27" localSheetId="0">'GMIC-NC_21A_SCDPT1'!$AE$72</definedName>
    <definedName name="SCDPT1_19BEGIN_28" localSheetId="0">'GMIC-NC_21A_SCDPT1'!$AF$72</definedName>
    <definedName name="SCDPT1_19BEGIN_29" localSheetId="0">'GMIC-NC_21A_SCDPT1'!$AG$72</definedName>
    <definedName name="SCDPT1_19BEGIN_3" localSheetId="0">'GMIC-NC_21A_SCDPT1'!$E$72</definedName>
    <definedName name="SCDPT1_19BEGIN_30" localSheetId="0">'GMIC-NC_21A_SCDPT1'!$AH$72</definedName>
    <definedName name="SCDPT1_19BEGIN_31" localSheetId="0">'GMIC-NC_21A_SCDPT1'!$AI$72</definedName>
    <definedName name="SCDPT1_19BEGIN_32" localSheetId="0">'GMIC-NC_21A_SCDPT1'!$AJ$72</definedName>
    <definedName name="SCDPT1_19BEGIN_33" localSheetId="0">'GMIC-NC_21A_SCDPT1'!$AK$72</definedName>
    <definedName name="SCDPT1_19BEGIN_34" localSheetId="0">'GMIC-NC_21A_SCDPT1'!$AL$72</definedName>
    <definedName name="SCDPT1_19BEGIN_35" localSheetId="0">'GMIC-NC_21A_SCDPT1'!$AM$72</definedName>
    <definedName name="SCDPT1_19BEGIN_4" localSheetId="0">'GMIC-NC_21A_SCDPT1'!$F$72</definedName>
    <definedName name="SCDPT1_19BEGIN_5" localSheetId="0">'GMIC-NC_21A_SCDPT1'!$G$72</definedName>
    <definedName name="SCDPT1_19BEGIN_6.01" localSheetId="0">'GMIC-NC_21A_SCDPT1'!$H$72</definedName>
    <definedName name="SCDPT1_19BEGIN_6.02" localSheetId="0">'GMIC-NC_21A_SCDPT1'!$I$72</definedName>
    <definedName name="SCDPT1_19BEGIN_6.03" localSheetId="0">'GMIC-NC_21A_SCDPT1'!$J$72</definedName>
    <definedName name="SCDPT1_19BEGIN_7" localSheetId="0">'GMIC-NC_21A_SCDPT1'!$K$72</definedName>
    <definedName name="SCDPT1_19BEGIN_8" localSheetId="0">'GMIC-NC_21A_SCDPT1'!$L$72</definedName>
    <definedName name="SCDPT1_19BEGIN_9" localSheetId="0">'GMIC-NC_21A_SCDPT1'!$M$72</definedName>
    <definedName name="SCDPT1_19ENDIN_10" localSheetId="0">'GMIC-NC_21A_SCDPT1'!$N$74</definedName>
    <definedName name="SCDPT1_19ENDIN_11" localSheetId="0">'GMIC-NC_21A_SCDPT1'!$O$74</definedName>
    <definedName name="SCDPT1_19ENDIN_12" localSheetId="0">'GMIC-NC_21A_SCDPT1'!$P$74</definedName>
    <definedName name="SCDPT1_19ENDIN_13" localSheetId="0">'GMIC-NC_21A_SCDPT1'!$Q$74</definedName>
    <definedName name="SCDPT1_19ENDIN_14" localSheetId="0">'GMIC-NC_21A_SCDPT1'!$R$74</definedName>
    <definedName name="SCDPT1_19ENDIN_15" localSheetId="0">'GMIC-NC_21A_SCDPT1'!$S$74</definedName>
    <definedName name="SCDPT1_19ENDIN_16" localSheetId="0">'GMIC-NC_21A_SCDPT1'!$T$74</definedName>
    <definedName name="SCDPT1_19ENDIN_17" localSheetId="0">'GMIC-NC_21A_SCDPT1'!$U$74</definedName>
    <definedName name="SCDPT1_19ENDIN_18" localSheetId="0">'GMIC-NC_21A_SCDPT1'!$V$74</definedName>
    <definedName name="SCDPT1_19ENDIN_19" localSheetId="0">'GMIC-NC_21A_SCDPT1'!$W$74</definedName>
    <definedName name="SCDPT1_19ENDIN_2" localSheetId="0">'GMIC-NC_21A_SCDPT1'!$D$74</definedName>
    <definedName name="SCDPT1_19ENDIN_20" localSheetId="0">'GMIC-NC_21A_SCDPT1'!$X$74</definedName>
    <definedName name="SCDPT1_19ENDIN_21" localSheetId="0">'GMIC-NC_21A_SCDPT1'!$Y$74</definedName>
    <definedName name="SCDPT1_19ENDIN_22" localSheetId="0">'GMIC-NC_21A_SCDPT1'!$Z$74</definedName>
    <definedName name="SCDPT1_19ENDIN_23" localSheetId="0">'GMIC-NC_21A_SCDPT1'!$AA$74</definedName>
    <definedName name="SCDPT1_19ENDIN_24" localSheetId="0">'GMIC-NC_21A_SCDPT1'!$AB$74</definedName>
    <definedName name="SCDPT1_19ENDIN_25" localSheetId="0">'GMIC-NC_21A_SCDPT1'!$AC$74</definedName>
    <definedName name="SCDPT1_19ENDIN_26" localSheetId="0">'GMIC-NC_21A_SCDPT1'!$AD$74</definedName>
    <definedName name="SCDPT1_19ENDIN_27" localSheetId="0">'GMIC-NC_21A_SCDPT1'!$AE$74</definedName>
    <definedName name="SCDPT1_19ENDIN_28" localSheetId="0">'GMIC-NC_21A_SCDPT1'!$AF$74</definedName>
    <definedName name="SCDPT1_19ENDIN_29" localSheetId="0">'GMIC-NC_21A_SCDPT1'!$AG$74</definedName>
    <definedName name="SCDPT1_19ENDIN_3" localSheetId="0">'GMIC-NC_21A_SCDPT1'!$E$74</definedName>
    <definedName name="SCDPT1_19ENDIN_30" localSheetId="0">'GMIC-NC_21A_SCDPT1'!$AH$74</definedName>
    <definedName name="SCDPT1_19ENDIN_31" localSheetId="0">'GMIC-NC_21A_SCDPT1'!$AI$74</definedName>
    <definedName name="SCDPT1_19ENDIN_32" localSheetId="0">'GMIC-NC_21A_SCDPT1'!$AJ$74</definedName>
    <definedName name="SCDPT1_19ENDIN_33" localSheetId="0">'GMIC-NC_21A_SCDPT1'!$AK$74</definedName>
    <definedName name="SCDPT1_19ENDIN_34" localSheetId="0">'GMIC-NC_21A_SCDPT1'!$AL$74</definedName>
    <definedName name="SCDPT1_19ENDIN_35" localSheetId="0">'GMIC-NC_21A_SCDPT1'!$AM$74</definedName>
    <definedName name="SCDPT1_19ENDIN_4" localSheetId="0">'GMIC-NC_21A_SCDPT1'!$F$74</definedName>
    <definedName name="SCDPT1_19ENDIN_5" localSheetId="0">'GMIC-NC_21A_SCDPT1'!$G$74</definedName>
    <definedName name="SCDPT1_19ENDIN_6.01" localSheetId="0">'GMIC-NC_21A_SCDPT1'!$H$74</definedName>
    <definedName name="SCDPT1_19ENDIN_6.02" localSheetId="0">'GMIC-NC_21A_SCDPT1'!$I$74</definedName>
    <definedName name="SCDPT1_19ENDIN_6.03" localSheetId="0">'GMIC-NC_21A_SCDPT1'!$J$74</definedName>
    <definedName name="SCDPT1_19ENDIN_7" localSheetId="0">'GMIC-NC_21A_SCDPT1'!$K$74</definedName>
    <definedName name="SCDPT1_19ENDIN_8" localSheetId="0">'GMIC-NC_21A_SCDPT1'!$L$74</definedName>
    <definedName name="SCDPT1_19ENDIN_9" localSheetId="0">'GMIC-NC_21A_SCDPT1'!$M$74</definedName>
    <definedName name="SCDPT1_2000000_Range" localSheetId="0">'GMIC-NC_21A_SCDPT1'!$B$76:$AM$78</definedName>
    <definedName name="SCDPT1_2099999_10" localSheetId="0">'GMIC-NC_21A_SCDPT1'!$N$79</definedName>
    <definedName name="SCDPT1_2099999_11" localSheetId="0">'GMIC-NC_21A_SCDPT1'!$O$79</definedName>
    <definedName name="SCDPT1_2099999_12" localSheetId="0">'GMIC-NC_21A_SCDPT1'!$P$79</definedName>
    <definedName name="SCDPT1_2099999_13" localSheetId="0">'GMIC-NC_21A_SCDPT1'!$Q$79</definedName>
    <definedName name="SCDPT1_2099999_14" localSheetId="0">'GMIC-NC_21A_SCDPT1'!$R$79</definedName>
    <definedName name="SCDPT1_2099999_15" localSheetId="0">'GMIC-NC_21A_SCDPT1'!$S$79</definedName>
    <definedName name="SCDPT1_2099999_19" localSheetId="0">'GMIC-NC_21A_SCDPT1'!$W$79</definedName>
    <definedName name="SCDPT1_2099999_20" localSheetId="0">'GMIC-NC_21A_SCDPT1'!$X$79</definedName>
    <definedName name="SCDPT1_2099999_7" localSheetId="0">'GMIC-NC_21A_SCDPT1'!$K$79</definedName>
    <definedName name="SCDPT1_2099999_9" localSheetId="0">'GMIC-NC_21A_SCDPT1'!$M$79</definedName>
    <definedName name="SCDPT1_20BEGIN_1" localSheetId="0">'GMIC-NC_21A_SCDPT1'!$C$76</definedName>
    <definedName name="SCDPT1_20BEGIN_10" localSheetId="0">'GMIC-NC_21A_SCDPT1'!$N$76</definedName>
    <definedName name="SCDPT1_20BEGIN_11" localSheetId="0">'GMIC-NC_21A_SCDPT1'!$O$76</definedName>
    <definedName name="SCDPT1_20BEGIN_12" localSheetId="0">'GMIC-NC_21A_SCDPT1'!$P$76</definedName>
    <definedName name="SCDPT1_20BEGIN_13" localSheetId="0">'GMIC-NC_21A_SCDPT1'!$Q$76</definedName>
    <definedName name="SCDPT1_20BEGIN_14" localSheetId="0">'GMIC-NC_21A_SCDPT1'!$R$76</definedName>
    <definedName name="SCDPT1_20BEGIN_15" localSheetId="0">'GMIC-NC_21A_SCDPT1'!$S$76</definedName>
    <definedName name="SCDPT1_20BEGIN_16" localSheetId="0">'GMIC-NC_21A_SCDPT1'!$T$76</definedName>
    <definedName name="SCDPT1_20BEGIN_17" localSheetId="0">'GMIC-NC_21A_SCDPT1'!$U$76</definedName>
    <definedName name="SCDPT1_20BEGIN_18" localSheetId="0">'GMIC-NC_21A_SCDPT1'!$V$76</definedName>
    <definedName name="SCDPT1_20BEGIN_19" localSheetId="0">'GMIC-NC_21A_SCDPT1'!$W$76</definedName>
    <definedName name="SCDPT1_20BEGIN_2" localSheetId="0">'GMIC-NC_21A_SCDPT1'!$D$76</definedName>
    <definedName name="SCDPT1_20BEGIN_20" localSheetId="0">'GMIC-NC_21A_SCDPT1'!$X$76</definedName>
    <definedName name="SCDPT1_20BEGIN_21" localSheetId="0">'GMIC-NC_21A_SCDPT1'!$Y$76</definedName>
    <definedName name="SCDPT1_20BEGIN_22" localSheetId="0">'GMIC-NC_21A_SCDPT1'!$Z$76</definedName>
    <definedName name="SCDPT1_20BEGIN_23" localSheetId="0">'GMIC-NC_21A_SCDPT1'!$AA$76</definedName>
    <definedName name="SCDPT1_20BEGIN_24" localSheetId="0">'GMIC-NC_21A_SCDPT1'!$AB$76</definedName>
    <definedName name="SCDPT1_20BEGIN_25" localSheetId="0">'GMIC-NC_21A_SCDPT1'!$AC$76</definedName>
    <definedName name="SCDPT1_20BEGIN_26" localSheetId="0">'GMIC-NC_21A_SCDPT1'!$AD$76</definedName>
    <definedName name="SCDPT1_20BEGIN_27" localSheetId="0">'GMIC-NC_21A_SCDPT1'!$AE$76</definedName>
    <definedName name="SCDPT1_20BEGIN_28" localSheetId="0">'GMIC-NC_21A_SCDPT1'!$AF$76</definedName>
    <definedName name="SCDPT1_20BEGIN_29" localSheetId="0">'GMIC-NC_21A_SCDPT1'!$AG$76</definedName>
    <definedName name="SCDPT1_20BEGIN_3" localSheetId="0">'GMIC-NC_21A_SCDPT1'!$E$76</definedName>
    <definedName name="SCDPT1_20BEGIN_30" localSheetId="0">'GMIC-NC_21A_SCDPT1'!$AH$76</definedName>
    <definedName name="SCDPT1_20BEGIN_31" localSheetId="0">'GMIC-NC_21A_SCDPT1'!$AI$76</definedName>
    <definedName name="SCDPT1_20BEGIN_32" localSheetId="0">'GMIC-NC_21A_SCDPT1'!$AJ$76</definedName>
    <definedName name="SCDPT1_20BEGIN_33" localSheetId="0">'GMIC-NC_21A_SCDPT1'!$AK$76</definedName>
    <definedName name="SCDPT1_20BEGIN_34" localSheetId="0">'GMIC-NC_21A_SCDPT1'!$AL$76</definedName>
    <definedName name="SCDPT1_20BEGIN_35" localSheetId="0">'GMIC-NC_21A_SCDPT1'!$AM$76</definedName>
    <definedName name="SCDPT1_20BEGIN_4" localSheetId="0">'GMIC-NC_21A_SCDPT1'!$F$76</definedName>
    <definedName name="SCDPT1_20BEGIN_5" localSheetId="0">'GMIC-NC_21A_SCDPT1'!$G$76</definedName>
    <definedName name="SCDPT1_20BEGIN_6.01" localSheetId="0">'GMIC-NC_21A_SCDPT1'!$H$76</definedName>
    <definedName name="SCDPT1_20BEGIN_6.02" localSheetId="0">'GMIC-NC_21A_SCDPT1'!$I$76</definedName>
    <definedName name="SCDPT1_20BEGIN_6.03" localSheetId="0">'GMIC-NC_21A_SCDPT1'!$J$76</definedName>
    <definedName name="SCDPT1_20BEGIN_7" localSheetId="0">'GMIC-NC_21A_SCDPT1'!$K$76</definedName>
    <definedName name="SCDPT1_20BEGIN_8" localSheetId="0">'GMIC-NC_21A_SCDPT1'!$L$76</definedName>
    <definedName name="SCDPT1_20BEGIN_9" localSheetId="0">'GMIC-NC_21A_SCDPT1'!$M$76</definedName>
    <definedName name="SCDPT1_20ENDIN_10" localSheetId="0">'GMIC-NC_21A_SCDPT1'!$N$78</definedName>
    <definedName name="SCDPT1_20ENDIN_11" localSheetId="0">'GMIC-NC_21A_SCDPT1'!$O$78</definedName>
    <definedName name="SCDPT1_20ENDIN_12" localSheetId="0">'GMIC-NC_21A_SCDPT1'!$P$78</definedName>
    <definedName name="SCDPT1_20ENDIN_13" localSheetId="0">'GMIC-NC_21A_SCDPT1'!$Q$78</definedName>
    <definedName name="SCDPT1_20ENDIN_14" localSheetId="0">'GMIC-NC_21A_SCDPT1'!$R$78</definedName>
    <definedName name="SCDPT1_20ENDIN_15" localSheetId="0">'GMIC-NC_21A_SCDPT1'!$S$78</definedName>
    <definedName name="SCDPT1_20ENDIN_16" localSheetId="0">'GMIC-NC_21A_SCDPT1'!$T$78</definedName>
    <definedName name="SCDPT1_20ENDIN_17" localSheetId="0">'GMIC-NC_21A_SCDPT1'!$U$78</definedName>
    <definedName name="SCDPT1_20ENDIN_18" localSheetId="0">'GMIC-NC_21A_SCDPT1'!$V$78</definedName>
    <definedName name="SCDPT1_20ENDIN_19" localSheetId="0">'GMIC-NC_21A_SCDPT1'!$W$78</definedName>
    <definedName name="SCDPT1_20ENDIN_2" localSheetId="0">'GMIC-NC_21A_SCDPT1'!$D$78</definedName>
    <definedName name="SCDPT1_20ENDIN_20" localSheetId="0">'GMIC-NC_21A_SCDPT1'!$X$78</definedName>
    <definedName name="SCDPT1_20ENDIN_21" localSheetId="0">'GMIC-NC_21A_SCDPT1'!$Y$78</definedName>
    <definedName name="SCDPT1_20ENDIN_22" localSheetId="0">'GMIC-NC_21A_SCDPT1'!$Z$78</definedName>
    <definedName name="SCDPT1_20ENDIN_23" localSheetId="0">'GMIC-NC_21A_SCDPT1'!$AA$78</definedName>
    <definedName name="SCDPT1_20ENDIN_24" localSheetId="0">'GMIC-NC_21A_SCDPT1'!$AB$78</definedName>
    <definedName name="SCDPT1_20ENDIN_25" localSheetId="0">'GMIC-NC_21A_SCDPT1'!$AC$78</definedName>
    <definedName name="SCDPT1_20ENDIN_26" localSheetId="0">'GMIC-NC_21A_SCDPT1'!$AD$78</definedName>
    <definedName name="SCDPT1_20ENDIN_27" localSheetId="0">'GMIC-NC_21A_SCDPT1'!$AE$78</definedName>
    <definedName name="SCDPT1_20ENDIN_28" localSheetId="0">'GMIC-NC_21A_SCDPT1'!$AF$78</definedName>
    <definedName name="SCDPT1_20ENDIN_29" localSheetId="0">'GMIC-NC_21A_SCDPT1'!$AG$78</definedName>
    <definedName name="SCDPT1_20ENDIN_3" localSheetId="0">'GMIC-NC_21A_SCDPT1'!$E$78</definedName>
    <definedName name="SCDPT1_20ENDIN_30" localSheetId="0">'GMIC-NC_21A_SCDPT1'!$AH$78</definedName>
    <definedName name="SCDPT1_20ENDIN_31" localSheetId="0">'GMIC-NC_21A_SCDPT1'!$AI$78</definedName>
    <definedName name="SCDPT1_20ENDIN_32" localSheetId="0">'GMIC-NC_21A_SCDPT1'!$AJ$78</definedName>
    <definedName name="SCDPT1_20ENDIN_33" localSheetId="0">'GMIC-NC_21A_SCDPT1'!$AK$78</definedName>
    <definedName name="SCDPT1_20ENDIN_34" localSheetId="0">'GMIC-NC_21A_SCDPT1'!$AL$78</definedName>
    <definedName name="SCDPT1_20ENDIN_35" localSheetId="0">'GMIC-NC_21A_SCDPT1'!$AM$78</definedName>
    <definedName name="SCDPT1_20ENDIN_4" localSheetId="0">'GMIC-NC_21A_SCDPT1'!$F$78</definedName>
    <definedName name="SCDPT1_20ENDIN_5" localSheetId="0">'GMIC-NC_21A_SCDPT1'!$G$78</definedName>
    <definedName name="SCDPT1_20ENDIN_6.01" localSheetId="0">'GMIC-NC_21A_SCDPT1'!$H$78</definedName>
    <definedName name="SCDPT1_20ENDIN_6.02" localSheetId="0">'GMIC-NC_21A_SCDPT1'!$I$78</definedName>
    <definedName name="SCDPT1_20ENDIN_6.03" localSheetId="0">'GMIC-NC_21A_SCDPT1'!$J$78</definedName>
    <definedName name="SCDPT1_20ENDIN_7" localSheetId="0">'GMIC-NC_21A_SCDPT1'!$K$78</definedName>
    <definedName name="SCDPT1_20ENDIN_8" localSheetId="0">'GMIC-NC_21A_SCDPT1'!$L$78</definedName>
    <definedName name="SCDPT1_20ENDIN_9" localSheetId="0">'GMIC-NC_21A_SCDPT1'!$M$78</definedName>
    <definedName name="SCDPT1_2100000_Range" localSheetId="0">'GMIC-NC_21A_SCDPT1'!$B$80:$AM$82</definedName>
    <definedName name="SCDPT1_2199999_10" localSheetId="0">'GMIC-NC_21A_SCDPT1'!$N$83</definedName>
    <definedName name="SCDPT1_2199999_11" localSheetId="0">'GMIC-NC_21A_SCDPT1'!$O$83</definedName>
    <definedName name="SCDPT1_2199999_12" localSheetId="0">'GMIC-NC_21A_SCDPT1'!$P$83</definedName>
    <definedName name="SCDPT1_2199999_13" localSheetId="0">'GMIC-NC_21A_SCDPT1'!$Q$83</definedName>
    <definedName name="SCDPT1_2199999_14" localSheetId="0">'GMIC-NC_21A_SCDPT1'!$R$83</definedName>
    <definedName name="SCDPT1_2199999_15" localSheetId="0">'GMIC-NC_21A_SCDPT1'!$S$83</definedName>
    <definedName name="SCDPT1_2199999_19" localSheetId="0">'GMIC-NC_21A_SCDPT1'!$W$83</definedName>
    <definedName name="SCDPT1_2199999_20" localSheetId="0">'GMIC-NC_21A_SCDPT1'!$X$83</definedName>
    <definedName name="SCDPT1_2199999_7" localSheetId="0">'GMIC-NC_21A_SCDPT1'!$K$83</definedName>
    <definedName name="SCDPT1_2199999_9" localSheetId="0">'GMIC-NC_21A_SCDPT1'!$M$83</definedName>
    <definedName name="SCDPT1_21BEGIN_1" localSheetId="0">'GMIC-NC_21A_SCDPT1'!$C$80</definedName>
    <definedName name="SCDPT1_21BEGIN_10" localSheetId="0">'GMIC-NC_21A_SCDPT1'!$N$80</definedName>
    <definedName name="SCDPT1_21BEGIN_11" localSheetId="0">'GMIC-NC_21A_SCDPT1'!$O$80</definedName>
    <definedName name="SCDPT1_21BEGIN_12" localSheetId="0">'GMIC-NC_21A_SCDPT1'!$P$80</definedName>
    <definedName name="SCDPT1_21BEGIN_13" localSheetId="0">'GMIC-NC_21A_SCDPT1'!$Q$80</definedName>
    <definedName name="SCDPT1_21BEGIN_14" localSheetId="0">'GMIC-NC_21A_SCDPT1'!$R$80</definedName>
    <definedName name="SCDPT1_21BEGIN_15" localSheetId="0">'GMIC-NC_21A_SCDPT1'!$S$80</definedName>
    <definedName name="SCDPT1_21BEGIN_16" localSheetId="0">'GMIC-NC_21A_SCDPT1'!$T$80</definedName>
    <definedName name="SCDPT1_21BEGIN_17" localSheetId="0">'GMIC-NC_21A_SCDPT1'!$U$80</definedName>
    <definedName name="SCDPT1_21BEGIN_18" localSheetId="0">'GMIC-NC_21A_SCDPT1'!$V$80</definedName>
    <definedName name="SCDPT1_21BEGIN_19" localSheetId="0">'GMIC-NC_21A_SCDPT1'!$W$80</definedName>
    <definedName name="SCDPT1_21BEGIN_2" localSheetId="0">'GMIC-NC_21A_SCDPT1'!$D$80</definedName>
    <definedName name="SCDPT1_21BEGIN_20" localSheetId="0">'GMIC-NC_21A_SCDPT1'!$X$80</definedName>
    <definedName name="SCDPT1_21BEGIN_21" localSheetId="0">'GMIC-NC_21A_SCDPT1'!$Y$80</definedName>
    <definedName name="SCDPT1_21BEGIN_22" localSheetId="0">'GMIC-NC_21A_SCDPT1'!$Z$80</definedName>
    <definedName name="SCDPT1_21BEGIN_23" localSheetId="0">'GMIC-NC_21A_SCDPT1'!$AA$80</definedName>
    <definedName name="SCDPT1_21BEGIN_24" localSheetId="0">'GMIC-NC_21A_SCDPT1'!$AB$80</definedName>
    <definedName name="SCDPT1_21BEGIN_25" localSheetId="0">'GMIC-NC_21A_SCDPT1'!$AC$80</definedName>
    <definedName name="SCDPT1_21BEGIN_26" localSheetId="0">'GMIC-NC_21A_SCDPT1'!$AD$80</definedName>
    <definedName name="SCDPT1_21BEGIN_27" localSheetId="0">'GMIC-NC_21A_SCDPT1'!$AE$80</definedName>
    <definedName name="SCDPT1_21BEGIN_28" localSheetId="0">'GMIC-NC_21A_SCDPT1'!$AF$80</definedName>
    <definedName name="SCDPT1_21BEGIN_29" localSheetId="0">'GMIC-NC_21A_SCDPT1'!$AG$80</definedName>
    <definedName name="SCDPT1_21BEGIN_3" localSheetId="0">'GMIC-NC_21A_SCDPT1'!$E$80</definedName>
    <definedName name="SCDPT1_21BEGIN_30" localSheetId="0">'GMIC-NC_21A_SCDPT1'!$AH$80</definedName>
    <definedName name="SCDPT1_21BEGIN_31" localSheetId="0">'GMIC-NC_21A_SCDPT1'!$AI$80</definedName>
    <definedName name="SCDPT1_21BEGIN_32" localSheetId="0">'GMIC-NC_21A_SCDPT1'!$AJ$80</definedName>
    <definedName name="SCDPT1_21BEGIN_33" localSheetId="0">'GMIC-NC_21A_SCDPT1'!$AK$80</definedName>
    <definedName name="SCDPT1_21BEGIN_34" localSheetId="0">'GMIC-NC_21A_SCDPT1'!$AL$80</definedName>
    <definedName name="SCDPT1_21BEGIN_35" localSheetId="0">'GMIC-NC_21A_SCDPT1'!$AM$80</definedName>
    <definedName name="SCDPT1_21BEGIN_4" localSheetId="0">'GMIC-NC_21A_SCDPT1'!$F$80</definedName>
    <definedName name="SCDPT1_21BEGIN_5" localSheetId="0">'GMIC-NC_21A_SCDPT1'!$G$80</definedName>
    <definedName name="SCDPT1_21BEGIN_6.01" localSheetId="0">'GMIC-NC_21A_SCDPT1'!$H$80</definedName>
    <definedName name="SCDPT1_21BEGIN_6.02" localSheetId="0">'GMIC-NC_21A_SCDPT1'!$I$80</definedName>
    <definedName name="SCDPT1_21BEGIN_6.03" localSheetId="0">'GMIC-NC_21A_SCDPT1'!$J$80</definedName>
    <definedName name="SCDPT1_21BEGIN_7" localSheetId="0">'GMIC-NC_21A_SCDPT1'!$K$80</definedName>
    <definedName name="SCDPT1_21BEGIN_8" localSheetId="0">'GMIC-NC_21A_SCDPT1'!$L$80</definedName>
    <definedName name="SCDPT1_21BEGIN_9" localSheetId="0">'GMIC-NC_21A_SCDPT1'!$M$80</definedName>
    <definedName name="SCDPT1_21ENDIN_10" localSheetId="0">'GMIC-NC_21A_SCDPT1'!$N$82</definedName>
    <definedName name="SCDPT1_21ENDIN_11" localSheetId="0">'GMIC-NC_21A_SCDPT1'!$O$82</definedName>
    <definedName name="SCDPT1_21ENDIN_12" localSheetId="0">'GMIC-NC_21A_SCDPT1'!$P$82</definedName>
    <definedName name="SCDPT1_21ENDIN_13" localSheetId="0">'GMIC-NC_21A_SCDPT1'!$Q$82</definedName>
    <definedName name="SCDPT1_21ENDIN_14" localSheetId="0">'GMIC-NC_21A_SCDPT1'!$R$82</definedName>
    <definedName name="SCDPT1_21ENDIN_15" localSheetId="0">'GMIC-NC_21A_SCDPT1'!$S$82</definedName>
    <definedName name="SCDPT1_21ENDIN_16" localSheetId="0">'GMIC-NC_21A_SCDPT1'!$T$82</definedName>
    <definedName name="SCDPT1_21ENDIN_17" localSheetId="0">'GMIC-NC_21A_SCDPT1'!$U$82</definedName>
    <definedName name="SCDPT1_21ENDIN_18" localSheetId="0">'GMIC-NC_21A_SCDPT1'!$V$82</definedName>
    <definedName name="SCDPT1_21ENDIN_19" localSheetId="0">'GMIC-NC_21A_SCDPT1'!$W$82</definedName>
    <definedName name="SCDPT1_21ENDIN_2" localSheetId="0">'GMIC-NC_21A_SCDPT1'!$D$82</definedName>
    <definedName name="SCDPT1_21ENDIN_20" localSheetId="0">'GMIC-NC_21A_SCDPT1'!$X$82</definedName>
    <definedName name="SCDPT1_21ENDIN_21" localSheetId="0">'GMIC-NC_21A_SCDPT1'!$Y$82</definedName>
    <definedName name="SCDPT1_21ENDIN_22" localSheetId="0">'GMIC-NC_21A_SCDPT1'!$Z$82</definedName>
    <definedName name="SCDPT1_21ENDIN_23" localSheetId="0">'GMIC-NC_21A_SCDPT1'!$AA$82</definedName>
    <definedName name="SCDPT1_21ENDIN_24" localSheetId="0">'GMIC-NC_21A_SCDPT1'!$AB$82</definedName>
    <definedName name="SCDPT1_21ENDIN_25" localSheetId="0">'GMIC-NC_21A_SCDPT1'!$AC$82</definedName>
    <definedName name="SCDPT1_21ENDIN_26" localSheetId="0">'GMIC-NC_21A_SCDPT1'!$AD$82</definedName>
    <definedName name="SCDPT1_21ENDIN_27" localSheetId="0">'GMIC-NC_21A_SCDPT1'!$AE$82</definedName>
    <definedName name="SCDPT1_21ENDIN_28" localSheetId="0">'GMIC-NC_21A_SCDPT1'!$AF$82</definedName>
    <definedName name="SCDPT1_21ENDIN_29" localSheetId="0">'GMIC-NC_21A_SCDPT1'!$AG$82</definedName>
    <definedName name="SCDPT1_21ENDIN_3" localSheetId="0">'GMIC-NC_21A_SCDPT1'!$E$82</definedName>
    <definedName name="SCDPT1_21ENDIN_30" localSheetId="0">'GMIC-NC_21A_SCDPT1'!$AH$82</definedName>
    <definedName name="SCDPT1_21ENDIN_31" localSheetId="0">'GMIC-NC_21A_SCDPT1'!$AI$82</definedName>
    <definedName name="SCDPT1_21ENDIN_32" localSheetId="0">'GMIC-NC_21A_SCDPT1'!$AJ$82</definedName>
    <definedName name="SCDPT1_21ENDIN_33" localSheetId="0">'GMIC-NC_21A_SCDPT1'!$AK$82</definedName>
    <definedName name="SCDPT1_21ENDIN_34" localSheetId="0">'GMIC-NC_21A_SCDPT1'!$AL$82</definedName>
    <definedName name="SCDPT1_21ENDIN_35" localSheetId="0">'GMIC-NC_21A_SCDPT1'!$AM$82</definedName>
    <definedName name="SCDPT1_21ENDIN_4" localSheetId="0">'GMIC-NC_21A_SCDPT1'!$F$82</definedName>
    <definedName name="SCDPT1_21ENDIN_5" localSheetId="0">'GMIC-NC_21A_SCDPT1'!$G$82</definedName>
    <definedName name="SCDPT1_21ENDIN_6.01" localSheetId="0">'GMIC-NC_21A_SCDPT1'!$H$82</definedName>
    <definedName name="SCDPT1_21ENDIN_6.02" localSheetId="0">'GMIC-NC_21A_SCDPT1'!$I$82</definedName>
    <definedName name="SCDPT1_21ENDIN_6.03" localSheetId="0">'GMIC-NC_21A_SCDPT1'!$J$82</definedName>
    <definedName name="SCDPT1_21ENDIN_7" localSheetId="0">'GMIC-NC_21A_SCDPT1'!$K$82</definedName>
    <definedName name="SCDPT1_21ENDIN_8" localSheetId="0">'GMIC-NC_21A_SCDPT1'!$L$82</definedName>
    <definedName name="SCDPT1_21ENDIN_9" localSheetId="0">'GMIC-NC_21A_SCDPT1'!$M$82</definedName>
    <definedName name="SCDPT1_2499999_10" localSheetId="0">'GMIC-NC_21A_SCDPT1'!$N$84</definedName>
    <definedName name="SCDPT1_2499999_11" localSheetId="0">'GMIC-NC_21A_SCDPT1'!$O$84</definedName>
    <definedName name="SCDPT1_2499999_12" localSheetId="0">'GMIC-NC_21A_SCDPT1'!$P$84</definedName>
    <definedName name="SCDPT1_2499999_13" localSheetId="0">'GMIC-NC_21A_SCDPT1'!$Q$84</definedName>
    <definedName name="SCDPT1_2499999_14" localSheetId="0">'GMIC-NC_21A_SCDPT1'!$R$84</definedName>
    <definedName name="SCDPT1_2499999_15" localSheetId="0">'GMIC-NC_21A_SCDPT1'!$S$84</definedName>
    <definedName name="SCDPT1_2499999_19" localSheetId="0">'GMIC-NC_21A_SCDPT1'!$W$84</definedName>
    <definedName name="SCDPT1_2499999_20" localSheetId="0">'GMIC-NC_21A_SCDPT1'!$X$84</definedName>
    <definedName name="SCDPT1_2499999_7" localSheetId="0">'GMIC-NC_21A_SCDPT1'!$K$84</definedName>
    <definedName name="SCDPT1_2499999_9" localSheetId="0">'GMIC-NC_21A_SCDPT1'!$M$84</definedName>
    <definedName name="SCDPT1_2500000_Range" localSheetId="0">'GMIC-NC_21A_SCDPT1'!$B$85:$AM$88</definedName>
    <definedName name="SCDPT1_2500001_1" localSheetId="0">'GMIC-NC_21A_SCDPT1'!$C$86</definedName>
    <definedName name="SCDPT1_2500001_10" localSheetId="0">'GMIC-NC_21A_SCDPT1'!$N$86</definedName>
    <definedName name="SCDPT1_2500001_11" localSheetId="0">'GMIC-NC_21A_SCDPT1'!$O$86</definedName>
    <definedName name="SCDPT1_2500001_12" localSheetId="0">'GMIC-NC_21A_SCDPT1'!$P$86</definedName>
    <definedName name="SCDPT1_2500001_13" localSheetId="0">'GMIC-NC_21A_SCDPT1'!$Q$86</definedName>
    <definedName name="SCDPT1_2500001_14" localSheetId="0">'GMIC-NC_21A_SCDPT1'!$R$86</definedName>
    <definedName name="SCDPT1_2500001_15" localSheetId="0">'GMIC-NC_21A_SCDPT1'!$S$86</definedName>
    <definedName name="SCDPT1_2500001_16" localSheetId="0">'GMIC-NC_21A_SCDPT1'!$T$86</definedName>
    <definedName name="SCDPT1_2500001_17" localSheetId="0">'GMIC-NC_21A_SCDPT1'!$U$86</definedName>
    <definedName name="SCDPT1_2500001_18" localSheetId="0">'GMIC-NC_21A_SCDPT1'!$V$86</definedName>
    <definedName name="SCDPT1_2500001_19" localSheetId="0">'GMIC-NC_21A_SCDPT1'!$W$86</definedName>
    <definedName name="SCDPT1_2500001_2" localSheetId="0">'GMIC-NC_21A_SCDPT1'!$D$86</definedName>
    <definedName name="SCDPT1_2500001_20" localSheetId="0">'GMIC-NC_21A_SCDPT1'!$X$86</definedName>
    <definedName name="SCDPT1_2500001_21" localSheetId="0">'GMIC-NC_21A_SCDPT1'!$Y$86</definedName>
    <definedName name="SCDPT1_2500001_22" localSheetId="0">'GMIC-NC_21A_SCDPT1'!$Z$86</definedName>
    <definedName name="SCDPT1_2500001_23" localSheetId="0">'GMIC-NC_21A_SCDPT1'!$AA$86</definedName>
    <definedName name="SCDPT1_2500001_24" localSheetId="0">'GMIC-NC_21A_SCDPT1'!$AB$86</definedName>
    <definedName name="SCDPT1_2500001_25" localSheetId="0">'GMIC-NC_21A_SCDPT1'!$AC$86</definedName>
    <definedName name="SCDPT1_2500001_27" localSheetId="0">'GMIC-NC_21A_SCDPT1'!$AE$86</definedName>
    <definedName name="SCDPT1_2500001_28" localSheetId="0">'GMIC-NC_21A_SCDPT1'!$AF$86</definedName>
    <definedName name="SCDPT1_2500001_29" localSheetId="0">'GMIC-NC_21A_SCDPT1'!$AG$86</definedName>
    <definedName name="SCDPT1_2500001_3" localSheetId="0">'GMIC-NC_21A_SCDPT1'!$E$86</definedName>
    <definedName name="SCDPT1_2500001_30" localSheetId="0">'GMIC-NC_21A_SCDPT1'!$AH$86</definedName>
    <definedName name="SCDPT1_2500001_31" localSheetId="0">'GMIC-NC_21A_SCDPT1'!$AI$86</definedName>
    <definedName name="SCDPT1_2500001_32" localSheetId="0">'GMIC-NC_21A_SCDPT1'!$AJ$86</definedName>
    <definedName name="SCDPT1_2500001_33" localSheetId="0">'GMIC-NC_21A_SCDPT1'!$AK$86</definedName>
    <definedName name="SCDPT1_2500001_34" localSheetId="0">'GMIC-NC_21A_SCDPT1'!$AL$86</definedName>
    <definedName name="SCDPT1_2500001_35" localSheetId="0">'GMIC-NC_21A_SCDPT1'!$AM$86</definedName>
    <definedName name="SCDPT1_2500001_4" localSheetId="0">'GMIC-NC_21A_SCDPT1'!$F$86</definedName>
    <definedName name="SCDPT1_2500001_5" localSheetId="0">'GMIC-NC_21A_SCDPT1'!$G$86</definedName>
    <definedName name="SCDPT1_2500001_6.01" localSheetId="0">'GMIC-NC_21A_SCDPT1'!$H$86</definedName>
    <definedName name="SCDPT1_2500001_6.02" localSheetId="0">'GMIC-NC_21A_SCDPT1'!$I$86</definedName>
    <definedName name="SCDPT1_2500001_6.03" localSheetId="0">'GMIC-NC_21A_SCDPT1'!$J$86</definedName>
    <definedName name="SCDPT1_2500001_7" localSheetId="0">'GMIC-NC_21A_SCDPT1'!$K$86</definedName>
    <definedName name="SCDPT1_2500001_8" localSheetId="0">'GMIC-NC_21A_SCDPT1'!$L$86</definedName>
    <definedName name="SCDPT1_2500001_9" localSheetId="0">'GMIC-NC_21A_SCDPT1'!$M$86</definedName>
    <definedName name="SCDPT1_2599999_10" localSheetId="0">'GMIC-NC_21A_SCDPT1'!$N$89</definedName>
    <definedName name="SCDPT1_2599999_11" localSheetId="0">'GMIC-NC_21A_SCDPT1'!$O$89</definedName>
    <definedName name="SCDPT1_2599999_12" localSheetId="0">'GMIC-NC_21A_SCDPT1'!$P$89</definedName>
    <definedName name="SCDPT1_2599999_13" localSheetId="0">'GMIC-NC_21A_SCDPT1'!$Q$89</definedName>
    <definedName name="SCDPT1_2599999_14" localSheetId="0">'GMIC-NC_21A_SCDPT1'!$R$89</definedName>
    <definedName name="SCDPT1_2599999_15" localSheetId="0">'GMIC-NC_21A_SCDPT1'!$S$89</definedName>
    <definedName name="SCDPT1_2599999_19" localSheetId="0">'GMIC-NC_21A_SCDPT1'!$W$89</definedName>
    <definedName name="SCDPT1_2599999_20" localSheetId="0">'GMIC-NC_21A_SCDPT1'!$X$89</definedName>
    <definedName name="SCDPT1_2599999_7" localSheetId="0">'GMIC-NC_21A_SCDPT1'!$K$89</definedName>
    <definedName name="SCDPT1_2599999_9" localSheetId="0">'GMIC-NC_21A_SCDPT1'!$M$89</definedName>
    <definedName name="SCDPT1_25BEGIN_1" localSheetId="0">'GMIC-NC_21A_SCDPT1'!$C$85</definedName>
    <definedName name="SCDPT1_25BEGIN_10" localSheetId="0">'GMIC-NC_21A_SCDPT1'!$N$85</definedName>
    <definedName name="SCDPT1_25BEGIN_11" localSheetId="0">'GMIC-NC_21A_SCDPT1'!$O$85</definedName>
    <definedName name="SCDPT1_25BEGIN_12" localSheetId="0">'GMIC-NC_21A_SCDPT1'!$P$85</definedName>
    <definedName name="SCDPT1_25BEGIN_13" localSheetId="0">'GMIC-NC_21A_SCDPT1'!$Q$85</definedName>
    <definedName name="SCDPT1_25BEGIN_14" localSheetId="0">'GMIC-NC_21A_SCDPT1'!$R$85</definedName>
    <definedName name="SCDPT1_25BEGIN_15" localSheetId="0">'GMIC-NC_21A_SCDPT1'!$S$85</definedName>
    <definedName name="SCDPT1_25BEGIN_16" localSheetId="0">'GMIC-NC_21A_SCDPT1'!$T$85</definedName>
    <definedName name="SCDPT1_25BEGIN_17" localSheetId="0">'GMIC-NC_21A_SCDPT1'!$U$85</definedName>
    <definedName name="SCDPT1_25BEGIN_18" localSheetId="0">'GMIC-NC_21A_SCDPT1'!$V$85</definedName>
    <definedName name="SCDPT1_25BEGIN_19" localSheetId="0">'GMIC-NC_21A_SCDPT1'!$W$85</definedName>
    <definedName name="SCDPT1_25BEGIN_2" localSheetId="0">'GMIC-NC_21A_SCDPT1'!$D$85</definedName>
    <definedName name="SCDPT1_25BEGIN_20" localSheetId="0">'GMIC-NC_21A_SCDPT1'!$X$85</definedName>
    <definedName name="SCDPT1_25BEGIN_21" localSheetId="0">'GMIC-NC_21A_SCDPT1'!$Y$85</definedName>
    <definedName name="SCDPT1_25BEGIN_22" localSheetId="0">'GMIC-NC_21A_SCDPT1'!$Z$85</definedName>
    <definedName name="SCDPT1_25BEGIN_23" localSheetId="0">'GMIC-NC_21A_SCDPT1'!$AA$85</definedName>
    <definedName name="SCDPT1_25BEGIN_24" localSheetId="0">'GMIC-NC_21A_SCDPT1'!$AB$85</definedName>
    <definedName name="SCDPT1_25BEGIN_25" localSheetId="0">'GMIC-NC_21A_SCDPT1'!$AC$85</definedName>
    <definedName name="SCDPT1_25BEGIN_26" localSheetId="0">'GMIC-NC_21A_SCDPT1'!$AD$85</definedName>
    <definedName name="SCDPT1_25BEGIN_27" localSheetId="0">'GMIC-NC_21A_SCDPT1'!$AE$85</definedName>
    <definedName name="SCDPT1_25BEGIN_28" localSheetId="0">'GMIC-NC_21A_SCDPT1'!$AF$85</definedName>
    <definedName name="SCDPT1_25BEGIN_29" localSheetId="0">'GMIC-NC_21A_SCDPT1'!$AG$85</definedName>
    <definedName name="SCDPT1_25BEGIN_3" localSheetId="0">'GMIC-NC_21A_SCDPT1'!$E$85</definedName>
    <definedName name="SCDPT1_25BEGIN_30" localSheetId="0">'GMIC-NC_21A_SCDPT1'!$AH$85</definedName>
    <definedName name="SCDPT1_25BEGIN_31" localSheetId="0">'GMIC-NC_21A_SCDPT1'!$AI$85</definedName>
    <definedName name="SCDPT1_25BEGIN_32" localSheetId="0">'GMIC-NC_21A_SCDPT1'!$AJ$85</definedName>
    <definedName name="SCDPT1_25BEGIN_33" localSheetId="0">'GMIC-NC_21A_SCDPT1'!$AK$85</definedName>
    <definedName name="SCDPT1_25BEGIN_34" localSheetId="0">'GMIC-NC_21A_SCDPT1'!$AL$85</definedName>
    <definedName name="SCDPT1_25BEGIN_35" localSheetId="0">'GMIC-NC_21A_SCDPT1'!$AM$85</definedName>
    <definedName name="SCDPT1_25BEGIN_4" localSheetId="0">'GMIC-NC_21A_SCDPT1'!$F$85</definedName>
    <definedName name="SCDPT1_25BEGIN_5" localSheetId="0">'GMIC-NC_21A_SCDPT1'!$G$85</definedName>
    <definedName name="SCDPT1_25BEGIN_6.01" localSheetId="0">'GMIC-NC_21A_SCDPT1'!$H$85</definedName>
    <definedName name="SCDPT1_25BEGIN_6.02" localSheetId="0">'GMIC-NC_21A_SCDPT1'!$I$85</definedName>
    <definedName name="SCDPT1_25BEGIN_6.03" localSheetId="0">'GMIC-NC_21A_SCDPT1'!$J$85</definedName>
    <definedName name="SCDPT1_25BEGIN_7" localSheetId="0">'GMIC-NC_21A_SCDPT1'!$K$85</definedName>
    <definedName name="SCDPT1_25BEGIN_8" localSheetId="0">'GMIC-NC_21A_SCDPT1'!$L$85</definedName>
    <definedName name="SCDPT1_25BEGIN_9" localSheetId="0">'GMIC-NC_21A_SCDPT1'!$M$85</definedName>
    <definedName name="SCDPT1_25ENDIN_10" localSheetId="0">'GMIC-NC_21A_SCDPT1'!$N$88</definedName>
    <definedName name="SCDPT1_25ENDIN_11" localSheetId="0">'GMIC-NC_21A_SCDPT1'!$O$88</definedName>
    <definedName name="SCDPT1_25ENDIN_12" localSheetId="0">'GMIC-NC_21A_SCDPT1'!$P$88</definedName>
    <definedName name="SCDPT1_25ENDIN_13" localSheetId="0">'GMIC-NC_21A_SCDPT1'!$Q$88</definedName>
    <definedName name="SCDPT1_25ENDIN_14" localSheetId="0">'GMIC-NC_21A_SCDPT1'!$R$88</definedName>
    <definedName name="SCDPT1_25ENDIN_15" localSheetId="0">'GMIC-NC_21A_SCDPT1'!$S$88</definedName>
    <definedName name="SCDPT1_25ENDIN_16" localSheetId="0">'GMIC-NC_21A_SCDPT1'!$T$88</definedName>
    <definedName name="SCDPT1_25ENDIN_17" localSheetId="0">'GMIC-NC_21A_SCDPT1'!$U$88</definedName>
    <definedName name="SCDPT1_25ENDIN_18" localSheetId="0">'GMIC-NC_21A_SCDPT1'!$V$88</definedName>
    <definedName name="SCDPT1_25ENDIN_19" localSheetId="0">'GMIC-NC_21A_SCDPT1'!$W$88</definedName>
    <definedName name="SCDPT1_25ENDIN_2" localSheetId="0">'GMIC-NC_21A_SCDPT1'!$D$88</definedName>
    <definedName name="SCDPT1_25ENDIN_20" localSheetId="0">'GMIC-NC_21A_SCDPT1'!$X$88</definedName>
    <definedName name="SCDPT1_25ENDIN_21" localSheetId="0">'GMIC-NC_21A_SCDPT1'!$Y$88</definedName>
    <definedName name="SCDPT1_25ENDIN_22" localSheetId="0">'GMIC-NC_21A_SCDPT1'!$Z$88</definedName>
    <definedName name="SCDPT1_25ENDIN_23" localSheetId="0">'GMIC-NC_21A_SCDPT1'!$AA$88</definedName>
    <definedName name="SCDPT1_25ENDIN_24" localSheetId="0">'GMIC-NC_21A_SCDPT1'!$AB$88</definedName>
    <definedName name="SCDPT1_25ENDIN_25" localSheetId="0">'GMIC-NC_21A_SCDPT1'!$AC$88</definedName>
    <definedName name="SCDPT1_25ENDIN_26" localSheetId="0">'GMIC-NC_21A_SCDPT1'!$AD$88</definedName>
    <definedName name="SCDPT1_25ENDIN_27" localSheetId="0">'GMIC-NC_21A_SCDPT1'!$AE$88</definedName>
    <definedName name="SCDPT1_25ENDIN_28" localSheetId="0">'GMIC-NC_21A_SCDPT1'!$AF$88</definedName>
    <definedName name="SCDPT1_25ENDIN_29" localSheetId="0">'GMIC-NC_21A_SCDPT1'!$AG$88</definedName>
    <definedName name="SCDPT1_25ENDIN_3" localSheetId="0">'GMIC-NC_21A_SCDPT1'!$E$88</definedName>
    <definedName name="SCDPT1_25ENDIN_30" localSheetId="0">'GMIC-NC_21A_SCDPT1'!$AH$88</definedName>
    <definedName name="SCDPT1_25ENDIN_31" localSheetId="0">'GMIC-NC_21A_SCDPT1'!$AI$88</definedName>
    <definedName name="SCDPT1_25ENDIN_32" localSheetId="0">'GMIC-NC_21A_SCDPT1'!$AJ$88</definedName>
    <definedName name="SCDPT1_25ENDIN_33" localSheetId="0">'GMIC-NC_21A_SCDPT1'!$AK$88</definedName>
    <definedName name="SCDPT1_25ENDIN_34" localSheetId="0">'GMIC-NC_21A_SCDPT1'!$AL$88</definedName>
    <definedName name="SCDPT1_25ENDIN_35" localSheetId="0">'GMIC-NC_21A_SCDPT1'!$AM$88</definedName>
    <definedName name="SCDPT1_25ENDIN_4" localSheetId="0">'GMIC-NC_21A_SCDPT1'!$F$88</definedName>
    <definedName name="SCDPT1_25ENDIN_5" localSheetId="0">'GMIC-NC_21A_SCDPT1'!$G$88</definedName>
    <definedName name="SCDPT1_25ENDIN_6.01" localSheetId="0">'GMIC-NC_21A_SCDPT1'!$H$88</definedName>
    <definedName name="SCDPT1_25ENDIN_6.02" localSheetId="0">'GMIC-NC_21A_SCDPT1'!$I$88</definedName>
    <definedName name="SCDPT1_25ENDIN_6.03" localSheetId="0">'GMIC-NC_21A_SCDPT1'!$J$88</definedName>
    <definedName name="SCDPT1_25ENDIN_7" localSheetId="0">'GMIC-NC_21A_SCDPT1'!$K$88</definedName>
    <definedName name="SCDPT1_25ENDIN_8" localSheetId="0">'GMIC-NC_21A_SCDPT1'!$L$88</definedName>
    <definedName name="SCDPT1_25ENDIN_9" localSheetId="0">'GMIC-NC_21A_SCDPT1'!$M$88</definedName>
    <definedName name="SCDPT1_2600000_Range" localSheetId="0">'GMIC-NC_21A_SCDPT1'!$B$90:$AM$92</definedName>
    <definedName name="SCDPT1_2699999_10" localSheetId="0">'GMIC-NC_21A_SCDPT1'!$N$93</definedName>
    <definedName name="SCDPT1_2699999_11" localSheetId="0">'GMIC-NC_21A_SCDPT1'!$O$93</definedName>
    <definedName name="SCDPT1_2699999_12" localSheetId="0">'GMIC-NC_21A_SCDPT1'!$P$93</definedName>
    <definedName name="SCDPT1_2699999_13" localSheetId="0">'GMIC-NC_21A_SCDPT1'!$Q$93</definedName>
    <definedName name="SCDPT1_2699999_14" localSheetId="0">'GMIC-NC_21A_SCDPT1'!$R$93</definedName>
    <definedName name="SCDPT1_2699999_15" localSheetId="0">'GMIC-NC_21A_SCDPT1'!$S$93</definedName>
    <definedName name="SCDPT1_2699999_19" localSheetId="0">'GMIC-NC_21A_SCDPT1'!$W$93</definedName>
    <definedName name="SCDPT1_2699999_20" localSheetId="0">'GMIC-NC_21A_SCDPT1'!$X$93</definedName>
    <definedName name="SCDPT1_2699999_7" localSheetId="0">'GMIC-NC_21A_SCDPT1'!$K$93</definedName>
    <definedName name="SCDPT1_2699999_9" localSheetId="0">'GMIC-NC_21A_SCDPT1'!$M$93</definedName>
    <definedName name="SCDPT1_26BEGIN_1" localSheetId="0">'GMIC-NC_21A_SCDPT1'!$C$90</definedName>
    <definedName name="SCDPT1_26BEGIN_10" localSheetId="0">'GMIC-NC_21A_SCDPT1'!$N$90</definedName>
    <definedName name="SCDPT1_26BEGIN_11" localSheetId="0">'GMIC-NC_21A_SCDPT1'!$O$90</definedName>
    <definedName name="SCDPT1_26BEGIN_12" localSheetId="0">'GMIC-NC_21A_SCDPT1'!$P$90</definedName>
    <definedName name="SCDPT1_26BEGIN_13" localSheetId="0">'GMIC-NC_21A_SCDPT1'!$Q$90</definedName>
    <definedName name="SCDPT1_26BEGIN_14" localSheetId="0">'GMIC-NC_21A_SCDPT1'!$R$90</definedName>
    <definedName name="SCDPT1_26BEGIN_15" localSheetId="0">'GMIC-NC_21A_SCDPT1'!$S$90</definedName>
    <definedName name="SCDPT1_26BEGIN_16" localSheetId="0">'GMIC-NC_21A_SCDPT1'!$T$90</definedName>
    <definedName name="SCDPT1_26BEGIN_17" localSheetId="0">'GMIC-NC_21A_SCDPT1'!$U$90</definedName>
    <definedName name="SCDPT1_26BEGIN_18" localSheetId="0">'GMIC-NC_21A_SCDPT1'!$V$90</definedName>
    <definedName name="SCDPT1_26BEGIN_19" localSheetId="0">'GMIC-NC_21A_SCDPT1'!$W$90</definedName>
    <definedName name="SCDPT1_26BEGIN_2" localSheetId="0">'GMIC-NC_21A_SCDPT1'!$D$90</definedName>
    <definedName name="SCDPT1_26BEGIN_20" localSheetId="0">'GMIC-NC_21A_SCDPT1'!$X$90</definedName>
    <definedName name="SCDPT1_26BEGIN_21" localSheetId="0">'GMIC-NC_21A_SCDPT1'!$Y$90</definedName>
    <definedName name="SCDPT1_26BEGIN_22" localSheetId="0">'GMIC-NC_21A_SCDPT1'!$Z$90</definedName>
    <definedName name="SCDPT1_26BEGIN_23" localSheetId="0">'GMIC-NC_21A_SCDPT1'!$AA$90</definedName>
    <definedName name="SCDPT1_26BEGIN_24" localSheetId="0">'GMIC-NC_21A_SCDPT1'!$AB$90</definedName>
    <definedName name="SCDPT1_26BEGIN_25" localSheetId="0">'GMIC-NC_21A_SCDPT1'!$AC$90</definedName>
    <definedName name="SCDPT1_26BEGIN_26" localSheetId="0">'GMIC-NC_21A_SCDPT1'!$AD$90</definedName>
    <definedName name="SCDPT1_26BEGIN_27" localSheetId="0">'GMIC-NC_21A_SCDPT1'!$AE$90</definedName>
    <definedName name="SCDPT1_26BEGIN_28" localSheetId="0">'GMIC-NC_21A_SCDPT1'!$AF$90</definedName>
    <definedName name="SCDPT1_26BEGIN_29" localSheetId="0">'GMIC-NC_21A_SCDPT1'!$AG$90</definedName>
    <definedName name="SCDPT1_26BEGIN_3" localSheetId="0">'GMIC-NC_21A_SCDPT1'!$E$90</definedName>
    <definedName name="SCDPT1_26BEGIN_30" localSheetId="0">'GMIC-NC_21A_SCDPT1'!$AH$90</definedName>
    <definedName name="SCDPT1_26BEGIN_31" localSheetId="0">'GMIC-NC_21A_SCDPT1'!$AI$90</definedName>
    <definedName name="SCDPT1_26BEGIN_32" localSheetId="0">'GMIC-NC_21A_SCDPT1'!$AJ$90</definedName>
    <definedName name="SCDPT1_26BEGIN_33" localSheetId="0">'GMIC-NC_21A_SCDPT1'!$AK$90</definedName>
    <definedName name="SCDPT1_26BEGIN_34" localSheetId="0">'GMIC-NC_21A_SCDPT1'!$AL$90</definedName>
    <definedName name="SCDPT1_26BEGIN_35" localSheetId="0">'GMIC-NC_21A_SCDPT1'!$AM$90</definedName>
    <definedName name="SCDPT1_26BEGIN_4" localSheetId="0">'GMIC-NC_21A_SCDPT1'!$F$90</definedName>
    <definedName name="SCDPT1_26BEGIN_5" localSheetId="0">'GMIC-NC_21A_SCDPT1'!$G$90</definedName>
    <definedName name="SCDPT1_26BEGIN_6.01" localSheetId="0">'GMIC-NC_21A_SCDPT1'!$H$90</definedName>
    <definedName name="SCDPT1_26BEGIN_6.02" localSheetId="0">'GMIC-NC_21A_SCDPT1'!$I$90</definedName>
    <definedName name="SCDPT1_26BEGIN_6.03" localSheetId="0">'GMIC-NC_21A_SCDPT1'!$J$90</definedName>
    <definedName name="SCDPT1_26BEGIN_7" localSheetId="0">'GMIC-NC_21A_SCDPT1'!$K$90</definedName>
    <definedName name="SCDPT1_26BEGIN_8" localSheetId="0">'GMIC-NC_21A_SCDPT1'!$L$90</definedName>
    <definedName name="SCDPT1_26BEGIN_9" localSheetId="0">'GMIC-NC_21A_SCDPT1'!$M$90</definedName>
    <definedName name="SCDPT1_26ENDIN_10" localSheetId="0">'GMIC-NC_21A_SCDPT1'!$N$92</definedName>
    <definedName name="SCDPT1_26ENDIN_11" localSheetId="0">'GMIC-NC_21A_SCDPT1'!$O$92</definedName>
    <definedName name="SCDPT1_26ENDIN_12" localSheetId="0">'GMIC-NC_21A_SCDPT1'!$P$92</definedName>
    <definedName name="SCDPT1_26ENDIN_13" localSheetId="0">'GMIC-NC_21A_SCDPT1'!$Q$92</definedName>
    <definedName name="SCDPT1_26ENDIN_14" localSheetId="0">'GMIC-NC_21A_SCDPT1'!$R$92</definedName>
    <definedName name="SCDPT1_26ENDIN_15" localSheetId="0">'GMIC-NC_21A_SCDPT1'!$S$92</definedName>
    <definedName name="SCDPT1_26ENDIN_16" localSheetId="0">'GMIC-NC_21A_SCDPT1'!$T$92</definedName>
    <definedName name="SCDPT1_26ENDIN_17" localSheetId="0">'GMIC-NC_21A_SCDPT1'!$U$92</definedName>
    <definedName name="SCDPT1_26ENDIN_18" localSheetId="0">'GMIC-NC_21A_SCDPT1'!$V$92</definedName>
    <definedName name="SCDPT1_26ENDIN_19" localSheetId="0">'GMIC-NC_21A_SCDPT1'!$W$92</definedName>
    <definedName name="SCDPT1_26ENDIN_2" localSheetId="0">'GMIC-NC_21A_SCDPT1'!$D$92</definedName>
    <definedName name="SCDPT1_26ENDIN_20" localSheetId="0">'GMIC-NC_21A_SCDPT1'!$X$92</definedName>
    <definedName name="SCDPT1_26ENDIN_21" localSheetId="0">'GMIC-NC_21A_SCDPT1'!$Y$92</definedName>
    <definedName name="SCDPT1_26ENDIN_22" localSheetId="0">'GMIC-NC_21A_SCDPT1'!$Z$92</definedName>
    <definedName name="SCDPT1_26ENDIN_23" localSheetId="0">'GMIC-NC_21A_SCDPT1'!$AA$92</definedName>
    <definedName name="SCDPT1_26ENDIN_24" localSheetId="0">'GMIC-NC_21A_SCDPT1'!$AB$92</definedName>
    <definedName name="SCDPT1_26ENDIN_25" localSheetId="0">'GMIC-NC_21A_SCDPT1'!$AC$92</definedName>
    <definedName name="SCDPT1_26ENDIN_26" localSheetId="0">'GMIC-NC_21A_SCDPT1'!$AD$92</definedName>
    <definedName name="SCDPT1_26ENDIN_27" localSheetId="0">'GMIC-NC_21A_SCDPT1'!$AE$92</definedName>
    <definedName name="SCDPT1_26ENDIN_28" localSheetId="0">'GMIC-NC_21A_SCDPT1'!$AF$92</definedName>
    <definedName name="SCDPT1_26ENDIN_29" localSheetId="0">'GMIC-NC_21A_SCDPT1'!$AG$92</definedName>
    <definedName name="SCDPT1_26ENDIN_3" localSheetId="0">'GMIC-NC_21A_SCDPT1'!$E$92</definedName>
    <definedName name="SCDPT1_26ENDIN_30" localSheetId="0">'GMIC-NC_21A_SCDPT1'!$AH$92</definedName>
    <definedName name="SCDPT1_26ENDIN_31" localSheetId="0">'GMIC-NC_21A_SCDPT1'!$AI$92</definedName>
    <definedName name="SCDPT1_26ENDIN_32" localSheetId="0">'GMIC-NC_21A_SCDPT1'!$AJ$92</definedName>
    <definedName name="SCDPT1_26ENDIN_33" localSheetId="0">'GMIC-NC_21A_SCDPT1'!$AK$92</definedName>
    <definedName name="SCDPT1_26ENDIN_34" localSheetId="0">'GMIC-NC_21A_SCDPT1'!$AL$92</definedName>
    <definedName name="SCDPT1_26ENDIN_35" localSheetId="0">'GMIC-NC_21A_SCDPT1'!$AM$92</definedName>
    <definedName name="SCDPT1_26ENDIN_4" localSheetId="0">'GMIC-NC_21A_SCDPT1'!$F$92</definedName>
    <definedName name="SCDPT1_26ENDIN_5" localSheetId="0">'GMIC-NC_21A_SCDPT1'!$G$92</definedName>
    <definedName name="SCDPT1_26ENDIN_6.01" localSheetId="0">'GMIC-NC_21A_SCDPT1'!$H$92</definedName>
    <definedName name="SCDPT1_26ENDIN_6.02" localSheetId="0">'GMIC-NC_21A_SCDPT1'!$I$92</definedName>
    <definedName name="SCDPT1_26ENDIN_6.03" localSheetId="0">'GMIC-NC_21A_SCDPT1'!$J$92</definedName>
    <definedName name="SCDPT1_26ENDIN_7" localSheetId="0">'GMIC-NC_21A_SCDPT1'!$K$92</definedName>
    <definedName name="SCDPT1_26ENDIN_8" localSheetId="0">'GMIC-NC_21A_SCDPT1'!$L$92</definedName>
    <definedName name="SCDPT1_26ENDIN_9" localSheetId="0">'GMIC-NC_21A_SCDPT1'!$M$92</definedName>
    <definedName name="SCDPT1_2700000_Range" localSheetId="0">'GMIC-NC_21A_SCDPT1'!$B$94:$AM$96</definedName>
    <definedName name="SCDPT1_2799999_10" localSheetId="0">'GMIC-NC_21A_SCDPT1'!$N$97</definedName>
    <definedName name="SCDPT1_2799999_11" localSheetId="0">'GMIC-NC_21A_SCDPT1'!$O$97</definedName>
    <definedName name="SCDPT1_2799999_12" localSheetId="0">'GMIC-NC_21A_SCDPT1'!$P$97</definedName>
    <definedName name="SCDPT1_2799999_13" localSheetId="0">'GMIC-NC_21A_SCDPT1'!$Q$97</definedName>
    <definedName name="SCDPT1_2799999_14" localSheetId="0">'GMIC-NC_21A_SCDPT1'!$R$97</definedName>
    <definedName name="SCDPT1_2799999_15" localSheetId="0">'GMIC-NC_21A_SCDPT1'!$S$97</definedName>
    <definedName name="SCDPT1_2799999_19" localSheetId="0">'GMIC-NC_21A_SCDPT1'!$W$97</definedName>
    <definedName name="SCDPT1_2799999_20" localSheetId="0">'GMIC-NC_21A_SCDPT1'!$X$97</definedName>
    <definedName name="SCDPT1_2799999_7" localSheetId="0">'GMIC-NC_21A_SCDPT1'!$K$97</definedName>
    <definedName name="SCDPT1_2799999_9" localSheetId="0">'GMIC-NC_21A_SCDPT1'!$M$97</definedName>
    <definedName name="SCDPT1_27BEGIN_1" localSheetId="0">'GMIC-NC_21A_SCDPT1'!$C$94</definedName>
    <definedName name="SCDPT1_27BEGIN_10" localSheetId="0">'GMIC-NC_21A_SCDPT1'!$N$94</definedName>
    <definedName name="SCDPT1_27BEGIN_11" localSheetId="0">'GMIC-NC_21A_SCDPT1'!$O$94</definedName>
    <definedName name="SCDPT1_27BEGIN_12" localSheetId="0">'GMIC-NC_21A_SCDPT1'!$P$94</definedName>
    <definedName name="SCDPT1_27BEGIN_13" localSheetId="0">'GMIC-NC_21A_SCDPT1'!$Q$94</definedName>
    <definedName name="SCDPT1_27BEGIN_14" localSheetId="0">'GMIC-NC_21A_SCDPT1'!$R$94</definedName>
    <definedName name="SCDPT1_27BEGIN_15" localSheetId="0">'GMIC-NC_21A_SCDPT1'!$S$94</definedName>
    <definedName name="SCDPT1_27BEGIN_16" localSheetId="0">'GMIC-NC_21A_SCDPT1'!$T$94</definedName>
    <definedName name="SCDPT1_27BEGIN_17" localSheetId="0">'GMIC-NC_21A_SCDPT1'!$U$94</definedName>
    <definedName name="SCDPT1_27BEGIN_18" localSheetId="0">'GMIC-NC_21A_SCDPT1'!$V$94</definedName>
    <definedName name="SCDPT1_27BEGIN_19" localSheetId="0">'GMIC-NC_21A_SCDPT1'!$W$94</definedName>
    <definedName name="SCDPT1_27BEGIN_2" localSheetId="0">'GMIC-NC_21A_SCDPT1'!$D$94</definedName>
    <definedName name="SCDPT1_27BEGIN_20" localSheetId="0">'GMIC-NC_21A_SCDPT1'!$X$94</definedName>
    <definedName name="SCDPT1_27BEGIN_21" localSheetId="0">'GMIC-NC_21A_SCDPT1'!$Y$94</definedName>
    <definedName name="SCDPT1_27BEGIN_22" localSheetId="0">'GMIC-NC_21A_SCDPT1'!$Z$94</definedName>
    <definedName name="SCDPT1_27BEGIN_23" localSheetId="0">'GMIC-NC_21A_SCDPT1'!$AA$94</definedName>
    <definedName name="SCDPT1_27BEGIN_24" localSheetId="0">'GMIC-NC_21A_SCDPT1'!$AB$94</definedName>
    <definedName name="SCDPT1_27BEGIN_25" localSheetId="0">'GMIC-NC_21A_SCDPT1'!$AC$94</definedName>
    <definedName name="SCDPT1_27BEGIN_26" localSheetId="0">'GMIC-NC_21A_SCDPT1'!$AD$94</definedName>
    <definedName name="SCDPT1_27BEGIN_27" localSheetId="0">'GMIC-NC_21A_SCDPT1'!$AE$94</definedName>
    <definedName name="SCDPT1_27BEGIN_28" localSheetId="0">'GMIC-NC_21A_SCDPT1'!$AF$94</definedName>
    <definedName name="SCDPT1_27BEGIN_29" localSheetId="0">'GMIC-NC_21A_SCDPT1'!$AG$94</definedName>
    <definedName name="SCDPT1_27BEGIN_3" localSheetId="0">'GMIC-NC_21A_SCDPT1'!$E$94</definedName>
    <definedName name="SCDPT1_27BEGIN_30" localSheetId="0">'GMIC-NC_21A_SCDPT1'!$AH$94</definedName>
    <definedName name="SCDPT1_27BEGIN_31" localSheetId="0">'GMIC-NC_21A_SCDPT1'!$AI$94</definedName>
    <definedName name="SCDPT1_27BEGIN_32" localSheetId="0">'GMIC-NC_21A_SCDPT1'!$AJ$94</definedName>
    <definedName name="SCDPT1_27BEGIN_33" localSheetId="0">'GMIC-NC_21A_SCDPT1'!$AK$94</definedName>
    <definedName name="SCDPT1_27BEGIN_34" localSheetId="0">'GMIC-NC_21A_SCDPT1'!$AL$94</definedName>
    <definedName name="SCDPT1_27BEGIN_35" localSheetId="0">'GMIC-NC_21A_SCDPT1'!$AM$94</definedName>
    <definedName name="SCDPT1_27BEGIN_4" localSheetId="0">'GMIC-NC_21A_SCDPT1'!$F$94</definedName>
    <definedName name="SCDPT1_27BEGIN_5" localSheetId="0">'GMIC-NC_21A_SCDPT1'!$G$94</definedName>
    <definedName name="SCDPT1_27BEGIN_6.01" localSheetId="0">'GMIC-NC_21A_SCDPT1'!$H$94</definedName>
    <definedName name="SCDPT1_27BEGIN_6.02" localSheetId="0">'GMIC-NC_21A_SCDPT1'!$I$94</definedName>
    <definedName name="SCDPT1_27BEGIN_6.03" localSheetId="0">'GMIC-NC_21A_SCDPT1'!$J$94</definedName>
    <definedName name="SCDPT1_27BEGIN_7" localSheetId="0">'GMIC-NC_21A_SCDPT1'!$K$94</definedName>
    <definedName name="SCDPT1_27BEGIN_8" localSheetId="0">'GMIC-NC_21A_SCDPT1'!$L$94</definedName>
    <definedName name="SCDPT1_27BEGIN_9" localSheetId="0">'GMIC-NC_21A_SCDPT1'!$M$94</definedName>
    <definedName name="SCDPT1_27ENDIN_10" localSheetId="0">'GMIC-NC_21A_SCDPT1'!$N$96</definedName>
    <definedName name="SCDPT1_27ENDIN_11" localSheetId="0">'GMIC-NC_21A_SCDPT1'!$O$96</definedName>
    <definedName name="SCDPT1_27ENDIN_12" localSheetId="0">'GMIC-NC_21A_SCDPT1'!$P$96</definedName>
    <definedName name="SCDPT1_27ENDIN_13" localSheetId="0">'GMIC-NC_21A_SCDPT1'!$Q$96</definedName>
    <definedName name="SCDPT1_27ENDIN_14" localSheetId="0">'GMIC-NC_21A_SCDPT1'!$R$96</definedName>
    <definedName name="SCDPT1_27ENDIN_15" localSheetId="0">'GMIC-NC_21A_SCDPT1'!$S$96</definedName>
    <definedName name="SCDPT1_27ENDIN_16" localSheetId="0">'GMIC-NC_21A_SCDPT1'!$T$96</definedName>
    <definedName name="SCDPT1_27ENDIN_17" localSheetId="0">'GMIC-NC_21A_SCDPT1'!$U$96</definedName>
    <definedName name="SCDPT1_27ENDIN_18" localSheetId="0">'GMIC-NC_21A_SCDPT1'!$V$96</definedName>
    <definedName name="SCDPT1_27ENDIN_19" localSheetId="0">'GMIC-NC_21A_SCDPT1'!$W$96</definedName>
    <definedName name="SCDPT1_27ENDIN_2" localSheetId="0">'GMIC-NC_21A_SCDPT1'!$D$96</definedName>
    <definedName name="SCDPT1_27ENDIN_20" localSheetId="0">'GMIC-NC_21A_SCDPT1'!$X$96</definedName>
    <definedName name="SCDPT1_27ENDIN_21" localSheetId="0">'GMIC-NC_21A_SCDPT1'!$Y$96</definedName>
    <definedName name="SCDPT1_27ENDIN_22" localSheetId="0">'GMIC-NC_21A_SCDPT1'!$Z$96</definedName>
    <definedName name="SCDPT1_27ENDIN_23" localSheetId="0">'GMIC-NC_21A_SCDPT1'!$AA$96</definedName>
    <definedName name="SCDPT1_27ENDIN_24" localSheetId="0">'GMIC-NC_21A_SCDPT1'!$AB$96</definedName>
    <definedName name="SCDPT1_27ENDIN_25" localSheetId="0">'GMIC-NC_21A_SCDPT1'!$AC$96</definedName>
    <definedName name="SCDPT1_27ENDIN_26" localSheetId="0">'GMIC-NC_21A_SCDPT1'!$AD$96</definedName>
    <definedName name="SCDPT1_27ENDIN_27" localSheetId="0">'GMIC-NC_21A_SCDPT1'!$AE$96</definedName>
    <definedName name="SCDPT1_27ENDIN_28" localSheetId="0">'GMIC-NC_21A_SCDPT1'!$AF$96</definedName>
    <definedName name="SCDPT1_27ENDIN_29" localSheetId="0">'GMIC-NC_21A_SCDPT1'!$AG$96</definedName>
    <definedName name="SCDPT1_27ENDIN_3" localSheetId="0">'GMIC-NC_21A_SCDPT1'!$E$96</definedName>
    <definedName name="SCDPT1_27ENDIN_30" localSheetId="0">'GMIC-NC_21A_SCDPT1'!$AH$96</definedName>
    <definedName name="SCDPT1_27ENDIN_31" localSheetId="0">'GMIC-NC_21A_SCDPT1'!$AI$96</definedName>
    <definedName name="SCDPT1_27ENDIN_32" localSheetId="0">'GMIC-NC_21A_SCDPT1'!$AJ$96</definedName>
    <definedName name="SCDPT1_27ENDIN_33" localSheetId="0">'GMIC-NC_21A_SCDPT1'!$AK$96</definedName>
    <definedName name="SCDPT1_27ENDIN_34" localSheetId="0">'GMIC-NC_21A_SCDPT1'!$AL$96</definedName>
    <definedName name="SCDPT1_27ENDIN_35" localSheetId="0">'GMIC-NC_21A_SCDPT1'!$AM$96</definedName>
    <definedName name="SCDPT1_27ENDIN_4" localSheetId="0">'GMIC-NC_21A_SCDPT1'!$F$96</definedName>
    <definedName name="SCDPT1_27ENDIN_5" localSheetId="0">'GMIC-NC_21A_SCDPT1'!$G$96</definedName>
    <definedName name="SCDPT1_27ENDIN_6.01" localSheetId="0">'GMIC-NC_21A_SCDPT1'!$H$96</definedName>
    <definedName name="SCDPT1_27ENDIN_6.02" localSheetId="0">'GMIC-NC_21A_SCDPT1'!$I$96</definedName>
    <definedName name="SCDPT1_27ENDIN_6.03" localSheetId="0">'GMIC-NC_21A_SCDPT1'!$J$96</definedName>
    <definedName name="SCDPT1_27ENDIN_7" localSheetId="0">'GMIC-NC_21A_SCDPT1'!$K$96</definedName>
    <definedName name="SCDPT1_27ENDIN_8" localSheetId="0">'GMIC-NC_21A_SCDPT1'!$L$96</definedName>
    <definedName name="SCDPT1_27ENDIN_9" localSheetId="0">'GMIC-NC_21A_SCDPT1'!$M$96</definedName>
    <definedName name="SCDPT1_2800000_Range" localSheetId="0">'GMIC-NC_21A_SCDPT1'!$B$98:$AM$100</definedName>
    <definedName name="SCDPT1_2899999_10" localSheetId="0">'GMIC-NC_21A_SCDPT1'!$N$101</definedName>
    <definedName name="SCDPT1_2899999_11" localSheetId="0">'GMIC-NC_21A_SCDPT1'!$O$101</definedName>
    <definedName name="SCDPT1_2899999_12" localSheetId="0">'GMIC-NC_21A_SCDPT1'!$P$101</definedName>
    <definedName name="SCDPT1_2899999_13" localSheetId="0">'GMIC-NC_21A_SCDPT1'!$Q$101</definedName>
    <definedName name="SCDPT1_2899999_14" localSheetId="0">'GMIC-NC_21A_SCDPT1'!$R$101</definedName>
    <definedName name="SCDPT1_2899999_15" localSheetId="0">'GMIC-NC_21A_SCDPT1'!$S$101</definedName>
    <definedName name="SCDPT1_2899999_19" localSheetId="0">'GMIC-NC_21A_SCDPT1'!$W$101</definedName>
    <definedName name="SCDPT1_2899999_20" localSheetId="0">'GMIC-NC_21A_SCDPT1'!$X$101</definedName>
    <definedName name="SCDPT1_2899999_7" localSheetId="0">'GMIC-NC_21A_SCDPT1'!$K$101</definedName>
    <definedName name="SCDPT1_2899999_9" localSheetId="0">'GMIC-NC_21A_SCDPT1'!$M$101</definedName>
    <definedName name="SCDPT1_28BEGIN_1" localSheetId="0">'GMIC-NC_21A_SCDPT1'!$C$98</definedName>
    <definedName name="SCDPT1_28BEGIN_10" localSheetId="0">'GMIC-NC_21A_SCDPT1'!$N$98</definedName>
    <definedName name="SCDPT1_28BEGIN_11" localSheetId="0">'GMIC-NC_21A_SCDPT1'!$O$98</definedName>
    <definedName name="SCDPT1_28BEGIN_12" localSheetId="0">'GMIC-NC_21A_SCDPT1'!$P$98</definedName>
    <definedName name="SCDPT1_28BEGIN_13" localSheetId="0">'GMIC-NC_21A_SCDPT1'!$Q$98</definedName>
    <definedName name="SCDPT1_28BEGIN_14" localSheetId="0">'GMIC-NC_21A_SCDPT1'!$R$98</definedName>
    <definedName name="SCDPT1_28BEGIN_15" localSheetId="0">'GMIC-NC_21A_SCDPT1'!$S$98</definedName>
    <definedName name="SCDPT1_28BEGIN_16" localSheetId="0">'GMIC-NC_21A_SCDPT1'!$T$98</definedName>
    <definedName name="SCDPT1_28BEGIN_17" localSheetId="0">'GMIC-NC_21A_SCDPT1'!$U$98</definedName>
    <definedName name="SCDPT1_28BEGIN_18" localSheetId="0">'GMIC-NC_21A_SCDPT1'!$V$98</definedName>
    <definedName name="SCDPT1_28BEGIN_19" localSheetId="0">'GMIC-NC_21A_SCDPT1'!$W$98</definedName>
    <definedName name="SCDPT1_28BEGIN_2" localSheetId="0">'GMIC-NC_21A_SCDPT1'!$D$98</definedName>
    <definedName name="SCDPT1_28BEGIN_20" localSheetId="0">'GMIC-NC_21A_SCDPT1'!$X$98</definedName>
    <definedName name="SCDPT1_28BEGIN_21" localSheetId="0">'GMIC-NC_21A_SCDPT1'!$Y$98</definedName>
    <definedName name="SCDPT1_28BEGIN_22" localSheetId="0">'GMIC-NC_21A_SCDPT1'!$Z$98</definedName>
    <definedName name="SCDPT1_28BEGIN_23" localSheetId="0">'GMIC-NC_21A_SCDPT1'!$AA$98</definedName>
    <definedName name="SCDPT1_28BEGIN_24" localSheetId="0">'GMIC-NC_21A_SCDPT1'!$AB$98</definedName>
    <definedName name="SCDPT1_28BEGIN_25" localSheetId="0">'GMIC-NC_21A_SCDPT1'!$AC$98</definedName>
    <definedName name="SCDPT1_28BEGIN_26" localSheetId="0">'GMIC-NC_21A_SCDPT1'!$AD$98</definedName>
    <definedName name="SCDPT1_28BEGIN_27" localSheetId="0">'GMIC-NC_21A_SCDPT1'!$AE$98</definedName>
    <definedName name="SCDPT1_28BEGIN_28" localSheetId="0">'GMIC-NC_21A_SCDPT1'!$AF$98</definedName>
    <definedName name="SCDPT1_28BEGIN_29" localSheetId="0">'GMIC-NC_21A_SCDPT1'!$AG$98</definedName>
    <definedName name="SCDPT1_28BEGIN_3" localSheetId="0">'GMIC-NC_21A_SCDPT1'!$E$98</definedName>
    <definedName name="SCDPT1_28BEGIN_30" localSheetId="0">'GMIC-NC_21A_SCDPT1'!$AH$98</definedName>
    <definedName name="SCDPT1_28BEGIN_31" localSheetId="0">'GMIC-NC_21A_SCDPT1'!$AI$98</definedName>
    <definedName name="SCDPT1_28BEGIN_32" localSheetId="0">'GMIC-NC_21A_SCDPT1'!$AJ$98</definedName>
    <definedName name="SCDPT1_28BEGIN_33" localSheetId="0">'GMIC-NC_21A_SCDPT1'!$AK$98</definedName>
    <definedName name="SCDPT1_28BEGIN_34" localSheetId="0">'GMIC-NC_21A_SCDPT1'!$AL$98</definedName>
    <definedName name="SCDPT1_28BEGIN_35" localSheetId="0">'GMIC-NC_21A_SCDPT1'!$AM$98</definedName>
    <definedName name="SCDPT1_28BEGIN_4" localSheetId="0">'GMIC-NC_21A_SCDPT1'!$F$98</definedName>
    <definedName name="SCDPT1_28BEGIN_5" localSheetId="0">'GMIC-NC_21A_SCDPT1'!$G$98</definedName>
    <definedName name="SCDPT1_28BEGIN_6.01" localSheetId="0">'GMIC-NC_21A_SCDPT1'!$H$98</definedName>
    <definedName name="SCDPT1_28BEGIN_6.02" localSheetId="0">'GMIC-NC_21A_SCDPT1'!$I$98</definedName>
    <definedName name="SCDPT1_28BEGIN_6.03" localSheetId="0">'GMIC-NC_21A_SCDPT1'!$J$98</definedName>
    <definedName name="SCDPT1_28BEGIN_7" localSheetId="0">'GMIC-NC_21A_SCDPT1'!$K$98</definedName>
    <definedName name="SCDPT1_28BEGIN_8" localSheetId="0">'GMIC-NC_21A_SCDPT1'!$L$98</definedName>
    <definedName name="SCDPT1_28BEGIN_9" localSheetId="0">'GMIC-NC_21A_SCDPT1'!$M$98</definedName>
    <definedName name="SCDPT1_28ENDIN_10" localSheetId="0">'GMIC-NC_21A_SCDPT1'!$N$100</definedName>
    <definedName name="SCDPT1_28ENDIN_11" localSheetId="0">'GMIC-NC_21A_SCDPT1'!$O$100</definedName>
    <definedName name="SCDPT1_28ENDIN_12" localSheetId="0">'GMIC-NC_21A_SCDPT1'!$P$100</definedName>
    <definedName name="SCDPT1_28ENDIN_13" localSheetId="0">'GMIC-NC_21A_SCDPT1'!$Q$100</definedName>
    <definedName name="SCDPT1_28ENDIN_14" localSheetId="0">'GMIC-NC_21A_SCDPT1'!$R$100</definedName>
    <definedName name="SCDPT1_28ENDIN_15" localSheetId="0">'GMIC-NC_21A_SCDPT1'!$S$100</definedName>
    <definedName name="SCDPT1_28ENDIN_16" localSheetId="0">'GMIC-NC_21A_SCDPT1'!$T$100</definedName>
    <definedName name="SCDPT1_28ENDIN_17" localSheetId="0">'GMIC-NC_21A_SCDPT1'!$U$100</definedName>
    <definedName name="SCDPT1_28ENDIN_18" localSheetId="0">'GMIC-NC_21A_SCDPT1'!$V$100</definedName>
    <definedName name="SCDPT1_28ENDIN_19" localSheetId="0">'GMIC-NC_21A_SCDPT1'!$W$100</definedName>
    <definedName name="SCDPT1_28ENDIN_2" localSheetId="0">'GMIC-NC_21A_SCDPT1'!$D$100</definedName>
    <definedName name="SCDPT1_28ENDIN_20" localSheetId="0">'GMIC-NC_21A_SCDPT1'!$X$100</definedName>
    <definedName name="SCDPT1_28ENDIN_21" localSheetId="0">'GMIC-NC_21A_SCDPT1'!$Y$100</definedName>
    <definedName name="SCDPT1_28ENDIN_22" localSheetId="0">'GMIC-NC_21A_SCDPT1'!$Z$100</definedName>
    <definedName name="SCDPT1_28ENDIN_23" localSheetId="0">'GMIC-NC_21A_SCDPT1'!$AA$100</definedName>
    <definedName name="SCDPT1_28ENDIN_24" localSheetId="0">'GMIC-NC_21A_SCDPT1'!$AB$100</definedName>
    <definedName name="SCDPT1_28ENDIN_25" localSheetId="0">'GMIC-NC_21A_SCDPT1'!$AC$100</definedName>
    <definedName name="SCDPT1_28ENDIN_26" localSheetId="0">'GMIC-NC_21A_SCDPT1'!$AD$100</definedName>
    <definedName name="SCDPT1_28ENDIN_27" localSheetId="0">'GMIC-NC_21A_SCDPT1'!$AE$100</definedName>
    <definedName name="SCDPT1_28ENDIN_28" localSheetId="0">'GMIC-NC_21A_SCDPT1'!$AF$100</definedName>
    <definedName name="SCDPT1_28ENDIN_29" localSheetId="0">'GMIC-NC_21A_SCDPT1'!$AG$100</definedName>
    <definedName name="SCDPT1_28ENDIN_3" localSheetId="0">'GMIC-NC_21A_SCDPT1'!$E$100</definedName>
    <definedName name="SCDPT1_28ENDIN_30" localSheetId="0">'GMIC-NC_21A_SCDPT1'!$AH$100</definedName>
    <definedName name="SCDPT1_28ENDIN_31" localSheetId="0">'GMIC-NC_21A_SCDPT1'!$AI$100</definedName>
    <definedName name="SCDPT1_28ENDIN_32" localSheetId="0">'GMIC-NC_21A_SCDPT1'!$AJ$100</definedName>
    <definedName name="SCDPT1_28ENDIN_33" localSheetId="0">'GMIC-NC_21A_SCDPT1'!$AK$100</definedName>
    <definedName name="SCDPT1_28ENDIN_34" localSheetId="0">'GMIC-NC_21A_SCDPT1'!$AL$100</definedName>
    <definedName name="SCDPT1_28ENDIN_35" localSheetId="0">'GMIC-NC_21A_SCDPT1'!$AM$100</definedName>
    <definedName name="SCDPT1_28ENDIN_4" localSheetId="0">'GMIC-NC_21A_SCDPT1'!$F$100</definedName>
    <definedName name="SCDPT1_28ENDIN_5" localSheetId="0">'GMIC-NC_21A_SCDPT1'!$G$100</definedName>
    <definedName name="SCDPT1_28ENDIN_6.01" localSheetId="0">'GMIC-NC_21A_SCDPT1'!$H$100</definedName>
    <definedName name="SCDPT1_28ENDIN_6.02" localSheetId="0">'GMIC-NC_21A_SCDPT1'!$I$100</definedName>
    <definedName name="SCDPT1_28ENDIN_6.03" localSheetId="0">'GMIC-NC_21A_SCDPT1'!$J$100</definedName>
    <definedName name="SCDPT1_28ENDIN_7" localSheetId="0">'GMIC-NC_21A_SCDPT1'!$K$100</definedName>
    <definedName name="SCDPT1_28ENDIN_8" localSheetId="0">'GMIC-NC_21A_SCDPT1'!$L$100</definedName>
    <definedName name="SCDPT1_28ENDIN_9" localSheetId="0">'GMIC-NC_21A_SCDPT1'!$M$100</definedName>
    <definedName name="SCDPT1_3199999_10" localSheetId="0">'GMIC-NC_21A_SCDPT1'!$N$102</definedName>
    <definedName name="SCDPT1_3199999_11" localSheetId="0">'GMIC-NC_21A_SCDPT1'!$O$102</definedName>
    <definedName name="SCDPT1_3199999_12" localSheetId="0">'GMIC-NC_21A_SCDPT1'!$P$102</definedName>
    <definedName name="SCDPT1_3199999_13" localSheetId="0">'GMIC-NC_21A_SCDPT1'!$Q$102</definedName>
    <definedName name="SCDPT1_3199999_14" localSheetId="0">'GMIC-NC_21A_SCDPT1'!$R$102</definedName>
    <definedName name="SCDPT1_3199999_15" localSheetId="0">'GMIC-NC_21A_SCDPT1'!$S$102</definedName>
    <definedName name="SCDPT1_3199999_19" localSheetId="0">'GMIC-NC_21A_SCDPT1'!$W$102</definedName>
    <definedName name="SCDPT1_3199999_20" localSheetId="0">'GMIC-NC_21A_SCDPT1'!$X$102</definedName>
    <definedName name="SCDPT1_3199999_7" localSheetId="0">'GMIC-NC_21A_SCDPT1'!$K$102</definedName>
    <definedName name="SCDPT1_3199999_9" localSheetId="0">'GMIC-NC_21A_SCDPT1'!$M$102</definedName>
    <definedName name="SCDPT1_3200000_Range" localSheetId="0">'GMIC-NC_21A_SCDPT1'!$B$103:$AM$136</definedName>
    <definedName name="SCDPT1_3200001_1" localSheetId="0">'GMIC-NC_21A_SCDPT1'!$C$104</definedName>
    <definedName name="SCDPT1_3200001_10" localSheetId="0">'GMIC-NC_21A_SCDPT1'!$N$104</definedName>
    <definedName name="SCDPT1_3200001_11" localSheetId="0">'GMIC-NC_21A_SCDPT1'!$O$104</definedName>
    <definedName name="SCDPT1_3200001_12" localSheetId="0">'GMIC-NC_21A_SCDPT1'!$P$104</definedName>
    <definedName name="SCDPT1_3200001_13" localSheetId="0">'GMIC-NC_21A_SCDPT1'!$Q$104</definedName>
    <definedName name="SCDPT1_3200001_14" localSheetId="0">'GMIC-NC_21A_SCDPT1'!$R$104</definedName>
    <definedName name="SCDPT1_3200001_15" localSheetId="0">'GMIC-NC_21A_SCDPT1'!$S$104</definedName>
    <definedName name="SCDPT1_3200001_16" localSheetId="0">'GMIC-NC_21A_SCDPT1'!$T$104</definedName>
    <definedName name="SCDPT1_3200001_17" localSheetId="0">'GMIC-NC_21A_SCDPT1'!$U$104</definedName>
    <definedName name="SCDPT1_3200001_18" localSheetId="0">'GMIC-NC_21A_SCDPT1'!$V$104</definedName>
    <definedName name="SCDPT1_3200001_19" localSheetId="0">'GMIC-NC_21A_SCDPT1'!$W$104</definedName>
    <definedName name="SCDPT1_3200001_2" localSheetId="0">'GMIC-NC_21A_SCDPT1'!$D$104</definedName>
    <definedName name="SCDPT1_3200001_20" localSheetId="0">'GMIC-NC_21A_SCDPT1'!$X$104</definedName>
    <definedName name="SCDPT1_3200001_21" localSheetId="0">'GMIC-NC_21A_SCDPT1'!$Y$104</definedName>
    <definedName name="SCDPT1_3200001_22" localSheetId="0">'GMIC-NC_21A_SCDPT1'!$Z$104</definedName>
    <definedName name="SCDPT1_3200001_24" localSheetId="0">'GMIC-NC_21A_SCDPT1'!$AB$104</definedName>
    <definedName name="SCDPT1_3200001_25" localSheetId="0">'GMIC-NC_21A_SCDPT1'!$AC$104</definedName>
    <definedName name="SCDPT1_3200001_27" localSheetId="0">'GMIC-NC_21A_SCDPT1'!$AE$104</definedName>
    <definedName name="SCDPT1_3200001_28" localSheetId="0">'GMIC-NC_21A_SCDPT1'!$AF$104</definedName>
    <definedName name="SCDPT1_3200001_29" localSheetId="0">'GMIC-NC_21A_SCDPT1'!$AG$104</definedName>
    <definedName name="SCDPT1_3200001_3" localSheetId="0">'GMIC-NC_21A_SCDPT1'!$E$104</definedName>
    <definedName name="SCDPT1_3200001_30" localSheetId="0">'GMIC-NC_21A_SCDPT1'!$AH$104</definedName>
    <definedName name="SCDPT1_3200001_31" localSheetId="0">'GMIC-NC_21A_SCDPT1'!$AI$104</definedName>
    <definedName name="SCDPT1_3200001_32" localSheetId="0">'GMIC-NC_21A_SCDPT1'!$AJ$104</definedName>
    <definedName name="SCDPT1_3200001_33" localSheetId="0">'GMIC-NC_21A_SCDPT1'!$AK$104</definedName>
    <definedName name="SCDPT1_3200001_34" localSheetId="0">'GMIC-NC_21A_SCDPT1'!$AL$104</definedName>
    <definedName name="SCDPT1_3200001_35" localSheetId="0">'GMIC-NC_21A_SCDPT1'!$AM$104</definedName>
    <definedName name="SCDPT1_3200001_4" localSheetId="0">'GMIC-NC_21A_SCDPT1'!$F$104</definedName>
    <definedName name="SCDPT1_3200001_5" localSheetId="0">'GMIC-NC_21A_SCDPT1'!$G$104</definedName>
    <definedName name="SCDPT1_3200001_6.01" localSheetId="0">'GMIC-NC_21A_SCDPT1'!$H$104</definedName>
    <definedName name="SCDPT1_3200001_6.02" localSheetId="0">'GMIC-NC_21A_SCDPT1'!$I$104</definedName>
    <definedName name="SCDPT1_3200001_6.03" localSheetId="0">'GMIC-NC_21A_SCDPT1'!$J$104</definedName>
    <definedName name="SCDPT1_3200001_7" localSheetId="0">'GMIC-NC_21A_SCDPT1'!$K$104</definedName>
    <definedName name="SCDPT1_3200001_8" localSheetId="0">'GMIC-NC_21A_SCDPT1'!$L$104</definedName>
    <definedName name="SCDPT1_3200001_9" localSheetId="0">'GMIC-NC_21A_SCDPT1'!$M$104</definedName>
    <definedName name="SCDPT1_3299999_10" localSheetId="0">'GMIC-NC_21A_SCDPT1'!$N$137</definedName>
    <definedName name="SCDPT1_3299999_11" localSheetId="0">'GMIC-NC_21A_SCDPT1'!$O$137</definedName>
    <definedName name="SCDPT1_3299999_12" localSheetId="0">'GMIC-NC_21A_SCDPT1'!$P$137</definedName>
    <definedName name="SCDPT1_3299999_13" localSheetId="0">'GMIC-NC_21A_SCDPT1'!$Q$137</definedName>
    <definedName name="SCDPT1_3299999_14" localSheetId="0">'GMIC-NC_21A_SCDPT1'!$R$137</definedName>
    <definedName name="SCDPT1_3299999_15" localSheetId="0">'GMIC-NC_21A_SCDPT1'!$S$137</definedName>
    <definedName name="SCDPT1_3299999_19" localSheetId="0">'GMIC-NC_21A_SCDPT1'!$W$137</definedName>
    <definedName name="SCDPT1_3299999_20" localSheetId="0">'GMIC-NC_21A_SCDPT1'!$X$137</definedName>
    <definedName name="SCDPT1_3299999_7" localSheetId="0">'GMIC-NC_21A_SCDPT1'!$K$137</definedName>
    <definedName name="SCDPT1_3299999_9" localSheetId="0">'GMIC-NC_21A_SCDPT1'!$M$137</definedName>
    <definedName name="SCDPT1_32BEGIN_1" localSheetId="0">'GMIC-NC_21A_SCDPT1'!$C$103</definedName>
    <definedName name="SCDPT1_32BEGIN_10" localSheetId="0">'GMIC-NC_21A_SCDPT1'!$N$103</definedName>
    <definedName name="SCDPT1_32BEGIN_11" localSheetId="0">'GMIC-NC_21A_SCDPT1'!$O$103</definedName>
    <definedName name="SCDPT1_32BEGIN_12" localSheetId="0">'GMIC-NC_21A_SCDPT1'!$P$103</definedName>
    <definedName name="SCDPT1_32BEGIN_13" localSheetId="0">'GMIC-NC_21A_SCDPT1'!$Q$103</definedName>
    <definedName name="SCDPT1_32BEGIN_14" localSheetId="0">'GMIC-NC_21A_SCDPT1'!$R$103</definedName>
    <definedName name="SCDPT1_32BEGIN_15" localSheetId="0">'GMIC-NC_21A_SCDPT1'!$S$103</definedName>
    <definedName name="SCDPT1_32BEGIN_16" localSheetId="0">'GMIC-NC_21A_SCDPT1'!$T$103</definedName>
    <definedName name="SCDPT1_32BEGIN_17" localSheetId="0">'GMIC-NC_21A_SCDPT1'!$U$103</definedName>
    <definedName name="SCDPT1_32BEGIN_18" localSheetId="0">'GMIC-NC_21A_SCDPT1'!$V$103</definedName>
    <definedName name="SCDPT1_32BEGIN_19" localSheetId="0">'GMIC-NC_21A_SCDPT1'!$W$103</definedName>
    <definedName name="SCDPT1_32BEGIN_2" localSheetId="0">'GMIC-NC_21A_SCDPT1'!$D$103</definedName>
    <definedName name="SCDPT1_32BEGIN_20" localSheetId="0">'GMIC-NC_21A_SCDPT1'!$X$103</definedName>
    <definedName name="SCDPT1_32BEGIN_21" localSheetId="0">'GMIC-NC_21A_SCDPT1'!$Y$103</definedName>
    <definedName name="SCDPT1_32BEGIN_22" localSheetId="0">'GMIC-NC_21A_SCDPT1'!$Z$103</definedName>
    <definedName name="SCDPT1_32BEGIN_23" localSheetId="0">'GMIC-NC_21A_SCDPT1'!$AA$103</definedName>
    <definedName name="SCDPT1_32BEGIN_24" localSheetId="0">'GMIC-NC_21A_SCDPT1'!$AB$103</definedName>
    <definedName name="SCDPT1_32BEGIN_25" localSheetId="0">'GMIC-NC_21A_SCDPT1'!$AC$103</definedName>
    <definedName name="SCDPT1_32BEGIN_26" localSheetId="0">'GMIC-NC_21A_SCDPT1'!$AD$103</definedName>
    <definedName name="SCDPT1_32BEGIN_27" localSheetId="0">'GMIC-NC_21A_SCDPT1'!$AE$103</definedName>
    <definedName name="SCDPT1_32BEGIN_28" localSheetId="0">'GMIC-NC_21A_SCDPT1'!$AF$103</definedName>
    <definedName name="SCDPT1_32BEGIN_29" localSheetId="0">'GMIC-NC_21A_SCDPT1'!$AG$103</definedName>
    <definedName name="SCDPT1_32BEGIN_3" localSheetId="0">'GMIC-NC_21A_SCDPT1'!$E$103</definedName>
    <definedName name="SCDPT1_32BEGIN_30" localSheetId="0">'GMIC-NC_21A_SCDPT1'!$AH$103</definedName>
    <definedName name="SCDPT1_32BEGIN_31" localSheetId="0">'GMIC-NC_21A_SCDPT1'!$AI$103</definedName>
    <definedName name="SCDPT1_32BEGIN_32" localSheetId="0">'GMIC-NC_21A_SCDPT1'!$AJ$103</definedName>
    <definedName name="SCDPT1_32BEGIN_33" localSheetId="0">'GMIC-NC_21A_SCDPT1'!$AK$103</definedName>
    <definedName name="SCDPT1_32BEGIN_34" localSheetId="0">'GMIC-NC_21A_SCDPT1'!$AL$103</definedName>
    <definedName name="SCDPT1_32BEGIN_35" localSheetId="0">'GMIC-NC_21A_SCDPT1'!$AM$103</definedName>
    <definedName name="SCDPT1_32BEGIN_4" localSheetId="0">'GMIC-NC_21A_SCDPT1'!$F$103</definedName>
    <definedName name="SCDPT1_32BEGIN_5" localSheetId="0">'GMIC-NC_21A_SCDPT1'!$G$103</definedName>
    <definedName name="SCDPT1_32BEGIN_6.01" localSheetId="0">'GMIC-NC_21A_SCDPT1'!$H$103</definedName>
    <definedName name="SCDPT1_32BEGIN_6.02" localSheetId="0">'GMIC-NC_21A_SCDPT1'!$I$103</definedName>
    <definedName name="SCDPT1_32BEGIN_6.03" localSheetId="0">'GMIC-NC_21A_SCDPT1'!$J$103</definedName>
    <definedName name="SCDPT1_32BEGIN_7" localSheetId="0">'GMIC-NC_21A_SCDPT1'!$K$103</definedName>
    <definedName name="SCDPT1_32BEGIN_8" localSheetId="0">'GMIC-NC_21A_SCDPT1'!$L$103</definedName>
    <definedName name="SCDPT1_32BEGIN_9" localSheetId="0">'GMIC-NC_21A_SCDPT1'!$M$103</definedName>
    <definedName name="SCDPT1_32ENDIN_10" localSheetId="0">'GMIC-NC_21A_SCDPT1'!$N$136</definedName>
    <definedName name="SCDPT1_32ENDIN_11" localSheetId="0">'GMIC-NC_21A_SCDPT1'!$O$136</definedName>
    <definedName name="SCDPT1_32ENDIN_12" localSheetId="0">'GMIC-NC_21A_SCDPT1'!$P$136</definedName>
    <definedName name="SCDPT1_32ENDIN_13" localSheetId="0">'GMIC-NC_21A_SCDPT1'!$Q$136</definedName>
    <definedName name="SCDPT1_32ENDIN_14" localSheetId="0">'GMIC-NC_21A_SCDPT1'!$R$136</definedName>
    <definedName name="SCDPT1_32ENDIN_15" localSheetId="0">'GMIC-NC_21A_SCDPT1'!$S$136</definedName>
    <definedName name="SCDPT1_32ENDIN_16" localSheetId="0">'GMIC-NC_21A_SCDPT1'!$T$136</definedName>
    <definedName name="SCDPT1_32ENDIN_17" localSheetId="0">'GMIC-NC_21A_SCDPT1'!$U$136</definedName>
    <definedName name="SCDPT1_32ENDIN_18" localSheetId="0">'GMIC-NC_21A_SCDPT1'!$V$136</definedName>
    <definedName name="SCDPT1_32ENDIN_19" localSheetId="0">'GMIC-NC_21A_SCDPT1'!$W$136</definedName>
    <definedName name="SCDPT1_32ENDIN_2" localSheetId="0">'GMIC-NC_21A_SCDPT1'!$D$136</definedName>
    <definedName name="SCDPT1_32ENDIN_20" localSheetId="0">'GMIC-NC_21A_SCDPT1'!$X$136</definedName>
    <definedName name="SCDPT1_32ENDIN_21" localSheetId="0">'GMIC-NC_21A_SCDPT1'!$Y$136</definedName>
    <definedName name="SCDPT1_32ENDIN_22" localSheetId="0">'GMIC-NC_21A_SCDPT1'!$Z$136</definedName>
    <definedName name="SCDPT1_32ENDIN_23" localSheetId="0">'GMIC-NC_21A_SCDPT1'!$AA$136</definedName>
    <definedName name="SCDPT1_32ENDIN_24" localSheetId="0">'GMIC-NC_21A_SCDPT1'!$AB$136</definedName>
    <definedName name="SCDPT1_32ENDIN_25" localSheetId="0">'GMIC-NC_21A_SCDPT1'!$AC$136</definedName>
    <definedName name="SCDPT1_32ENDIN_26" localSheetId="0">'GMIC-NC_21A_SCDPT1'!$AD$136</definedName>
    <definedName name="SCDPT1_32ENDIN_27" localSheetId="0">'GMIC-NC_21A_SCDPT1'!$AE$136</definedName>
    <definedName name="SCDPT1_32ENDIN_28" localSheetId="0">'GMIC-NC_21A_SCDPT1'!$AF$136</definedName>
    <definedName name="SCDPT1_32ENDIN_29" localSheetId="0">'GMIC-NC_21A_SCDPT1'!$AG$136</definedName>
    <definedName name="SCDPT1_32ENDIN_3" localSheetId="0">'GMIC-NC_21A_SCDPT1'!$E$136</definedName>
    <definedName name="SCDPT1_32ENDIN_30" localSheetId="0">'GMIC-NC_21A_SCDPT1'!$AH$136</definedName>
    <definedName name="SCDPT1_32ENDIN_31" localSheetId="0">'GMIC-NC_21A_SCDPT1'!$AI$136</definedName>
    <definedName name="SCDPT1_32ENDIN_32" localSheetId="0">'GMIC-NC_21A_SCDPT1'!$AJ$136</definedName>
    <definedName name="SCDPT1_32ENDIN_33" localSheetId="0">'GMIC-NC_21A_SCDPT1'!$AK$136</definedName>
    <definedName name="SCDPT1_32ENDIN_34" localSheetId="0">'GMIC-NC_21A_SCDPT1'!$AL$136</definedName>
    <definedName name="SCDPT1_32ENDIN_35" localSheetId="0">'GMIC-NC_21A_SCDPT1'!$AM$136</definedName>
    <definedName name="SCDPT1_32ENDIN_4" localSheetId="0">'GMIC-NC_21A_SCDPT1'!$F$136</definedName>
    <definedName name="SCDPT1_32ENDIN_5" localSheetId="0">'GMIC-NC_21A_SCDPT1'!$G$136</definedName>
    <definedName name="SCDPT1_32ENDIN_6.01" localSheetId="0">'GMIC-NC_21A_SCDPT1'!$H$136</definedName>
    <definedName name="SCDPT1_32ENDIN_6.02" localSheetId="0">'GMIC-NC_21A_SCDPT1'!$I$136</definedName>
    <definedName name="SCDPT1_32ENDIN_6.03" localSheetId="0">'GMIC-NC_21A_SCDPT1'!$J$136</definedName>
    <definedName name="SCDPT1_32ENDIN_7" localSheetId="0">'GMIC-NC_21A_SCDPT1'!$K$136</definedName>
    <definedName name="SCDPT1_32ENDIN_8" localSheetId="0">'GMIC-NC_21A_SCDPT1'!$L$136</definedName>
    <definedName name="SCDPT1_32ENDIN_9" localSheetId="0">'GMIC-NC_21A_SCDPT1'!$M$136</definedName>
    <definedName name="SCDPT1_3300000_Range" localSheetId="0">'GMIC-NC_21A_SCDPT1'!$B$138:$AM$140</definedName>
    <definedName name="SCDPT1_3399999_10" localSheetId="0">'GMIC-NC_21A_SCDPT1'!$N$141</definedName>
    <definedName name="SCDPT1_3399999_11" localSheetId="0">'GMIC-NC_21A_SCDPT1'!$O$141</definedName>
    <definedName name="SCDPT1_3399999_12" localSheetId="0">'GMIC-NC_21A_SCDPT1'!$P$141</definedName>
    <definedName name="SCDPT1_3399999_13" localSheetId="0">'GMIC-NC_21A_SCDPT1'!$Q$141</definedName>
    <definedName name="SCDPT1_3399999_14" localSheetId="0">'GMIC-NC_21A_SCDPT1'!$R$141</definedName>
    <definedName name="SCDPT1_3399999_15" localSheetId="0">'GMIC-NC_21A_SCDPT1'!$S$141</definedName>
    <definedName name="SCDPT1_3399999_19" localSheetId="0">'GMIC-NC_21A_SCDPT1'!$W$141</definedName>
    <definedName name="SCDPT1_3399999_20" localSheetId="0">'GMIC-NC_21A_SCDPT1'!$X$141</definedName>
    <definedName name="SCDPT1_3399999_7" localSheetId="0">'GMIC-NC_21A_SCDPT1'!$K$141</definedName>
    <definedName name="SCDPT1_3399999_9" localSheetId="0">'GMIC-NC_21A_SCDPT1'!$M$141</definedName>
    <definedName name="SCDPT1_33BEGIN_1" localSheetId="0">'GMIC-NC_21A_SCDPT1'!$C$138</definedName>
    <definedName name="SCDPT1_33BEGIN_10" localSheetId="0">'GMIC-NC_21A_SCDPT1'!$N$138</definedName>
    <definedName name="SCDPT1_33BEGIN_11" localSheetId="0">'GMIC-NC_21A_SCDPT1'!$O$138</definedName>
    <definedName name="SCDPT1_33BEGIN_12" localSheetId="0">'GMIC-NC_21A_SCDPT1'!$P$138</definedName>
    <definedName name="SCDPT1_33BEGIN_13" localSheetId="0">'GMIC-NC_21A_SCDPT1'!$Q$138</definedName>
    <definedName name="SCDPT1_33BEGIN_14" localSheetId="0">'GMIC-NC_21A_SCDPT1'!$R$138</definedName>
    <definedName name="SCDPT1_33BEGIN_15" localSheetId="0">'GMIC-NC_21A_SCDPT1'!$S$138</definedName>
    <definedName name="SCDPT1_33BEGIN_16" localSheetId="0">'GMIC-NC_21A_SCDPT1'!$T$138</definedName>
    <definedName name="SCDPT1_33BEGIN_17" localSheetId="0">'GMIC-NC_21A_SCDPT1'!$U$138</definedName>
    <definedName name="SCDPT1_33BEGIN_18" localSheetId="0">'GMIC-NC_21A_SCDPT1'!$V$138</definedName>
    <definedName name="SCDPT1_33BEGIN_19" localSheetId="0">'GMIC-NC_21A_SCDPT1'!$W$138</definedName>
    <definedName name="SCDPT1_33BEGIN_2" localSheetId="0">'GMIC-NC_21A_SCDPT1'!$D$138</definedName>
    <definedName name="SCDPT1_33BEGIN_20" localSheetId="0">'GMIC-NC_21A_SCDPT1'!$X$138</definedName>
    <definedName name="SCDPT1_33BEGIN_21" localSheetId="0">'GMIC-NC_21A_SCDPT1'!$Y$138</definedName>
    <definedName name="SCDPT1_33BEGIN_22" localSheetId="0">'GMIC-NC_21A_SCDPT1'!$Z$138</definedName>
    <definedName name="SCDPT1_33BEGIN_23" localSheetId="0">'GMIC-NC_21A_SCDPT1'!$AA$138</definedName>
    <definedName name="SCDPT1_33BEGIN_24" localSheetId="0">'GMIC-NC_21A_SCDPT1'!$AB$138</definedName>
    <definedName name="SCDPT1_33BEGIN_25" localSheetId="0">'GMIC-NC_21A_SCDPT1'!$AC$138</definedName>
    <definedName name="SCDPT1_33BEGIN_26" localSheetId="0">'GMIC-NC_21A_SCDPT1'!$AD$138</definedName>
    <definedName name="SCDPT1_33BEGIN_27" localSheetId="0">'GMIC-NC_21A_SCDPT1'!$AE$138</definedName>
    <definedName name="SCDPT1_33BEGIN_28" localSheetId="0">'GMIC-NC_21A_SCDPT1'!$AF$138</definedName>
    <definedName name="SCDPT1_33BEGIN_29" localSheetId="0">'GMIC-NC_21A_SCDPT1'!$AG$138</definedName>
    <definedName name="SCDPT1_33BEGIN_3" localSheetId="0">'GMIC-NC_21A_SCDPT1'!$E$138</definedName>
    <definedName name="SCDPT1_33BEGIN_30" localSheetId="0">'GMIC-NC_21A_SCDPT1'!$AH$138</definedName>
    <definedName name="SCDPT1_33BEGIN_31" localSheetId="0">'GMIC-NC_21A_SCDPT1'!$AI$138</definedName>
    <definedName name="SCDPT1_33BEGIN_32" localSheetId="0">'GMIC-NC_21A_SCDPT1'!$AJ$138</definedName>
    <definedName name="SCDPT1_33BEGIN_33" localSheetId="0">'GMIC-NC_21A_SCDPT1'!$AK$138</definedName>
    <definedName name="SCDPT1_33BEGIN_34" localSheetId="0">'GMIC-NC_21A_SCDPT1'!$AL$138</definedName>
    <definedName name="SCDPT1_33BEGIN_35" localSheetId="0">'GMIC-NC_21A_SCDPT1'!$AM$138</definedName>
    <definedName name="SCDPT1_33BEGIN_4" localSheetId="0">'GMIC-NC_21A_SCDPT1'!$F$138</definedName>
    <definedName name="SCDPT1_33BEGIN_5" localSheetId="0">'GMIC-NC_21A_SCDPT1'!$G$138</definedName>
    <definedName name="SCDPT1_33BEGIN_6.01" localSheetId="0">'GMIC-NC_21A_SCDPT1'!$H$138</definedName>
    <definedName name="SCDPT1_33BEGIN_6.02" localSheetId="0">'GMIC-NC_21A_SCDPT1'!$I$138</definedName>
    <definedName name="SCDPT1_33BEGIN_6.03" localSheetId="0">'GMIC-NC_21A_SCDPT1'!$J$138</definedName>
    <definedName name="SCDPT1_33BEGIN_7" localSheetId="0">'GMIC-NC_21A_SCDPT1'!$K$138</definedName>
    <definedName name="SCDPT1_33BEGIN_8" localSheetId="0">'GMIC-NC_21A_SCDPT1'!$L$138</definedName>
    <definedName name="SCDPT1_33BEGIN_9" localSheetId="0">'GMIC-NC_21A_SCDPT1'!$M$138</definedName>
    <definedName name="SCDPT1_33ENDIN_10" localSheetId="0">'GMIC-NC_21A_SCDPT1'!$N$140</definedName>
    <definedName name="SCDPT1_33ENDIN_11" localSheetId="0">'GMIC-NC_21A_SCDPT1'!$O$140</definedName>
    <definedName name="SCDPT1_33ENDIN_12" localSheetId="0">'GMIC-NC_21A_SCDPT1'!$P$140</definedName>
    <definedName name="SCDPT1_33ENDIN_13" localSheetId="0">'GMIC-NC_21A_SCDPT1'!$Q$140</definedName>
    <definedName name="SCDPT1_33ENDIN_14" localSheetId="0">'GMIC-NC_21A_SCDPT1'!$R$140</definedName>
    <definedName name="SCDPT1_33ENDIN_15" localSheetId="0">'GMIC-NC_21A_SCDPT1'!$S$140</definedName>
    <definedName name="SCDPT1_33ENDIN_16" localSheetId="0">'GMIC-NC_21A_SCDPT1'!$T$140</definedName>
    <definedName name="SCDPT1_33ENDIN_17" localSheetId="0">'GMIC-NC_21A_SCDPT1'!$U$140</definedName>
    <definedName name="SCDPT1_33ENDIN_18" localSheetId="0">'GMIC-NC_21A_SCDPT1'!$V$140</definedName>
    <definedName name="SCDPT1_33ENDIN_19" localSheetId="0">'GMIC-NC_21A_SCDPT1'!$W$140</definedName>
    <definedName name="SCDPT1_33ENDIN_2" localSheetId="0">'GMIC-NC_21A_SCDPT1'!$D$140</definedName>
    <definedName name="SCDPT1_33ENDIN_20" localSheetId="0">'GMIC-NC_21A_SCDPT1'!$X$140</definedName>
    <definedName name="SCDPT1_33ENDIN_21" localSheetId="0">'GMIC-NC_21A_SCDPT1'!$Y$140</definedName>
    <definedName name="SCDPT1_33ENDIN_22" localSheetId="0">'GMIC-NC_21A_SCDPT1'!$Z$140</definedName>
    <definedName name="SCDPT1_33ENDIN_23" localSheetId="0">'GMIC-NC_21A_SCDPT1'!$AA$140</definedName>
    <definedName name="SCDPT1_33ENDIN_24" localSheetId="0">'GMIC-NC_21A_SCDPT1'!$AB$140</definedName>
    <definedName name="SCDPT1_33ENDIN_25" localSheetId="0">'GMIC-NC_21A_SCDPT1'!$AC$140</definedName>
    <definedName name="SCDPT1_33ENDIN_26" localSheetId="0">'GMIC-NC_21A_SCDPT1'!$AD$140</definedName>
    <definedName name="SCDPT1_33ENDIN_27" localSheetId="0">'GMIC-NC_21A_SCDPT1'!$AE$140</definedName>
    <definedName name="SCDPT1_33ENDIN_28" localSheetId="0">'GMIC-NC_21A_SCDPT1'!$AF$140</definedName>
    <definedName name="SCDPT1_33ENDIN_29" localSheetId="0">'GMIC-NC_21A_SCDPT1'!$AG$140</definedName>
    <definedName name="SCDPT1_33ENDIN_3" localSheetId="0">'GMIC-NC_21A_SCDPT1'!$E$140</definedName>
    <definedName name="SCDPT1_33ENDIN_30" localSheetId="0">'GMIC-NC_21A_SCDPT1'!$AH$140</definedName>
    <definedName name="SCDPT1_33ENDIN_31" localSheetId="0">'GMIC-NC_21A_SCDPT1'!$AI$140</definedName>
    <definedName name="SCDPT1_33ENDIN_32" localSheetId="0">'GMIC-NC_21A_SCDPT1'!$AJ$140</definedName>
    <definedName name="SCDPT1_33ENDIN_33" localSheetId="0">'GMIC-NC_21A_SCDPT1'!$AK$140</definedName>
    <definedName name="SCDPT1_33ENDIN_34" localSheetId="0">'GMIC-NC_21A_SCDPT1'!$AL$140</definedName>
    <definedName name="SCDPT1_33ENDIN_35" localSheetId="0">'GMIC-NC_21A_SCDPT1'!$AM$140</definedName>
    <definedName name="SCDPT1_33ENDIN_4" localSheetId="0">'GMIC-NC_21A_SCDPT1'!$F$140</definedName>
    <definedName name="SCDPT1_33ENDIN_5" localSheetId="0">'GMIC-NC_21A_SCDPT1'!$G$140</definedName>
    <definedName name="SCDPT1_33ENDIN_6.01" localSheetId="0">'GMIC-NC_21A_SCDPT1'!$H$140</definedName>
    <definedName name="SCDPT1_33ENDIN_6.02" localSheetId="0">'GMIC-NC_21A_SCDPT1'!$I$140</definedName>
    <definedName name="SCDPT1_33ENDIN_6.03" localSheetId="0">'GMIC-NC_21A_SCDPT1'!$J$140</definedName>
    <definedName name="SCDPT1_33ENDIN_7" localSheetId="0">'GMIC-NC_21A_SCDPT1'!$K$140</definedName>
    <definedName name="SCDPT1_33ENDIN_8" localSheetId="0">'GMIC-NC_21A_SCDPT1'!$L$140</definedName>
    <definedName name="SCDPT1_33ENDIN_9" localSheetId="0">'GMIC-NC_21A_SCDPT1'!$M$140</definedName>
    <definedName name="SCDPT1_3400000_Range" localSheetId="0">'GMIC-NC_21A_SCDPT1'!$B$142:$AM$144</definedName>
    <definedName name="SCDPT1_3499999_10" localSheetId="0">'GMIC-NC_21A_SCDPT1'!$N$145</definedName>
    <definedName name="SCDPT1_3499999_11" localSheetId="0">'GMIC-NC_21A_SCDPT1'!$O$145</definedName>
    <definedName name="SCDPT1_3499999_12" localSheetId="0">'GMIC-NC_21A_SCDPT1'!$P$145</definedName>
    <definedName name="SCDPT1_3499999_13" localSheetId="0">'GMIC-NC_21A_SCDPT1'!$Q$145</definedName>
    <definedName name="SCDPT1_3499999_14" localSheetId="0">'GMIC-NC_21A_SCDPT1'!$R$145</definedName>
    <definedName name="SCDPT1_3499999_15" localSheetId="0">'GMIC-NC_21A_SCDPT1'!$S$145</definedName>
    <definedName name="SCDPT1_3499999_19" localSheetId="0">'GMIC-NC_21A_SCDPT1'!$W$145</definedName>
    <definedName name="SCDPT1_3499999_20" localSheetId="0">'GMIC-NC_21A_SCDPT1'!$X$145</definedName>
    <definedName name="SCDPT1_3499999_7" localSheetId="0">'GMIC-NC_21A_SCDPT1'!$K$145</definedName>
    <definedName name="SCDPT1_3499999_9" localSheetId="0">'GMIC-NC_21A_SCDPT1'!$M$145</definedName>
    <definedName name="SCDPT1_34BEGIN_1" localSheetId="0">'GMIC-NC_21A_SCDPT1'!$C$142</definedName>
    <definedName name="SCDPT1_34BEGIN_10" localSheetId="0">'GMIC-NC_21A_SCDPT1'!$N$142</definedName>
    <definedName name="SCDPT1_34BEGIN_11" localSheetId="0">'GMIC-NC_21A_SCDPT1'!$O$142</definedName>
    <definedName name="SCDPT1_34BEGIN_12" localSheetId="0">'GMIC-NC_21A_SCDPT1'!$P$142</definedName>
    <definedName name="SCDPT1_34BEGIN_13" localSheetId="0">'GMIC-NC_21A_SCDPT1'!$Q$142</definedName>
    <definedName name="SCDPT1_34BEGIN_14" localSheetId="0">'GMIC-NC_21A_SCDPT1'!$R$142</definedName>
    <definedName name="SCDPT1_34BEGIN_15" localSheetId="0">'GMIC-NC_21A_SCDPT1'!$S$142</definedName>
    <definedName name="SCDPT1_34BEGIN_16" localSheetId="0">'GMIC-NC_21A_SCDPT1'!$T$142</definedName>
    <definedName name="SCDPT1_34BEGIN_17" localSheetId="0">'GMIC-NC_21A_SCDPT1'!$U$142</definedName>
    <definedName name="SCDPT1_34BEGIN_18" localSheetId="0">'GMIC-NC_21A_SCDPT1'!$V$142</definedName>
    <definedName name="SCDPT1_34BEGIN_19" localSheetId="0">'GMIC-NC_21A_SCDPT1'!$W$142</definedName>
    <definedName name="SCDPT1_34BEGIN_2" localSheetId="0">'GMIC-NC_21A_SCDPT1'!$D$142</definedName>
    <definedName name="SCDPT1_34BEGIN_20" localSheetId="0">'GMIC-NC_21A_SCDPT1'!$X$142</definedName>
    <definedName name="SCDPT1_34BEGIN_21" localSheetId="0">'GMIC-NC_21A_SCDPT1'!$Y$142</definedName>
    <definedName name="SCDPT1_34BEGIN_22" localSheetId="0">'GMIC-NC_21A_SCDPT1'!$Z$142</definedName>
    <definedName name="SCDPT1_34BEGIN_23" localSheetId="0">'GMIC-NC_21A_SCDPT1'!$AA$142</definedName>
    <definedName name="SCDPT1_34BEGIN_24" localSheetId="0">'GMIC-NC_21A_SCDPT1'!$AB$142</definedName>
    <definedName name="SCDPT1_34BEGIN_25" localSheetId="0">'GMIC-NC_21A_SCDPT1'!$AC$142</definedName>
    <definedName name="SCDPT1_34BEGIN_26" localSheetId="0">'GMIC-NC_21A_SCDPT1'!$AD$142</definedName>
    <definedName name="SCDPT1_34BEGIN_27" localSheetId="0">'GMIC-NC_21A_SCDPT1'!$AE$142</definedName>
    <definedName name="SCDPT1_34BEGIN_28" localSheetId="0">'GMIC-NC_21A_SCDPT1'!$AF$142</definedName>
    <definedName name="SCDPT1_34BEGIN_29" localSheetId="0">'GMIC-NC_21A_SCDPT1'!$AG$142</definedName>
    <definedName name="SCDPT1_34BEGIN_3" localSheetId="0">'GMIC-NC_21A_SCDPT1'!$E$142</definedName>
    <definedName name="SCDPT1_34BEGIN_30" localSheetId="0">'GMIC-NC_21A_SCDPT1'!$AH$142</definedName>
    <definedName name="SCDPT1_34BEGIN_31" localSheetId="0">'GMIC-NC_21A_SCDPT1'!$AI$142</definedName>
    <definedName name="SCDPT1_34BEGIN_32" localSheetId="0">'GMIC-NC_21A_SCDPT1'!$AJ$142</definedName>
    <definedName name="SCDPT1_34BEGIN_33" localSheetId="0">'GMIC-NC_21A_SCDPT1'!$AK$142</definedName>
    <definedName name="SCDPT1_34BEGIN_34" localSheetId="0">'GMIC-NC_21A_SCDPT1'!$AL$142</definedName>
    <definedName name="SCDPT1_34BEGIN_35" localSheetId="0">'GMIC-NC_21A_SCDPT1'!$AM$142</definedName>
    <definedName name="SCDPT1_34BEGIN_4" localSheetId="0">'GMIC-NC_21A_SCDPT1'!$F$142</definedName>
    <definedName name="SCDPT1_34BEGIN_5" localSheetId="0">'GMIC-NC_21A_SCDPT1'!$G$142</definedName>
    <definedName name="SCDPT1_34BEGIN_6.01" localSheetId="0">'GMIC-NC_21A_SCDPT1'!$H$142</definedName>
    <definedName name="SCDPT1_34BEGIN_6.02" localSheetId="0">'GMIC-NC_21A_SCDPT1'!$I$142</definedName>
    <definedName name="SCDPT1_34BEGIN_6.03" localSheetId="0">'GMIC-NC_21A_SCDPT1'!$J$142</definedName>
    <definedName name="SCDPT1_34BEGIN_7" localSheetId="0">'GMIC-NC_21A_SCDPT1'!$K$142</definedName>
    <definedName name="SCDPT1_34BEGIN_8" localSheetId="0">'GMIC-NC_21A_SCDPT1'!$L$142</definedName>
    <definedName name="SCDPT1_34BEGIN_9" localSheetId="0">'GMIC-NC_21A_SCDPT1'!$M$142</definedName>
    <definedName name="SCDPT1_34ENDIN_10" localSheetId="0">'GMIC-NC_21A_SCDPT1'!$N$144</definedName>
    <definedName name="SCDPT1_34ENDIN_11" localSheetId="0">'GMIC-NC_21A_SCDPT1'!$O$144</definedName>
    <definedName name="SCDPT1_34ENDIN_12" localSheetId="0">'GMIC-NC_21A_SCDPT1'!$P$144</definedName>
    <definedName name="SCDPT1_34ENDIN_13" localSheetId="0">'GMIC-NC_21A_SCDPT1'!$Q$144</definedName>
    <definedName name="SCDPT1_34ENDIN_14" localSheetId="0">'GMIC-NC_21A_SCDPT1'!$R$144</definedName>
    <definedName name="SCDPT1_34ENDIN_15" localSheetId="0">'GMIC-NC_21A_SCDPT1'!$S$144</definedName>
    <definedName name="SCDPT1_34ENDIN_16" localSheetId="0">'GMIC-NC_21A_SCDPT1'!$T$144</definedName>
    <definedName name="SCDPT1_34ENDIN_17" localSheetId="0">'GMIC-NC_21A_SCDPT1'!$U$144</definedName>
    <definedName name="SCDPT1_34ENDIN_18" localSheetId="0">'GMIC-NC_21A_SCDPT1'!$V$144</definedName>
    <definedName name="SCDPT1_34ENDIN_19" localSheetId="0">'GMIC-NC_21A_SCDPT1'!$W$144</definedName>
    <definedName name="SCDPT1_34ENDIN_2" localSheetId="0">'GMIC-NC_21A_SCDPT1'!$D$144</definedName>
    <definedName name="SCDPT1_34ENDIN_20" localSheetId="0">'GMIC-NC_21A_SCDPT1'!$X$144</definedName>
    <definedName name="SCDPT1_34ENDIN_21" localSheetId="0">'GMIC-NC_21A_SCDPT1'!$Y$144</definedName>
    <definedName name="SCDPT1_34ENDIN_22" localSheetId="0">'GMIC-NC_21A_SCDPT1'!$Z$144</definedName>
    <definedName name="SCDPT1_34ENDIN_23" localSheetId="0">'GMIC-NC_21A_SCDPT1'!$AA$144</definedName>
    <definedName name="SCDPT1_34ENDIN_24" localSheetId="0">'GMIC-NC_21A_SCDPT1'!$AB$144</definedName>
    <definedName name="SCDPT1_34ENDIN_25" localSheetId="0">'GMIC-NC_21A_SCDPT1'!$AC$144</definedName>
    <definedName name="SCDPT1_34ENDIN_26" localSheetId="0">'GMIC-NC_21A_SCDPT1'!$AD$144</definedName>
    <definedName name="SCDPT1_34ENDIN_27" localSheetId="0">'GMIC-NC_21A_SCDPT1'!$AE$144</definedName>
    <definedName name="SCDPT1_34ENDIN_28" localSheetId="0">'GMIC-NC_21A_SCDPT1'!$AF$144</definedName>
    <definedName name="SCDPT1_34ENDIN_29" localSheetId="0">'GMIC-NC_21A_SCDPT1'!$AG$144</definedName>
    <definedName name="SCDPT1_34ENDIN_3" localSheetId="0">'GMIC-NC_21A_SCDPT1'!$E$144</definedName>
    <definedName name="SCDPT1_34ENDIN_30" localSheetId="0">'GMIC-NC_21A_SCDPT1'!$AH$144</definedName>
    <definedName name="SCDPT1_34ENDIN_31" localSheetId="0">'GMIC-NC_21A_SCDPT1'!$AI$144</definedName>
    <definedName name="SCDPT1_34ENDIN_32" localSheetId="0">'GMIC-NC_21A_SCDPT1'!$AJ$144</definedName>
    <definedName name="SCDPT1_34ENDIN_33" localSheetId="0">'GMIC-NC_21A_SCDPT1'!$AK$144</definedName>
    <definedName name="SCDPT1_34ENDIN_34" localSheetId="0">'GMIC-NC_21A_SCDPT1'!$AL$144</definedName>
    <definedName name="SCDPT1_34ENDIN_35" localSheetId="0">'GMIC-NC_21A_SCDPT1'!$AM$144</definedName>
    <definedName name="SCDPT1_34ENDIN_4" localSheetId="0">'GMIC-NC_21A_SCDPT1'!$F$144</definedName>
    <definedName name="SCDPT1_34ENDIN_5" localSheetId="0">'GMIC-NC_21A_SCDPT1'!$G$144</definedName>
    <definedName name="SCDPT1_34ENDIN_6.01" localSheetId="0">'GMIC-NC_21A_SCDPT1'!$H$144</definedName>
    <definedName name="SCDPT1_34ENDIN_6.02" localSheetId="0">'GMIC-NC_21A_SCDPT1'!$I$144</definedName>
    <definedName name="SCDPT1_34ENDIN_6.03" localSheetId="0">'GMIC-NC_21A_SCDPT1'!$J$144</definedName>
    <definedName name="SCDPT1_34ENDIN_7" localSheetId="0">'GMIC-NC_21A_SCDPT1'!$K$144</definedName>
    <definedName name="SCDPT1_34ENDIN_8" localSheetId="0">'GMIC-NC_21A_SCDPT1'!$L$144</definedName>
    <definedName name="SCDPT1_34ENDIN_9" localSheetId="0">'GMIC-NC_21A_SCDPT1'!$M$144</definedName>
    <definedName name="SCDPT1_3500000_Range" localSheetId="0">'GMIC-NC_21A_SCDPT1'!$B$146:$AM$149</definedName>
    <definedName name="SCDPT1_3500001_1" localSheetId="0">'GMIC-NC_21A_SCDPT1'!$C$147</definedName>
    <definedName name="SCDPT1_3500001_10" localSheetId="0">'GMIC-NC_21A_SCDPT1'!$N$147</definedName>
    <definedName name="SCDPT1_3500001_11" localSheetId="0">'GMIC-NC_21A_SCDPT1'!$O$147</definedName>
    <definedName name="SCDPT1_3500001_12" localSheetId="0">'GMIC-NC_21A_SCDPT1'!$P$147</definedName>
    <definedName name="SCDPT1_3500001_13" localSheetId="0">'GMIC-NC_21A_SCDPT1'!$Q$147</definedName>
    <definedName name="SCDPT1_3500001_14" localSheetId="0">'GMIC-NC_21A_SCDPT1'!$R$147</definedName>
    <definedName name="SCDPT1_3500001_15" localSheetId="0">'GMIC-NC_21A_SCDPT1'!$S$147</definedName>
    <definedName name="SCDPT1_3500001_16" localSheetId="0">'GMIC-NC_21A_SCDPT1'!$T$147</definedName>
    <definedName name="SCDPT1_3500001_17" localSheetId="0">'GMIC-NC_21A_SCDPT1'!$U$147</definedName>
    <definedName name="SCDPT1_3500001_18" localSheetId="0">'GMIC-NC_21A_SCDPT1'!$V$147</definedName>
    <definedName name="SCDPT1_3500001_19" localSheetId="0">'GMIC-NC_21A_SCDPT1'!$W$147</definedName>
    <definedName name="SCDPT1_3500001_2" localSheetId="0">'GMIC-NC_21A_SCDPT1'!$D$147</definedName>
    <definedName name="SCDPT1_3500001_20" localSheetId="0">'GMIC-NC_21A_SCDPT1'!$X$147</definedName>
    <definedName name="SCDPT1_3500001_21" localSheetId="0">'GMIC-NC_21A_SCDPT1'!$Y$147</definedName>
    <definedName name="SCDPT1_3500001_22" localSheetId="0">'GMIC-NC_21A_SCDPT1'!$Z$147</definedName>
    <definedName name="SCDPT1_3500001_24" localSheetId="0">'GMIC-NC_21A_SCDPT1'!$AB$147</definedName>
    <definedName name="SCDPT1_3500001_25" localSheetId="0">'GMIC-NC_21A_SCDPT1'!$AC$147</definedName>
    <definedName name="SCDPT1_3500001_26" localSheetId="0">'GMIC-NC_21A_SCDPT1'!$AD$147</definedName>
    <definedName name="SCDPT1_3500001_27" localSheetId="0">'GMIC-NC_21A_SCDPT1'!$AE$147</definedName>
    <definedName name="SCDPT1_3500001_28" localSheetId="0">'GMIC-NC_21A_SCDPT1'!$AF$147</definedName>
    <definedName name="SCDPT1_3500001_29" localSheetId="0">'GMIC-NC_21A_SCDPT1'!$AG$147</definedName>
    <definedName name="SCDPT1_3500001_3" localSheetId="0">'GMIC-NC_21A_SCDPT1'!$E$147</definedName>
    <definedName name="SCDPT1_3500001_30" localSheetId="0">'GMIC-NC_21A_SCDPT1'!$AH$147</definedName>
    <definedName name="SCDPT1_3500001_31" localSheetId="0">'GMIC-NC_21A_SCDPT1'!$AI$147</definedName>
    <definedName name="SCDPT1_3500001_32" localSheetId="0">'GMIC-NC_21A_SCDPT1'!$AJ$147</definedName>
    <definedName name="SCDPT1_3500001_33" localSheetId="0">'GMIC-NC_21A_SCDPT1'!$AK$147</definedName>
    <definedName name="SCDPT1_3500001_34" localSheetId="0">'GMIC-NC_21A_SCDPT1'!$AL$147</definedName>
    <definedName name="SCDPT1_3500001_35" localSheetId="0">'GMIC-NC_21A_SCDPT1'!$AM$147</definedName>
    <definedName name="SCDPT1_3500001_4" localSheetId="0">'GMIC-NC_21A_SCDPT1'!$F$147</definedName>
    <definedName name="SCDPT1_3500001_5" localSheetId="0">'GMIC-NC_21A_SCDPT1'!$G$147</definedName>
    <definedName name="SCDPT1_3500001_6.01" localSheetId="0">'GMIC-NC_21A_SCDPT1'!$H$147</definedName>
    <definedName name="SCDPT1_3500001_6.02" localSheetId="0">'GMIC-NC_21A_SCDPT1'!$I$147</definedName>
    <definedName name="SCDPT1_3500001_6.03" localSheetId="0">'GMIC-NC_21A_SCDPT1'!$J$147</definedName>
    <definedName name="SCDPT1_3500001_7" localSheetId="0">'GMIC-NC_21A_SCDPT1'!$K$147</definedName>
    <definedName name="SCDPT1_3500001_8" localSheetId="0">'GMIC-NC_21A_SCDPT1'!$L$147</definedName>
    <definedName name="SCDPT1_3500001_9" localSheetId="0">'GMIC-NC_21A_SCDPT1'!$M$147</definedName>
    <definedName name="SCDPT1_3599999_10" localSheetId="0">'GMIC-NC_21A_SCDPT1'!$N$150</definedName>
    <definedName name="SCDPT1_3599999_11" localSheetId="0">'GMIC-NC_21A_SCDPT1'!$O$150</definedName>
    <definedName name="SCDPT1_3599999_12" localSheetId="0">'GMIC-NC_21A_SCDPT1'!$P$150</definedName>
    <definedName name="SCDPT1_3599999_13" localSheetId="0">'GMIC-NC_21A_SCDPT1'!$Q$150</definedName>
    <definedName name="SCDPT1_3599999_14" localSheetId="0">'GMIC-NC_21A_SCDPT1'!$R$150</definedName>
    <definedName name="SCDPT1_3599999_15" localSheetId="0">'GMIC-NC_21A_SCDPT1'!$S$150</definedName>
    <definedName name="SCDPT1_3599999_19" localSheetId="0">'GMIC-NC_21A_SCDPT1'!$W$150</definedName>
    <definedName name="SCDPT1_3599999_20" localSheetId="0">'GMIC-NC_21A_SCDPT1'!$X$150</definedName>
    <definedName name="SCDPT1_3599999_7" localSheetId="0">'GMIC-NC_21A_SCDPT1'!$K$150</definedName>
    <definedName name="SCDPT1_3599999_9" localSheetId="0">'GMIC-NC_21A_SCDPT1'!$M$150</definedName>
    <definedName name="SCDPT1_35BEGIN_1" localSheetId="0">'GMIC-NC_21A_SCDPT1'!$C$146</definedName>
    <definedName name="SCDPT1_35BEGIN_10" localSheetId="0">'GMIC-NC_21A_SCDPT1'!$N$146</definedName>
    <definedName name="SCDPT1_35BEGIN_11" localSheetId="0">'GMIC-NC_21A_SCDPT1'!$O$146</definedName>
    <definedName name="SCDPT1_35BEGIN_12" localSheetId="0">'GMIC-NC_21A_SCDPT1'!$P$146</definedName>
    <definedName name="SCDPT1_35BEGIN_13" localSheetId="0">'GMIC-NC_21A_SCDPT1'!$Q$146</definedName>
    <definedName name="SCDPT1_35BEGIN_14" localSheetId="0">'GMIC-NC_21A_SCDPT1'!$R$146</definedName>
    <definedName name="SCDPT1_35BEGIN_15" localSheetId="0">'GMIC-NC_21A_SCDPT1'!$S$146</definedName>
    <definedName name="SCDPT1_35BEGIN_16" localSheetId="0">'GMIC-NC_21A_SCDPT1'!$T$146</definedName>
    <definedName name="SCDPT1_35BEGIN_17" localSheetId="0">'GMIC-NC_21A_SCDPT1'!$U$146</definedName>
    <definedName name="SCDPT1_35BEGIN_18" localSheetId="0">'GMIC-NC_21A_SCDPT1'!$V$146</definedName>
    <definedName name="SCDPT1_35BEGIN_19" localSheetId="0">'GMIC-NC_21A_SCDPT1'!$W$146</definedName>
    <definedName name="SCDPT1_35BEGIN_2" localSheetId="0">'GMIC-NC_21A_SCDPT1'!$D$146</definedName>
    <definedName name="SCDPT1_35BEGIN_20" localSheetId="0">'GMIC-NC_21A_SCDPT1'!$X$146</definedName>
    <definedName name="SCDPT1_35BEGIN_21" localSheetId="0">'GMIC-NC_21A_SCDPT1'!$Y$146</definedName>
    <definedName name="SCDPT1_35BEGIN_22" localSheetId="0">'GMIC-NC_21A_SCDPT1'!$Z$146</definedName>
    <definedName name="SCDPT1_35BEGIN_23" localSheetId="0">'GMIC-NC_21A_SCDPT1'!$AA$146</definedName>
    <definedName name="SCDPT1_35BEGIN_24" localSheetId="0">'GMIC-NC_21A_SCDPT1'!$AB$146</definedName>
    <definedName name="SCDPT1_35BEGIN_25" localSheetId="0">'GMIC-NC_21A_SCDPT1'!$AC$146</definedName>
    <definedName name="SCDPT1_35BEGIN_26" localSheetId="0">'GMIC-NC_21A_SCDPT1'!$AD$146</definedName>
    <definedName name="SCDPT1_35BEGIN_27" localSheetId="0">'GMIC-NC_21A_SCDPT1'!$AE$146</definedName>
    <definedName name="SCDPT1_35BEGIN_28" localSheetId="0">'GMIC-NC_21A_SCDPT1'!$AF$146</definedName>
    <definedName name="SCDPT1_35BEGIN_29" localSheetId="0">'GMIC-NC_21A_SCDPT1'!$AG$146</definedName>
    <definedName name="SCDPT1_35BEGIN_3" localSheetId="0">'GMIC-NC_21A_SCDPT1'!$E$146</definedName>
    <definedName name="SCDPT1_35BEGIN_30" localSheetId="0">'GMIC-NC_21A_SCDPT1'!$AH$146</definedName>
    <definedName name="SCDPT1_35BEGIN_31" localSheetId="0">'GMIC-NC_21A_SCDPT1'!$AI$146</definedName>
    <definedName name="SCDPT1_35BEGIN_32" localSheetId="0">'GMIC-NC_21A_SCDPT1'!$AJ$146</definedName>
    <definedName name="SCDPT1_35BEGIN_33" localSheetId="0">'GMIC-NC_21A_SCDPT1'!$AK$146</definedName>
    <definedName name="SCDPT1_35BEGIN_34" localSheetId="0">'GMIC-NC_21A_SCDPT1'!$AL$146</definedName>
    <definedName name="SCDPT1_35BEGIN_35" localSheetId="0">'GMIC-NC_21A_SCDPT1'!$AM$146</definedName>
    <definedName name="SCDPT1_35BEGIN_4" localSheetId="0">'GMIC-NC_21A_SCDPT1'!$F$146</definedName>
    <definedName name="SCDPT1_35BEGIN_5" localSheetId="0">'GMIC-NC_21A_SCDPT1'!$G$146</definedName>
    <definedName name="SCDPT1_35BEGIN_6.01" localSheetId="0">'GMIC-NC_21A_SCDPT1'!$H$146</definedName>
    <definedName name="SCDPT1_35BEGIN_6.02" localSheetId="0">'GMIC-NC_21A_SCDPT1'!$I$146</definedName>
    <definedName name="SCDPT1_35BEGIN_6.03" localSheetId="0">'GMIC-NC_21A_SCDPT1'!$J$146</definedName>
    <definedName name="SCDPT1_35BEGIN_7" localSheetId="0">'GMIC-NC_21A_SCDPT1'!$K$146</definedName>
    <definedName name="SCDPT1_35BEGIN_8" localSheetId="0">'GMIC-NC_21A_SCDPT1'!$L$146</definedName>
    <definedName name="SCDPT1_35BEGIN_9" localSheetId="0">'GMIC-NC_21A_SCDPT1'!$M$146</definedName>
    <definedName name="SCDPT1_35ENDIN_10" localSheetId="0">'GMIC-NC_21A_SCDPT1'!$N$149</definedName>
    <definedName name="SCDPT1_35ENDIN_11" localSheetId="0">'GMIC-NC_21A_SCDPT1'!$O$149</definedName>
    <definedName name="SCDPT1_35ENDIN_12" localSheetId="0">'GMIC-NC_21A_SCDPT1'!$P$149</definedName>
    <definedName name="SCDPT1_35ENDIN_13" localSheetId="0">'GMIC-NC_21A_SCDPT1'!$Q$149</definedName>
    <definedName name="SCDPT1_35ENDIN_14" localSheetId="0">'GMIC-NC_21A_SCDPT1'!$R$149</definedName>
    <definedName name="SCDPT1_35ENDIN_15" localSheetId="0">'GMIC-NC_21A_SCDPT1'!$S$149</definedName>
    <definedName name="SCDPT1_35ENDIN_16" localSheetId="0">'GMIC-NC_21A_SCDPT1'!$T$149</definedName>
    <definedName name="SCDPT1_35ENDIN_17" localSheetId="0">'GMIC-NC_21A_SCDPT1'!$U$149</definedName>
    <definedName name="SCDPT1_35ENDIN_18" localSheetId="0">'GMIC-NC_21A_SCDPT1'!$V$149</definedName>
    <definedName name="SCDPT1_35ENDIN_19" localSheetId="0">'GMIC-NC_21A_SCDPT1'!$W$149</definedName>
    <definedName name="SCDPT1_35ENDIN_2" localSheetId="0">'GMIC-NC_21A_SCDPT1'!$D$149</definedName>
    <definedName name="SCDPT1_35ENDIN_20" localSheetId="0">'GMIC-NC_21A_SCDPT1'!$X$149</definedName>
    <definedName name="SCDPT1_35ENDIN_21" localSheetId="0">'GMIC-NC_21A_SCDPT1'!$Y$149</definedName>
    <definedName name="SCDPT1_35ENDIN_22" localSheetId="0">'GMIC-NC_21A_SCDPT1'!$Z$149</definedName>
    <definedName name="SCDPT1_35ENDIN_23" localSheetId="0">'GMIC-NC_21A_SCDPT1'!$AA$149</definedName>
    <definedName name="SCDPT1_35ENDIN_24" localSheetId="0">'GMIC-NC_21A_SCDPT1'!$AB$149</definedName>
    <definedName name="SCDPT1_35ENDIN_25" localSheetId="0">'GMIC-NC_21A_SCDPT1'!$AC$149</definedName>
    <definedName name="SCDPT1_35ENDIN_26" localSheetId="0">'GMIC-NC_21A_SCDPT1'!$AD$149</definedName>
    <definedName name="SCDPT1_35ENDIN_27" localSheetId="0">'GMIC-NC_21A_SCDPT1'!$AE$149</definedName>
    <definedName name="SCDPT1_35ENDIN_28" localSheetId="0">'GMIC-NC_21A_SCDPT1'!$AF$149</definedName>
    <definedName name="SCDPT1_35ENDIN_29" localSheetId="0">'GMIC-NC_21A_SCDPT1'!$AG$149</definedName>
    <definedName name="SCDPT1_35ENDIN_3" localSheetId="0">'GMIC-NC_21A_SCDPT1'!$E$149</definedName>
    <definedName name="SCDPT1_35ENDIN_30" localSheetId="0">'GMIC-NC_21A_SCDPT1'!$AH$149</definedName>
    <definedName name="SCDPT1_35ENDIN_31" localSheetId="0">'GMIC-NC_21A_SCDPT1'!$AI$149</definedName>
    <definedName name="SCDPT1_35ENDIN_32" localSheetId="0">'GMIC-NC_21A_SCDPT1'!$AJ$149</definedName>
    <definedName name="SCDPT1_35ENDIN_33" localSheetId="0">'GMIC-NC_21A_SCDPT1'!$AK$149</definedName>
    <definedName name="SCDPT1_35ENDIN_34" localSheetId="0">'GMIC-NC_21A_SCDPT1'!$AL$149</definedName>
    <definedName name="SCDPT1_35ENDIN_35" localSheetId="0">'GMIC-NC_21A_SCDPT1'!$AM$149</definedName>
    <definedName name="SCDPT1_35ENDIN_4" localSheetId="0">'GMIC-NC_21A_SCDPT1'!$F$149</definedName>
    <definedName name="SCDPT1_35ENDIN_5" localSheetId="0">'GMIC-NC_21A_SCDPT1'!$G$149</definedName>
    <definedName name="SCDPT1_35ENDIN_6.01" localSheetId="0">'GMIC-NC_21A_SCDPT1'!$H$149</definedName>
    <definedName name="SCDPT1_35ENDIN_6.02" localSheetId="0">'GMIC-NC_21A_SCDPT1'!$I$149</definedName>
    <definedName name="SCDPT1_35ENDIN_6.03" localSheetId="0">'GMIC-NC_21A_SCDPT1'!$J$149</definedName>
    <definedName name="SCDPT1_35ENDIN_7" localSheetId="0">'GMIC-NC_21A_SCDPT1'!$K$149</definedName>
    <definedName name="SCDPT1_35ENDIN_8" localSheetId="0">'GMIC-NC_21A_SCDPT1'!$L$149</definedName>
    <definedName name="SCDPT1_35ENDIN_9" localSheetId="0">'GMIC-NC_21A_SCDPT1'!$M$149</definedName>
    <definedName name="SCDPT1_3899999_10" localSheetId="0">'GMIC-NC_21A_SCDPT1'!$N$151</definedName>
    <definedName name="SCDPT1_3899999_11" localSheetId="0">'GMIC-NC_21A_SCDPT1'!$O$151</definedName>
    <definedName name="SCDPT1_3899999_12" localSheetId="0">'GMIC-NC_21A_SCDPT1'!$P$151</definedName>
    <definedName name="SCDPT1_3899999_13" localSheetId="0">'GMIC-NC_21A_SCDPT1'!$Q$151</definedName>
    <definedName name="SCDPT1_3899999_14" localSheetId="0">'GMIC-NC_21A_SCDPT1'!$R$151</definedName>
    <definedName name="SCDPT1_3899999_15" localSheetId="0">'GMIC-NC_21A_SCDPT1'!$S$151</definedName>
    <definedName name="SCDPT1_3899999_19" localSheetId="0">'GMIC-NC_21A_SCDPT1'!$W$151</definedName>
    <definedName name="SCDPT1_3899999_20" localSheetId="0">'GMIC-NC_21A_SCDPT1'!$X$151</definedName>
    <definedName name="SCDPT1_3899999_7" localSheetId="0">'GMIC-NC_21A_SCDPT1'!$K$151</definedName>
    <definedName name="SCDPT1_3899999_9" localSheetId="0">'GMIC-NC_21A_SCDPT1'!$M$151</definedName>
    <definedName name="SCDPT1_4200000_Range" localSheetId="0">'GMIC-NC_21A_SCDPT1'!$B$152:$AM$154</definedName>
    <definedName name="SCDPT1_4299999_10" localSheetId="0">'GMIC-NC_21A_SCDPT1'!$N$155</definedName>
    <definedName name="SCDPT1_4299999_11" localSheetId="0">'GMIC-NC_21A_SCDPT1'!$O$155</definedName>
    <definedName name="SCDPT1_4299999_12" localSheetId="0">'GMIC-NC_21A_SCDPT1'!$P$155</definedName>
    <definedName name="SCDPT1_4299999_13" localSheetId="0">'GMIC-NC_21A_SCDPT1'!$Q$155</definedName>
    <definedName name="SCDPT1_4299999_14" localSheetId="0">'GMIC-NC_21A_SCDPT1'!$R$155</definedName>
    <definedName name="SCDPT1_4299999_15" localSheetId="0">'GMIC-NC_21A_SCDPT1'!$S$155</definedName>
    <definedName name="SCDPT1_4299999_19" localSheetId="0">'GMIC-NC_21A_SCDPT1'!$W$155</definedName>
    <definedName name="SCDPT1_4299999_20" localSheetId="0">'GMIC-NC_21A_SCDPT1'!$X$155</definedName>
    <definedName name="SCDPT1_4299999_7" localSheetId="0">'GMIC-NC_21A_SCDPT1'!$K$155</definedName>
    <definedName name="SCDPT1_4299999_9" localSheetId="0">'GMIC-NC_21A_SCDPT1'!$M$155</definedName>
    <definedName name="SCDPT1_42BEGIN_1" localSheetId="0">'GMIC-NC_21A_SCDPT1'!$C$152</definedName>
    <definedName name="SCDPT1_42BEGIN_10" localSheetId="0">'GMIC-NC_21A_SCDPT1'!$N$152</definedName>
    <definedName name="SCDPT1_42BEGIN_11" localSheetId="0">'GMIC-NC_21A_SCDPT1'!$O$152</definedName>
    <definedName name="SCDPT1_42BEGIN_12" localSheetId="0">'GMIC-NC_21A_SCDPT1'!$P$152</definedName>
    <definedName name="SCDPT1_42BEGIN_13" localSheetId="0">'GMIC-NC_21A_SCDPT1'!$Q$152</definedName>
    <definedName name="SCDPT1_42BEGIN_14" localSheetId="0">'GMIC-NC_21A_SCDPT1'!$R$152</definedName>
    <definedName name="SCDPT1_42BEGIN_15" localSheetId="0">'GMIC-NC_21A_SCDPT1'!$S$152</definedName>
    <definedName name="SCDPT1_42BEGIN_16" localSheetId="0">'GMIC-NC_21A_SCDPT1'!$T$152</definedName>
    <definedName name="SCDPT1_42BEGIN_17" localSheetId="0">'GMIC-NC_21A_SCDPT1'!$U$152</definedName>
    <definedName name="SCDPT1_42BEGIN_18" localSheetId="0">'GMIC-NC_21A_SCDPT1'!$V$152</definedName>
    <definedName name="SCDPT1_42BEGIN_19" localSheetId="0">'GMIC-NC_21A_SCDPT1'!$W$152</definedName>
    <definedName name="SCDPT1_42BEGIN_2" localSheetId="0">'GMIC-NC_21A_SCDPT1'!$D$152</definedName>
    <definedName name="SCDPT1_42BEGIN_20" localSheetId="0">'GMIC-NC_21A_SCDPT1'!$X$152</definedName>
    <definedName name="SCDPT1_42BEGIN_21" localSheetId="0">'GMIC-NC_21A_SCDPT1'!$Y$152</definedName>
    <definedName name="SCDPT1_42BEGIN_22" localSheetId="0">'GMIC-NC_21A_SCDPT1'!$Z$152</definedName>
    <definedName name="SCDPT1_42BEGIN_23" localSheetId="0">'GMIC-NC_21A_SCDPT1'!$AA$152</definedName>
    <definedName name="SCDPT1_42BEGIN_24" localSheetId="0">'GMIC-NC_21A_SCDPT1'!$AB$152</definedName>
    <definedName name="SCDPT1_42BEGIN_25" localSheetId="0">'GMIC-NC_21A_SCDPT1'!$AC$152</definedName>
    <definedName name="SCDPT1_42BEGIN_26" localSheetId="0">'GMIC-NC_21A_SCDPT1'!$AD$152</definedName>
    <definedName name="SCDPT1_42BEGIN_27" localSheetId="0">'GMIC-NC_21A_SCDPT1'!$AE$152</definedName>
    <definedName name="SCDPT1_42BEGIN_28" localSheetId="0">'GMIC-NC_21A_SCDPT1'!$AF$152</definedName>
    <definedName name="SCDPT1_42BEGIN_29" localSheetId="0">'GMIC-NC_21A_SCDPT1'!$AG$152</definedName>
    <definedName name="SCDPT1_42BEGIN_3" localSheetId="0">'GMIC-NC_21A_SCDPT1'!$E$152</definedName>
    <definedName name="SCDPT1_42BEGIN_30" localSheetId="0">'GMIC-NC_21A_SCDPT1'!$AH$152</definedName>
    <definedName name="SCDPT1_42BEGIN_31" localSheetId="0">'GMIC-NC_21A_SCDPT1'!$AI$152</definedName>
    <definedName name="SCDPT1_42BEGIN_32" localSheetId="0">'GMIC-NC_21A_SCDPT1'!$AJ$152</definedName>
    <definedName name="SCDPT1_42BEGIN_33" localSheetId="0">'GMIC-NC_21A_SCDPT1'!$AK$152</definedName>
    <definedName name="SCDPT1_42BEGIN_34" localSheetId="0">'GMIC-NC_21A_SCDPT1'!$AL$152</definedName>
    <definedName name="SCDPT1_42BEGIN_35" localSheetId="0">'GMIC-NC_21A_SCDPT1'!$AM$152</definedName>
    <definedName name="SCDPT1_42BEGIN_4" localSheetId="0">'GMIC-NC_21A_SCDPT1'!$F$152</definedName>
    <definedName name="SCDPT1_42BEGIN_5" localSheetId="0">'GMIC-NC_21A_SCDPT1'!$G$152</definedName>
    <definedName name="SCDPT1_42BEGIN_6.01" localSheetId="0">'GMIC-NC_21A_SCDPT1'!$H$152</definedName>
    <definedName name="SCDPT1_42BEGIN_6.02" localSheetId="0">'GMIC-NC_21A_SCDPT1'!$I$152</definedName>
    <definedName name="SCDPT1_42BEGIN_6.03" localSheetId="0">'GMIC-NC_21A_SCDPT1'!$J$152</definedName>
    <definedName name="SCDPT1_42BEGIN_7" localSheetId="0">'GMIC-NC_21A_SCDPT1'!$K$152</definedName>
    <definedName name="SCDPT1_42BEGIN_8" localSheetId="0">'GMIC-NC_21A_SCDPT1'!$L$152</definedName>
    <definedName name="SCDPT1_42BEGIN_9" localSheetId="0">'GMIC-NC_21A_SCDPT1'!$M$152</definedName>
    <definedName name="SCDPT1_42ENDIN_10" localSheetId="0">'GMIC-NC_21A_SCDPT1'!$N$154</definedName>
    <definedName name="SCDPT1_42ENDIN_11" localSheetId="0">'GMIC-NC_21A_SCDPT1'!$O$154</definedName>
    <definedName name="SCDPT1_42ENDIN_12" localSheetId="0">'GMIC-NC_21A_SCDPT1'!$P$154</definedName>
    <definedName name="SCDPT1_42ENDIN_13" localSheetId="0">'GMIC-NC_21A_SCDPT1'!$Q$154</definedName>
    <definedName name="SCDPT1_42ENDIN_14" localSheetId="0">'GMIC-NC_21A_SCDPT1'!$R$154</definedName>
    <definedName name="SCDPT1_42ENDIN_15" localSheetId="0">'GMIC-NC_21A_SCDPT1'!$S$154</definedName>
    <definedName name="SCDPT1_42ENDIN_16" localSheetId="0">'GMIC-NC_21A_SCDPT1'!$T$154</definedName>
    <definedName name="SCDPT1_42ENDIN_17" localSheetId="0">'GMIC-NC_21A_SCDPT1'!$U$154</definedName>
    <definedName name="SCDPT1_42ENDIN_18" localSheetId="0">'GMIC-NC_21A_SCDPT1'!$V$154</definedName>
    <definedName name="SCDPT1_42ENDIN_19" localSheetId="0">'GMIC-NC_21A_SCDPT1'!$W$154</definedName>
    <definedName name="SCDPT1_42ENDIN_2" localSheetId="0">'GMIC-NC_21A_SCDPT1'!$D$154</definedName>
    <definedName name="SCDPT1_42ENDIN_20" localSheetId="0">'GMIC-NC_21A_SCDPT1'!$X$154</definedName>
    <definedName name="SCDPT1_42ENDIN_21" localSheetId="0">'GMIC-NC_21A_SCDPT1'!$Y$154</definedName>
    <definedName name="SCDPT1_42ENDIN_22" localSheetId="0">'GMIC-NC_21A_SCDPT1'!$Z$154</definedName>
    <definedName name="SCDPT1_42ENDIN_23" localSheetId="0">'GMIC-NC_21A_SCDPT1'!$AA$154</definedName>
    <definedName name="SCDPT1_42ENDIN_24" localSheetId="0">'GMIC-NC_21A_SCDPT1'!$AB$154</definedName>
    <definedName name="SCDPT1_42ENDIN_25" localSheetId="0">'GMIC-NC_21A_SCDPT1'!$AC$154</definedName>
    <definedName name="SCDPT1_42ENDIN_26" localSheetId="0">'GMIC-NC_21A_SCDPT1'!$AD$154</definedName>
    <definedName name="SCDPT1_42ENDIN_27" localSheetId="0">'GMIC-NC_21A_SCDPT1'!$AE$154</definedName>
    <definedName name="SCDPT1_42ENDIN_28" localSheetId="0">'GMIC-NC_21A_SCDPT1'!$AF$154</definedName>
    <definedName name="SCDPT1_42ENDIN_29" localSheetId="0">'GMIC-NC_21A_SCDPT1'!$AG$154</definedName>
    <definedName name="SCDPT1_42ENDIN_3" localSheetId="0">'GMIC-NC_21A_SCDPT1'!$E$154</definedName>
    <definedName name="SCDPT1_42ENDIN_30" localSheetId="0">'GMIC-NC_21A_SCDPT1'!$AH$154</definedName>
    <definedName name="SCDPT1_42ENDIN_31" localSheetId="0">'GMIC-NC_21A_SCDPT1'!$AI$154</definedName>
    <definedName name="SCDPT1_42ENDIN_32" localSheetId="0">'GMIC-NC_21A_SCDPT1'!$AJ$154</definedName>
    <definedName name="SCDPT1_42ENDIN_33" localSheetId="0">'GMIC-NC_21A_SCDPT1'!$AK$154</definedName>
    <definedName name="SCDPT1_42ENDIN_34" localSheetId="0">'GMIC-NC_21A_SCDPT1'!$AL$154</definedName>
    <definedName name="SCDPT1_42ENDIN_35" localSheetId="0">'GMIC-NC_21A_SCDPT1'!$AM$154</definedName>
    <definedName name="SCDPT1_42ENDIN_4" localSheetId="0">'GMIC-NC_21A_SCDPT1'!$F$154</definedName>
    <definedName name="SCDPT1_42ENDIN_5" localSheetId="0">'GMIC-NC_21A_SCDPT1'!$G$154</definedName>
    <definedName name="SCDPT1_42ENDIN_6.01" localSheetId="0">'GMIC-NC_21A_SCDPT1'!$H$154</definedName>
    <definedName name="SCDPT1_42ENDIN_6.02" localSheetId="0">'GMIC-NC_21A_SCDPT1'!$I$154</definedName>
    <definedName name="SCDPT1_42ENDIN_6.03" localSheetId="0">'GMIC-NC_21A_SCDPT1'!$J$154</definedName>
    <definedName name="SCDPT1_42ENDIN_7" localSheetId="0">'GMIC-NC_21A_SCDPT1'!$K$154</definedName>
    <definedName name="SCDPT1_42ENDIN_8" localSheetId="0">'GMIC-NC_21A_SCDPT1'!$L$154</definedName>
    <definedName name="SCDPT1_42ENDIN_9" localSheetId="0">'GMIC-NC_21A_SCDPT1'!$M$154</definedName>
    <definedName name="SCDPT1_4300000_Range" localSheetId="0">'GMIC-NC_21A_SCDPT1'!$B$156:$AM$158</definedName>
    <definedName name="SCDPT1_4399999_10" localSheetId="0">'GMIC-NC_21A_SCDPT1'!$N$159</definedName>
    <definedName name="SCDPT1_4399999_11" localSheetId="0">'GMIC-NC_21A_SCDPT1'!$O$159</definedName>
    <definedName name="SCDPT1_4399999_12" localSheetId="0">'GMIC-NC_21A_SCDPT1'!$P$159</definedName>
    <definedName name="SCDPT1_4399999_13" localSheetId="0">'GMIC-NC_21A_SCDPT1'!$Q$159</definedName>
    <definedName name="SCDPT1_4399999_14" localSheetId="0">'GMIC-NC_21A_SCDPT1'!$R$159</definedName>
    <definedName name="SCDPT1_4399999_15" localSheetId="0">'GMIC-NC_21A_SCDPT1'!$S$159</definedName>
    <definedName name="SCDPT1_4399999_19" localSheetId="0">'GMIC-NC_21A_SCDPT1'!$W$159</definedName>
    <definedName name="SCDPT1_4399999_20" localSheetId="0">'GMIC-NC_21A_SCDPT1'!$X$159</definedName>
    <definedName name="SCDPT1_4399999_7" localSheetId="0">'GMIC-NC_21A_SCDPT1'!$K$159</definedName>
    <definedName name="SCDPT1_4399999_9" localSheetId="0">'GMIC-NC_21A_SCDPT1'!$M$159</definedName>
    <definedName name="SCDPT1_43BEGIN_1" localSheetId="0">'GMIC-NC_21A_SCDPT1'!$C$156</definedName>
    <definedName name="SCDPT1_43BEGIN_10" localSheetId="0">'GMIC-NC_21A_SCDPT1'!$N$156</definedName>
    <definedName name="SCDPT1_43BEGIN_11" localSheetId="0">'GMIC-NC_21A_SCDPT1'!$O$156</definedName>
    <definedName name="SCDPT1_43BEGIN_12" localSheetId="0">'GMIC-NC_21A_SCDPT1'!$P$156</definedName>
    <definedName name="SCDPT1_43BEGIN_13" localSheetId="0">'GMIC-NC_21A_SCDPT1'!$Q$156</definedName>
    <definedName name="SCDPT1_43BEGIN_14" localSheetId="0">'GMIC-NC_21A_SCDPT1'!$R$156</definedName>
    <definedName name="SCDPT1_43BEGIN_15" localSheetId="0">'GMIC-NC_21A_SCDPT1'!$S$156</definedName>
    <definedName name="SCDPT1_43BEGIN_16" localSheetId="0">'GMIC-NC_21A_SCDPT1'!$T$156</definedName>
    <definedName name="SCDPT1_43BEGIN_17" localSheetId="0">'GMIC-NC_21A_SCDPT1'!$U$156</definedName>
    <definedName name="SCDPT1_43BEGIN_18" localSheetId="0">'GMIC-NC_21A_SCDPT1'!$V$156</definedName>
    <definedName name="SCDPT1_43BEGIN_19" localSheetId="0">'GMIC-NC_21A_SCDPT1'!$W$156</definedName>
    <definedName name="SCDPT1_43BEGIN_2" localSheetId="0">'GMIC-NC_21A_SCDPT1'!$D$156</definedName>
    <definedName name="SCDPT1_43BEGIN_20" localSheetId="0">'GMIC-NC_21A_SCDPT1'!$X$156</definedName>
    <definedName name="SCDPT1_43BEGIN_21" localSheetId="0">'GMIC-NC_21A_SCDPT1'!$Y$156</definedName>
    <definedName name="SCDPT1_43BEGIN_22" localSheetId="0">'GMIC-NC_21A_SCDPT1'!$Z$156</definedName>
    <definedName name="SCDPT1_43BEGIN_23" localSheetId="0">'GMIC-NC_21A_SCDPT1'!$AA$156</definedName>
    <definedName name="SCDPT1_43BEGIN_24" localSheetId="0">'GMIC-NC_21A_SCDPT1'!$AB$156</definedName>
    <definedName name="SCDPT1_43BEGIN_25" localSheetId="0">'GMIC-NC_21A_SCDPT1'!$AC$156</definedName>
    <definedName name="SCDPT1_43BEGIN_26" localSheetId="0">'GMIC-NC_21A_SCDPT1'!$AD$156</definedName>
    <definedName name="SCDPT1_43BEGIN_27" localSheetId="0">'GMIC-NC_21A_SCDPT1'!$AE$156</definedName>
    <definedName name="SCDPT1_43BEGIN_28" localSheetId="0">'GMIC-NC_21A_SCDPT1'!$AF$156</definedName>
    <definedName name="SCDPT1_43BEGIN_29" localSheetId="0">'GMIC-NC_21A_SCDPT1'!$AG$156</definedName>
    <definedName name="SCDPT1_43BEGIN_3" localSheetId="0">'GMIC-NC_21A_SCDPT1'!$E$156</definedName>
    <definedName name="SCDPT1_43BEGIN_30" localSheetId="0">'GMIC-NC_21A_SCDPT1'!$AH$156</definedName>
    <definedName name="SCDPT1_43BEGIN_31" localSheetId="0">'GMIC-NC_21A_SCDPT1'!$AI$156</definedName>
    <definedName name="SCDPT1_43BEGIN_32" localSheetId="0">'GMIC-NC_21A_SCDPT1'!$AJ$156</definedName>
    <definedName name="SCDPT1_43BEGIN_33" localSheetId="0">'GMIC-NC_21A_SCDPT1'!$AK$156</definedName>
    <definedName name="SCDPT1_43BEGIN_34" localSheetId="0">'GMIC-NC_21A_SCDPT1'!$AL$156</definedName>
    <definedName name="SCDPT1_43BEGIN_35" localSheetId="0">'GMIC-NC_21A_SCDPT1'!$AM$156</definedName>
    <definedName name="SCDPT1_43BEGIN_4" localSheetId="0">'GMIC-NC_21A_SCDPT1'!$F$156</definedName>
    <definedName name="SCDPT1_43BEGIN_5" localSheetId="0">'GMIC-NC_21A_SCDPT1'!$G$156</definedName>
    <definedName name="SCDPT1_43BEGIN_6.01" localSheetId="0">'GMIC-NC_21A_SCDPT1'!$H$156</definedName>
    <definedName name="SCDPT1_43BEGIN_6.02" localSheetId="0">'GMIC-NC_21A_SCDPT1'!$I$156</definedName>
    <definedName name="SCDPT1_43BEGIN_6.03" localSheetId="0">'GMIC-NC_21A_SCDPT1'!$J$156</definedName>
    <definedName name="SCDPT1_43BEGIN_7" localSheetId="0">'GMIC-NC_21A_SCDPT1'!$K$156</definedName>
    <definedName name="SCDPT1_43BEGIN_8" localSheetId="0">'GMIC-NC_21A_SCDPT1'!$L$156</definedName>
    <definedName name="SCDPT1_43BEGIN_9" localSheetId="0">'GMIC-NC_21A_SCDPT1'!$M$156</definedName>
    <definedName name="SCDPT1_43ENDIN_10" localSheetId="0">'GMIC-NC_21A_SCDPT1'!$N$158</definedName>
    <definedName name="SCDPT1_43ENDIN_11" localSheetId="0">'GMIC-NC_21A_SCDPT1'!$O$158</definedName>
    <definedName name="SCDPT1_43ENDIN_12" localSheetId="0">'GMIC-NC_21A_SCDPT1'!$P$158</definedName>
    <definedName name="SCDPT1_43ENDIN_13" localSheetId="0">'GMIC-NC_21A_SCDPT1'!$Q$158</definedName>
    <definedName name="SCDPT1_43ENDIN_14" localSheetId="0">'GMIC-NC_21A_SCDPT1'!$R$158</definedName>
    <definedName name="SCDPT1_43ENDIN_15" localSheetId="0">'GMIC-NC_21A_SCDPT1'!$S$158</definedName>
    <definedName name="SCDPT1_43ENDIN_16" localSheetId="0">'GMIC-NC_21A_SCDPT1'!$T$158</definedName>
    <definedName name="SCDPT1_43ENDIN_17" localSheetId="0">'GMIC-NC_21A_SCDPT1'!$U$158</definedName>
    <definedName name="SCDPT1_43ENDIN_18" localSheetId="0">'GMIC-NC_21A_SCDPT1'!$V$158</definedName>
    <definedName name="SCDPT1_43ENDIN_19" localSheetId="0">'GMIC-NC_21A_SCDPT1'!$W$158</definedName>
    <definedName name="SCDPT1_43ENDIN_2" localSheetId="0">'GMIC-NC_21A_SCDPT1'!$D$158</definedName>
    <definedName name="SCDPT1_43ENDIN_20" localSheetId="0">'GMIC-NC_21A_SCDPT1'!$X$158</definedName>
    <definedName name="SCDPT1_43ENDIN_21" localSheetId="0">'GMIC-NC_21A_SCDPT1'!$Y$158</definedName>
    <definedName name="SCDPT1_43ENDIN_22" localSheetId="0">'GMIC-NC_21A_SCDPT1'!$Z$158</definedName>
    <definedName name="SCDPT1_43ENDIN_23" localSheetId="0">'GMIC-NC_21A_SCDPT1'!$AA$158</definedName>
    <definedName name="SCDPT1_43ENDIN_24" localSheetId="0">'GMIC-NC_21A_SCDPT1'!$AB$158</definedName>
    <definedName name="SCDPT1_43ENDIN_25" localSheetId="0">'GMIC-NC_21A_SCDPT1'!$AC$158</definedName>
    <definedName name="SCDPT1_43ENDIN_26" localSheetId="0">'GMIC-NC_21A_SCDPT1'!$AD$158</definedName>
    <definedName name="SCDPT1_43ENDIN_27" localSheetId="0">'GMIC-NC_21A_SCDPT1'!$AE$158</definedName>
    <definedName name="SCDPT1_43ENDIN_28" localSheetId="0">'GMIC-NC_21A_SCDPT1'!$AF$158</definedName>
    <definedName name="SCDPT1_43ENDIN_29" localSheetId="0">'GMIC-NC_21A_SCDPT1'!$AG$158</definedName>
    <definedName name="SCDPT1_43ENDIN_3" localSheetId="0">'GMIC-NC_21A_SCDPT1'!$E$158</definedName>
    <definedName name="SCDPT1_43ENDIN_30" localSheetId="0">'GMIC-NC_21A_SCDPT1'!$AH$158</definedName>
    <definedName name="SCDPT1_43ENDIN_31" localSheetId="0">'GMIC-NC_21A_SCDPT1'!$AI$158</definedName>
    <definedName name="SCDPT1_43ENDIN_32" localSheetId="0">'GMIC-NC_21A_SCDPT1'!$AJ$158</definedName>
    <definedName name="SCDPT1_43ENDIN_33" localSheetId="0">'GMIC-NC_21A_SCDPT1'!$AK$158</definedName>
    <definedName name="SCDPT1_43ENDIN_34" localSheetId="0">'GMIC-NC_21A_SCDPT1'!$AL$158</definedName>
    <definedName name="SCDPT1_43ENDIN_35" localSheetId="0">'GMIC-NC_21A_SCDPT1'!$AM$158</definedName>
    <definedName name="SCDPT1_43ENDIN_4" localSheetId="0">'GMIC-NC_21A_SCDPT1'!$F$158</definedName>
    <definedName name="SCDPT1_43ENDIN_5" localSheetId="0">'GMIC-NC_21A_SCDPT1'!$G$158</definedName>
    <definedName name="SCDPT1_43ENDIN_6.01" localSheetId="0">'GMIC-NC_21A_SCDPT1'!$H$158</definedName>
    <definedName name="SCDPT1_43ENDIN_6.02" localSheetId="0">'GMIC-NC_21A_SCDPT1'!$I$158</definedName>
    <definedName name="SCDPT1_43ENDIN_6.03" localSheetId="0">'GMIC-NC_21A_SCDPT1'!$J$158</definedName>
    <definedName name="SCDPT1_43ENDIN_7" localSheetId="0">'GMIC-NC_21A_SCDPT1'!$K$158</definedName>
    <definedName name="SCDPT1_43ENDIN_8" localSheetId="0">'GMIC-NC_21A_SCDPT1'!$L$158</definedName>
    <definedName name="SCDPT1_43ENDIN_9" localSheetId="0">'GMIC-NC_21A_SCDPT1'!$M$158</definedName>
    <definedName name="SCDPT1_4400000_Range" localSheetId="0">'GMIC-NC_21A_SCDPT1'!$B$160:$AM$162</definedName>
    <definedName name="SCDPT1_4499999_10" localSheetId="0">'GMIC-NC_21A_SCDPT1'!$N$163</definedName>
    <definedName name="SCDPT1_4499999_11" localSheetId="0">'GMIC-NC_21A_SCDPT1'!$O$163</definedName>
    <definedName name="SCDPT1_4499999_12" localSheetId="0">'GMIC-NC_21A_SCDPT1'!$P$163</definedName>
    <definedName name="SCDPT1_4499999_13" localSheetId="0">'GMIC-NC_21A_SCDPT1'!$Q$163</definedName>
    <definedName name="SCDPT1_4499999_14" localSheetId="0">'GMIC-NC_21A_SCDPT1'!$R$163</definedName>
    <definedName name="SCDPT1_4499999_15" localSheetId="0">'GMIC-NC_21A_SCDPT1'!$S$163</definedName>
    <definedName name="SCDPT1_4499999_19" localSheetId="0">'GMIC-NC_21A_SCDPT1'!$W$163</definedName>
    <definedName name="SCDPT1_4499999_20" localSheetId="0">'GMIC-NC_21A_SCDPT1'!$X$163</definedName>
    <definedName name="SCDPT1_4499999_7" localSheetId="0">'GMIC-NC_21A_SCDPT1'!$K$163</definedName>
    <definedName name="SCDPT1_4499999_9" localSheetId="0">'GMIC-NC_21A_SCDPT1'!$M$163</definedName>
    <definedName name="SCDPT1_44BEGIN_1" localSheetId="0">'GMIC-NC_21A_SCDPT1'!$C$160</definedName>
    <definedName name="SCDPT1_44BEGIN_10" localSheetId="0">'GMIC-NC_21A_SCDPT1'!$N$160</definedName>
    <definedName name="SCDPT1_44BEGIN_11" localSheetId="0">'GMIC-NC_21A_SCDPT1'!$O$160</definedName>
    <definedName name="SCDPT1_44BEGIN_12" localSheetId="0">'GMIC-NC_21A_SCDPT1'!$P$160</definedName>
    <definedName name="SCDPT1_44BEGIN_13" localSheetId="0">'GMIC-NC_21A_SCDPT1'!$Q$160</definedName>
    <definedName name="SCDPT1_44BEGIN_14" localSheetId="0">'GMIC-NC_21A_SCDPT1'!$R$160</definedName>
    <definedName name="SCDPT1_44BEGIN_15" localSheetId="0">'GMIC-NC_21A_SCDPT1'!$S$160</definedName>
    <definedName name="SCDPT1_44BEGIN_16" localSheetId="0">'GMIC-NC_21A_SCDPT1'!$T$160</definedName>
    <definedName name="SCDPT1_44BEGIN_17" localSheetId="0">'GMIC-NC_21A_SCDPT1'!$U$160</definedName>
    <definedName name="SCDPT1_44BEGIN_18" localSheetId="0">'GMIC-NC_21A_SCDPT1'!$V$160</definedName>
    <definedName name="SCDPT1_44BEGIN_19" localSheetId="0">'GMIC-NC_21A_SCDPT1'!$W$160</definedName>
    <definedName name="SCDPT1_44BEGIN_2" localSheetId="0">'GMIC-NC_21A_SCDPT1'!$D$160</definedName>
    <definedName name="SCDPT1_44BEGIN_20" localSheetId="0">'GMIC-NC_21A_SCDPT1'!$X$160</definedName>
    <definedName name="SCDPT1_44BEGIN_21" localSheetId="0">'GMIC-NC_21A_SCDPT1'!$Y$160</definedName>
    <definedName name="SCDPT1_44BEGIN_22" localSheetId="0">'GMIC-NC_21A_SCDPT1'!$Z$160</definedName>
    <definedName name="SCDPT1_44BEGIN_23" localSheetId="0">'GMIC-NC_21A_SCDPT1'!$AA$160</definedName>
    <definedName name="SCDPT1_44BEGIN_24" localSheetId="0">'GMIC-NC_21A_SCDPT1'!$AB$160</definedName>
    <definedName name="SCDPT1_44BEGIN_25" localSheetId="0">'GMIC-NC_21A_SCDPT1'!$AC$160</definedName>
    <definedName name="SCDPT1_44BEGIN_26" localSheetId="0">'GMIC-NC_21A_SCDPT1'!$AD$160</definedName>
    <definedName name="SCDPT1_44BEGIN_27" localSheetId="0">'GMIC-NC_21A_SCDPT1'!$AE$160</definedName>
    <definedName name="SCDPT1_44BEGIN_28" localSheetId="0">'GMIC-NC_21A_SCDPT1'!$AF$160</definedName>
    <definedName name="SCDPT1_44BEGIN_29" localSheetId="0">'GMIC-NC_21A_SCDPT1'!$AG$160</definedName>
    <definedName name="SCDPT1_44BEGIN_3" localSheetId="0">'GMIC-NC_21A_SCDPT1'!$E$160</definedName>
    <definedName name="SCDPT1_44BEGIN_30" localSheetId="0">'GMIC-NC_21A_SCDPT1'!$AH$160</definedName>
    <definedName name="SCDPT1_44BEGIN_31" localSheetId="0">'GMIC-NC_21A_SCDPT1'!$AI$160</definedName>
    <definedName name="SCDPT1_44BEGIN_32" localSheetId="0">'GMIC-NC_21A_SCDPT1'!$AJ$160</definedName>
    <definedName name="SCDPT1_44BEGIN_33" localSheetId="0">'GMIC-NC_21A_SCDPT1'!$AK$160</definedName>
    <definedName name="SCDPT1_44BEGIN_34" localSheetId="0">'GMIC-NC_21A_SCDPT1'!$AL$160</definedName>
    <definedName name="SCDPT1_44BEGIN_35" localSheetId="0">'GMIC-NC_21A_SCDPT1'!$AM$160</definedName>
    <definedName name="SCDPT1_44BEGIN_4" localSheetId="0">'GMIC-NC_21A_SCDPT1'!$F$160</definedName>
    <definedName name="SCDPT1_44BEGIN_5" localSheetId="0">'GMIC-NC_21A_SCDPT1'!$G$160</definedName>
    <definedName name="SCDPT1_44BEGIN_6.01" localSheetId="0">'GMIC-NC_21A_SCDPT1'!$H$160</definedName>
    <definedName name="SCDPT1_44BEGIN_6.02" localSheetId="0">'GMIC-NC_21A_SCDPT1'!$I$160</definedName>
    <definedName name="SCDPT1_44BEGIN_6.03" localSheetId="0">'GMIC-NC_21A_SCDPT1'!$J$160</definedName>
    <definedName name="SCDPT1_44BEGIN_7" localSheetId="0">'GMIC-NC_21A_SCDPT1'!$K$160</definedName>
    <definedName name="SCDPT1_44BEGIN_8" localSheetId="0">'GMIC-NC_21A_SCDPT1'!$L$160</definedName>
    <definedName name="SCDPT1_44BEGIN_9" localSheetId="0">'GMIC-NC_21A_SCDPT1'!$M$160</definedName>
    <definedName name="SCDPT1_44ENDIN_10" localSheetId="0">'GMIC-NC_21A_SCDPT1'!$N$162</definedName>
    <definedName name="SCDPT1_44ENDIN_11" localSheetId="0">'GMIC-NC_21A_SCDPT1'!$O$162</definedName>
    <definedName name="SCDPT1_44ENDIN_12" localSheetId="0">'GMIC-NC_21A_SCDPT1'!$P$162</definedName>
    <definedName name="SCDPT1_44ENDIN_13" localSheetId="0">'GMIC-NC_21A_SCDPT1'!$Q$162</definedName>
    <definedName name="SCDPT1_44ENDIN_14" localSheetId="0">'GMIC-NC_21A_SCDPT1'!$R$162</definedName>
    <definedName name="SCDPT1_44ENDIN_15" localSheetId="0">'GMIC-NC_21A_SCDPT1'!$S$162</definedName>
    <definedName name="SCDPT1_44ENDIN_16" localSheetId="0">'GMIC-NC_21A_SCDPT1'!$T$162</definedName>
    <definedName name="SCDPT1_44ENDIN_17" localSheetId="0">'GMIC-NC_21A_SCDPT1'!$U$162</definedName>
    <definedName name="SCDPT1_44ENDIN_18" localSheetId="0">'GMIC-NC_21A_SCDPT1'!$V$162</definedName>
    <definedName name="SCDPT1_44ENDIN_19" localSheetId="0">'GMIC-NC_21A_SCDPT1'!$W$162</definedName>
    <definedName name="SCDPT1_44ENDIN_2" localSheetId="0">'GMIC-NC_21A_SCDPT1'!$D$162</definedName>
    <definedName name="SCDPT1_44ENDIN_20" localSheetId="0">'GMIC-NC_21A_SCDPT1'!$X$162</definedName>
    <definedName name="SCDPT1_44ENDIN_21" localSheetId="0">'GMIC-NC_21A_SCDPT1'!$Y$162</definedName>
    <definedName name="SCDPT1_44ENDIN_22" localSheetId="0">'GMIC-NC_21A_SCDPT1'!$Z$162</definedName>
    <definedName name="SCDPT1_44ENDIN_23" localSheetId="0">'GMIC-NC_21A_SCDPT1'!$AA$162</definedName>
    <definedName name="SCDPT1_44ENDIN_24" localSheetId="0">'GMIC-NC_21A_SCDPT1'!$AB$162</definedName>
    <definedName name="SCDPT1_44ENDIN_25" localSheetId="0">'GMIC-NC_21A_SCDPT1'!$AC$162</definedName>
    <definedName name="SCDPT1_44ENDIN_26" localSheetId="0">'GMIC-NC_21A_SCDPT1'!$AD$162</definedName>
    <definedName name="SCDPT1_44ENDIN_27" localSheetId="0">'GMIC-NC_21A_SCDPT1'!$AE$162</definedName>
    <definedName name="SCDPT1_44ENDIN_28" localSheetId="0">'GMIC-NC_21A_SCDPT1'!$AF$162</definedName>
    <definedName name="SCDPT1_44ENDIN_29" localSheetId="0">'GMIC-NC_21A_SCDPT1'!$AG$162</definedName>
    <definedName name="SCDPT1_44ENDIN_3" localSheetId="0">'GMIC-NC_21A_SCDPT1'!$E$162</definedName>
    <definedName name="SCDPT1_44ENDIN_30" localSheetId="0">'GMIC-NC_21A_SCDPT1'!$AH$162</definedName>
    <definedName name="SCDPT1_44ENDIN_31" localSheetId="0">'GMIC-NC_21A_SCDPT1'!$AI$162</definedName>
    <definedName name="SCDPT1_44ENDIN_32" localSheetId="0">'GMIC-NC_21A_SCDPT1'!$AJ$162</definedName>
    <definedName name="SCDPT1_44ENDIN_33" localSheetId="0">'GMIC-NC_21A_SCDPT1'!$AK$162</definedName>
    <definedName name="SCDPT1_44ENDIN_34" localSheetId="0">'GMIC-NC_21A_SCDPT1'!$AL$162</definedName>
    <definedName name="SCDPT1_44ENDIN_35" localSheetId="0">'GMIC-NC_21A_SCDPT1'!$AM$162</definedName>
    <definedName name="SCDPT1_44ENDIN_4" localSheetId="0">'GMIC-NC_21A_SCDPT1'!$F$162</definedName>
    <definedName name="SCDPT1_44ENDIN_5" localSheetId="0">'GMIC-NC_21A_SCDPT1'!$G$162</definedName>
    <definedName name="SCDPT1_44ENDIN_6.01" localSheetId="0">'GMIC-NC_21A_SCDPT1'!$H$162</definedName>
    <definedName name="SCDPT1_44ENDIN_6.02" localSheetId="0">'GMIC-NC_21A_SCDPT1'!$I$162</definedName>
    <definedName name="SCDPT1_44ENDIN_6.03" localSheetId="0">'GMIC-NC_21A_SCDPT1'!$J$162</definedName>
    <definedName name="SCDPT1_44ENDIN_7" localSheetId="0">'GMIC-NC_21A_SCDPT1'!$K$162</definedName>
    <definedName name="SCDPT1_44ENDIN_8" localSheetId="0">'GMIC-NC_21A_SCDPT1'!$L$162</definedName>
    <definedName name="SCDPT1_44ENDIN_9" localSheetId="0">'GMIC-NC_21A_SCDPT1'!$M$162</definedName>
    <definedName name="SCDPT1_4500000_Range" localSheetId="0">'GMIC-NC_21A_SCDPT1'!$B$164:$AM$166</definedName>
    <definedName name="SCDPT1_4599999_10" localSheetId="0">'GMIC-NC_21A_SCDPT1'!$N$167</definedName>
    <definedName name="SCDPT1_4599999_11" localSheetId="0">'GMIC-NC_21A_SCDPT1'!$O$167</definedName>
    <definedName name="SCDPT1_4599999_12" localSheetId="0">'GMIC-NC_21A_SCDPT1'!$P$167</definedName>
    <definedName name="SCDPT1_4599999_13" localSheetId="0">'GMIC-NC_21A_SCDPT1'!$Q$167</definedName>
    <definedName name="SCDPT1_4599999_14" localSheetId="0">'GMIC-NC_21A_SCDPT1'!$R$167</definedName>
    <definedName name="SCDPT1_4599999_15" localSheetId="0">'GMIC-NC_21A_SCDPT1'!$S$167</definedName>
    <definedName name="SCDPT1_4599999_19" localSheetId="0">'GMIC-NC_21A_SCDPT1'!$W$167</definedName>
    <definedName name="SCDPT1_4599999_20" localSheetId="0">'GMIC-NC_21A_SCDPT1'!$X$167</definedName>
    <definedName name="SCDPT1_4599999_7" localSheetId="0">'GMIC-NC_21A_SCDPT1'!$K$167</definedName>
    <definedName name="SCDPT1_4599999_9" localSheetId="0">'GMIC-NC_21A_SCDPT1'!$M$167</definedName>
    <definedName name="SCDPT1_45BEGIN_1" localSheetId="0">'GMIC-NC_21A_SCDPT1'!$C$164</definedName>
    <definedName name="SCDPT1_45BEGIN_10" localSheetId="0">'GMIC-NC_21A_SCDPT1'!$N$164</definedName>
    <definedName name="SCDPT1_45BEGIN_11" localSheetId="0">'GMIC-NC_21A_SCDPT1'!$O$164</definedName>
    <definedName name="SCDPT1_45BEGIN_12" localSheetId="0">'GMIC-NC_21A_SCDPT1'!$P$164</definedName>
    <definedName name="SCDPT1_45BEGIN_13" localSheetId="0">'GMIC-NC_21A_SCDPT1'!$Q$164</definedName>
    <definedName name="SCDPT1_45BEGIN_14" localSheetId="0">'GMIC-NC_21A_SCDPT1'!$R$164</definedName>
    <definedName name="SCDPT1_45BEGIN_15" localSheetId="0">'GMIC-NC_21A_SCDPT1'!$S$164</definedName>
    <definedName name="SCDPT1_45BEGIN_16" localSheetId="0">'GMIC-NC_21A_SCDPT1'!$T$164</definedName>
    <definedName name="SCDPT1_45BEGIN_17" localSheetId="0">'GMIC-NC_21A_SCDPT1'!$U$164</definedName>
    <definedName name="SCDPT1_45BEGIN_18" localSheetId="0">'GMIC-NC_21A_SCDPT1'!$V$164</definedName>
    <definedName name="SCDPT1_45BEGIN_19" localSheetId="0">'GMIC-NC_21A_SCDPT1'!$W$164</definedName>
    <definedName name="SCDPT1_45BEGIN_2" localSheetId="0">'GMIC-NC_21A_SCDPT1'!$D$164</definedName>
    <definedName name="SCDPT1_45BEGIN_20" localSheetId="0">'GMIC-NC_21A_SCDPT1'!$X$164</definedName>
    <definedName name="SCDPT1_45BEGIN_21" localSheetId="0">'GMIC-NC_21A_SCDPT1'!$Y$164</definedName>
    <definedName name="SCDPT1_45BEGIN_22" localSheetId="0">'GMIC-NC_21A_SCDPT1'!$Z$164</definedName>
    <definedName name="SCDPT1_45BEGIN_23" localSheetId="0">'GMIC-NC_21A_SCDPT1'!$AA$164</definedName>
    <definedName name="SCDPT1_45BEGIN_24" localSheetId="0">'GMIC-NC_21A_SCDPT1'!$AB$164</definedName>
    <definedName name="SCDPT1_45BEGIN_25" localSheetId="0">'GMIC-NC_21A_SCDPT1'!$AC$164</definedName>
    <definedName name="SCDPT1_45BEGIN_26" localSheetId="0">'GMIC-NC_21A_SCDPT1'!$AD$164</definedName>
    <definedName name="SCDPT1_45BEGIN_27" localSheetId="0">'GMIC-NC_21A_SCDPT1'!$AE$164</definedName>
    <definedName name="SCDPT1_45BEGIN_28" localSheetId="0">'GMIC-NC_21A_SCDPT1'!$AF$164</definedName>
    <definedName name="SCDPT1_45BEGIN_29" localSheetId="0">'GMIC-NC_21A_SCDPT1'!$AG$164</definedName>
    <definedName name="SCDPT1_45BEGIN_3" localSheetId="0">'GMIC-NC_21A_SCDPT1'!$E$164</definedName>
    <definedName name="SCDPT1_45BEGIN_30" localSheetId="0">'GMIC-NC_21A_SCDPT1'!$AH$164</definedName>
    <definedName name="SCDPT1_45BEGIN_31" localSheetId="0">'GMIC-NC_21A_SCDPT1'!$AI$164</definedName>
    <definedName name="SCDPT1_45BEGIN_32" localSheetId="0">'GMIC-NC_21A_SCDPT1'!$AJ$164</definedName>
    <definedName name="SCDPT1_45BEGIN_33" localSheetId="0">'GMIC-NC_21A_SCDPT1'!$AK$164</definedName>
    <definedName name="SCDPT1_45BEGIN_34" localSheetId="0">'GMIC-NC_21A_SCDPT1'!$AL$164</definedName>
    <definedName name="SCDPT1_45BEGIN_35" localSheetId="0">'GMIC-NC_21A_SCDPT1'!$AM$164</definedName>
    <definedName name="SCDPT1_45BEGIN_4" localSheetId="0">'GMIC-NC_21A_SCDPT1'!$F$164</definedName>
    <definedName name="SCDPT1_45BEGIN_5" localSheetId="0">'GMIC-NC_21A_SCDPT1'!$G$164</definedName>
    <definedName name="SCDPT1_45BEGIN_6.01" localSheetId="0">'GMIC-NC_21A_SCDPT1'!$H$164</definedName>
    <definedName name="SCDPT1_45BEGIN_6.02" localSheetId="0">'GMIC-NC_21A_SCDPT1'!$I$164</definedName>
    <definedName name="SCDPT1_45BEGIN_6.03" localSheetId="0">'GMIC-NC_21A_SCDPT1'!$J$164</definedName>
    <definedName name="SCDPT1_45BEGIN_7" localSheetId="0">'GMIC-NC_21A_SCDPT1'!$K$164</definedName>
    <definedName name="SCDPT1_45BEGIN_8" localSheetId="0">'GMIC-NC_21A_SCDPT1'!$L$164</definedName>
    <definedName name="SCDPT1_45BEGIN_9" localSheetId="0">'GMIC-NC_21A_SCDPT1'!$M$164</definedName>
    <definedName name="SCDPT1_45ENDIN_10" localSheetId="0">'GMIC-NC_21A_SCDPT1'!$N$166</definedName>
    <definedName name="SCDPT1_45ENDIN_11" localSheetId="0">'GMIC-NC_21A_SCDPT1'!$O$166</definedName>
    <definedName name="SCDPT1_45ENDIN_12" localSheetId="0">'GMIC-NC_21A_SCDPT1'!$P$166</definedName>
    <definedName name="SCDPT1_45ENDIN_13" localSheetId="0">'GMIC-NC_21A_SCDPT1'!$Q$166</definedName>
    <definedName name="SCDPT1_45ENDIN_14" localSheetId="0">'GMIC-NC_21A_SCDPT1'!$R$166</definedName>
    <definedName name="SCDPT1_45ENDIN_15" localSheetId="0">'GMIC-NC_21A_SCDPT1'!$S$166</definedName>
    <definedName name="SCDPT1_45ENDIN_16" localSheetId="0">'GMIC-NC_21A_SCDPT1'!$T$166</definedName>
    <definedName name="SCDPT1_45ENDIN_17" localSheetId="0">'GMIC-NC_21A_SCDPT1'!$U$166</definedName>
    <definedName name="SCDPT1_45ENDIN_18" localSheetId="0">'GMIC-NC_21A_SCDPT1'!$V$166</definedName>
    <definedName name="SCDPT1_45ENDIN_19" localSheetId="0">'GMIC-NC_21A_SCDPT1'!$W$166</definedName>
    <definedName name="SCDPT1_45ENDIN_2" localSheetId="0">'GMIC-NC_21A_SCDPT1'!$D$166</definedName>
    <definedName name="SCDPT1_45ENDIN_20" localSheetId="0">'GMIC-NC_21A_SCDPT1'!$X$166</definedName>
    <definedName name="SCDPT1_45ENDIN_21" localSheetId="0">'GMIC-NC_21A_SCDPT1'!$Y$166</definedName>
    <definedName name="SCDPT1_45ENDIN_22" localSheetId="0">'GMIC-NC_21A_SCDPT1'!$Z$166</definedName>
    <definedName name="SCDPT1_45ENDIN_23" localSheetId="0">'GMIC-NC_21A_SCDPT1'!$AA$166</definedName>
    <definedName name="SCDPT1_45ENDIN_24" localSheetId="0">'GMIC-NC_21A_SCDPT1'!$AB$166</definedName>
    <definedName name="SCDPT1_45ENDIN_25" localSheetId="0">'GMIC-NC_21A_SCDPT1'!$AC$166</definedName>
    <definedName name="SCDPT1_45ENDIN_26" localSheetId="0">'GMIC-NC_21A_SCDPT1'!$AD$166</definedName>
    <definedName name="SCDPT1_45ENDIN_27" localSheetId="0">'GMIC-NC_21A_SCDPT1'!$AE$166</definedName>
    <definedName name="SCDPT1_45ENDIN_28" localSheetId="0">'GMIC-NC_21A_SCDPT1'!$AF$166</definedName>
    <definedName name="SCDPT1_45ENDIN_29" localSheetId="0">'GMIC-NC_21A_SCDPT1'!$AG$166</definedName>
    <definedName name="SCDPT1_45ENDIN_3" localSheetId="0">'GMIC-NC_21A_SCDPT1'!$E$166</definedName>
    <definedName name="SCDPT1_45ENDIN_30" localSheetId="0">'GMIC-NC_21A_SCDPT1'!$AH$166</definedName>
    <definedName name="SCDPT1_45ENDIN_31" localSheetId="0">'GMIC-NC_21A_SCDPT1'!$AI$166</definedName>
    <definedName name="SCDPT1_45ENDIN_32" localSheetId="0">'GMIC-NC_21A_SCDPT1'!$AJ$166</definedName>
    <definedName name="SCDPT1_45ENDIN_33" localSheetId="0">'GMIC-NC_21A_SCDPT1'!$AK$166</definedName>
    <definedName name="SCDPT1_45ENDIN_34" localSheetId="0">'GMIC-NC_21A_SCDPT1'!$AL$166</definedName>
    <definedName name="SCDPT1_45ENDIN_35" localSheetId="0">'GMIC-NC_21A_SCDPT1'!$AM$166</definedName>
    <definedName name="SCDPT1_45ENDIN_4" localSheetId="0">'GMIC-NC_21A_SCDPT1'!$F$166</definedName>
    <definedName name="SCDPT1_45ENDIN_5" localSheetId="0">'GMIC-NC_21A_SCDPT1'!$G$166</definedName>
    <definedName name="SCDPT1_45ENDIN_6.01" localSheetId="0">'GMIC-NC_21A_SCDPT1'!$H$166</definedName>
    <definedName name="SCDPT1_45ENDIN_6.02" localSheetId="0">'GMIC-NC_21A_SCDPT1'!$I$166</definedName>
    <definedName name="SCDPT1_45ENDIN_6.03" localSheetId="0">'GMIC-NC_21A_SCDPT1'!$J$166</definedName>
    <definedName name="SCDPT1_45ENDIN_7" localSheetId="0">'GMIC-NC_21A_SCDPT1'!$K$166</definedName>
    <definedName name="SCDPT1_45ENDIN_8" localSheetId="0">'GMIC-NC_21A_SCDPT1'!$L$166</definedName>
    <definedName name="SCDPT1_45ENDIN_9" localSheetId="0">'GMIC-NC_21A_SCDPT1'!$M$166</definedName>
    <definedName name="SCDPT1_4899999_10" localSheetId="0">'GMIC-NC_21A_SCDPT1'!$N$168</definedName>
    <definedName name="SCDPT1_4899999_11" localSheetId="0">'GMIC-NC_21A_SCDPT1'!$O$168</definedName>
    <definedName name="SCDPT1_4899999_12" localSheetId="0">'GMIC-NC_21A_SCDPT1'!$P$168</definedName>
    <definedName name="SCDPT1_4899999_13" localSheetId="0">'GMIC-NC_21A_SCDPT1'!$Q$168</definedName>
    <definedName name="SCDPT1_4899999_14" localSheetId="0">'GMIC-NC_21A_SCDPT1'!$R$168</definedName>
    <definedName name="SCDPT1_4899999_15" localSheetId="0">'GMIC-NC_21A_SCDPT1'!$S$168</definedName>
    <definedName name="SCDPT1_4899999_19" localSheetId="0">'GMIC-NC_21A_SCDPT1'!$W$168</definedName>
    <definedName name="SCDPT1_4899999_20" localSheetId="0">'GMIC-NC_21A_SCDPT1'!$X$168</definedName>
    <definedName name="SCDPT1_4899999_7" localSheetId="0">'GMIC-NC_21A_SCDPT1'!$K$168</definedName>
    <definedName name="SCDPT1_4899999_9" localSheetId="0">'GMIC-NC_21A_SCDPT1'!$M$168</definedName>
    <definedName name="SCDPT1_4900000_Range" localSheetId="0">'GMIC-NC_21A_SCDPT1'!$B$169:$AM$171</definedName>
    <definedName name="SCDPT1_4999999_10" localSheetId="0">'GMIC-NC_21A_SCDPT1'!$N$172</definedName>
    <definedName name="SCDPT1_4999999_11" localSheetId="0">'GMIC-NC_21A_SCDPT1'!$O$172</definedName>
    <definedName name="SCDPT1_4999999_12" localSheetId="0">'GMIC-NC_21A_SCDPT1'!$P$172</definedName>
    <definedName name="SCDPT1_4999999_13" localSheetId="0">'GMIC-NC_21A_SCDPT1'!$Q$172</definedName>
    <definedName name="SCDPT1_4999999_14" localSheetId="0">'GMIC-NC_21A_SCDPT1'!$R$172</definedName>
    <definedName name="SCDPT1_4999999_15" localSheetId="0">'GMIC-NC_21A_SCDPT1'!$S$172</definedName>
    <definedName name="SCDPT1_4999999_19" localSheetId="0">'GMIC-NC_21A_SCDPT1'!$W$172</definedName>
    <definedName name="SCDPT1_4999999_20" localSheetId="0">'GMIC-NC_21A_SCDPT1'!$X$172</definedName>
    <definedName name="SCDPT1_4999999_7" localSheetId="0">'GMIC-NC_21A_SCDPT1'!$K$172</definedName>
    <definedName name="SCDPT1_4999999_9" localSheetId="0">'GMIC-NC_21A_SCDPT1'!$M$172</definedName>
    <definedName name="SCDPT1_49BEGIN_1" localSheetId="0">'GMIC-NC_21A_SCDPT1'!$C$169</definedName>
    <definedName name="SCDPT1_49BEGIN_10" localSheetId="0">'GMIC-NC_21A_SCDPT1'!$N$169</definedName>
    <definedName name="SCDPT1_49BEGIN_11" localSheetId="0">'GMIC-NC_21A_SCDPT1'!$O$169</definedName>
    <definedName name="SCDPT1_49BEGIN_12" localSheetId="0">'GMIC-NC_21A_SCDPT1'!$P$169</definedName>
    <definedName name="SCDPT1_49BEGIN_13" localSheetId="0">'GMIC-NC_21A_SCDPT1'!$Q$169</definedName>
    <definedName name="SCDPT1_49BEGIN_14" localSheetId="0">'GMIC-NC_21A_SCDPT1'!$R$169</definedName>
    <definedName name="SCDPT1_49BEGIN_15" localSheetId="0">'GMIC-NC_21A_SCDPT1'!$S$169</definedName>
    <definedName name="SCDPT1_49BEGIN_16" localSheetId="0">'GMIC-NC_21A_SCDPT1'!$T$169</definedName>
    <definedName name="SCDPT1_49BEGIN_17" localSheetId="0">'GMIC-NC_21A_SCDPT1'!$U$169</definedName>
    <definedName name="SCDPT1_49BEGIN_18" localSheetId="0">'GMIC-NC_21A_SCDPT1'!$V$169</definedName>
    <definedName name="SCDPT1_49BEGIN_19" localSheetId="0">'GMIC-NC_21A_SCDPT1'!$W$169</definedName>
    <definedName name="SCDPT1_49BEGIN_2" localSheetId="0">'GMIC-NC_21A_SCDPT1'!$D$169</definedName>
    <definedName name="SCDPT1_49BEGIN_20" localSheetId="0">'GMIC-NC_21A_SCDPT1'!$X$169</definedName>
    <definedName name="SCDPT1_49BEGIN_21" localSheetId="0">'GMIC-NC_21A_SCDPT1'!$Y$169</definedName>
    <definedName name="SCDPT1_49BEGIN_22" localSheetId="0">'GMIC-NC_21A_SCDPT1'!$Z$169</definedName>
    <definedName name="SCDPT1_49BEGIN_23" localSheetId="0">'GMIC-NC_21A_SCDPT1'!$AA$169</definedName>
    <definedName name="SCDPT1_49BEGIN_24" localSheetId="0">'GMIC-NC_21A_SCDPT1'!$AB$169</definedName>
    <definedName name="SCDPT1_49BEGIN_25" localSheetId="0">'GMIC-NC_21A_SCDPT1'!$AC$169</definedName>
    <definedName name="SCDPT1_49BEGIN_26" localSheetId="0">'GMIC-NC_21A_SCDPT1'!$AD$169</definedName>
    <definedName name="SCDPT1_49BEGIN_27" localSheetId="0">'GMIC-NC_21A_SCDPT1'!$AE$169</definedName>
    <definedName name="SCDPT1_49BEGIN_28" localSheetId="0">'GMIC-NC_21A_SCDPT1'!$AF$169</definedName>
    <definedName name="SCDPT1_49BEGIN_29" localSheetId="0">'GMIC-NC_21A_SCDPT1'!$AG$169</definedName>
    <definedName name="SCDPT1_49BEGIN_3" localSheetId="0">'GMIC-NC_21A_SCDPT1'!$E$169</definedName>
    <definedName name="SCDPT1_49BEGIN_30" localSheetId="0">'GMIC-NC_21A_SCDPT1'!$AH$169</definedName>
    <definedName name="SCDPT1_49BEGIN_31" localSheetId="0">'GMIC-NC_21A_SCDPT1'!$AI$169</definedName>
    <definedName name="SCDPT1_49BEGIN_32" localSheetId="0">'GMIC-NC_21A_SCDPT1'!$AJ$169</definedName>
    <definedName name="SCDPT1_49BEGIN_33" localSheetId="0">'GMIC-NC_21A_SCDPT1'!$AK$169</definedName>
    <definedName name="SCDPT1_49BEGIN_34" localSheetId="0">'GMIC-NC_21A_SCDPT1'!$AL$169</definedName>
    <definedName name="SCDPT1_49BEGIN_35" localSheetId="0">'GMIC-NC_21A_SCDPT1'!$AM$169</definedName>
    <definedName name="SCDPT1_49BEGIN_4" localSheetId="0">'GMIC-NC_21A_SCDPT1'!$F$169</definedName>
    <definedName name="SCDPT1_49BEGIN_5" localSheetId="0">'GMIC-NC_21A_SCDPT1'!$G$169</definedName>
    <definedName name="SCDPT1_49BEGIN_6.01" localSheetId="0">'GMIC-NC_21A_SCDPT1'!$H$169</definedName>
    <definedName name="SCDPT1_49BEGIN_6.02" localSheetId="0">'GMIC-NC_21A_SCDPT1'!$I$169</definedName>
    <definedName name="SCDPT1_49BEGIN_6.03" localSheetId="0">'GMIC-NC_21A_SCDPT1'!$J$169</definedName>
    <definedName name="SCDPT1_49BEGIN_7" localSheetId="0">'GMIC-NC_21A_SCDPT1'!$K$169</definedName>
    <definedName name="SCDPT1_49BEGIN_8" localSheetId="0">'GMIC-NC_21A_SCDPT1'!$L$169</definedName>
    <definedName name="SCDPT1_49BEGIN_9" localSheetId="0">'GMIC-NC_21A_SCDPT1'!$M$169</definedName>
    <definedName name="SCDPT1_49ENDIN_10" localSheetId="0">'GMIC-NC_21A_SCDPT1'!$N$171</definedName>
    <definedName name="SCDPT1_49ENDIN_11" localSheetId="0">'GMIC-NC_21A_SCDPT1'!$O$171</definedName>
    <definedName name="SCDPT1_49ENDIN_12" localSheetId="0">'GMIC-NC_21A_SCDPT1'!$P$171</definedName>
    <definedName name="SCDPT1_49ENDIN_13" localSheetId="0">'GMIC-NC_21A_SCDPT1'!$Q$171</definedName>
    <definedName name="SCDPT1_49ENDIN_14" localSheetId="0">'GMIC-NC_21A_SCDPT1'!$R$171</definedName>
    <definedName name="SCDPT1_49ENDIN_15" localSheetId="0">'GMIC-NC_21A_SCDPT1'!$S$171</definedName>
    <definedName name="SCDPT1_49ENDIN_16" localSheetId="0">'GMIC-NC_21A_SCDPT1'!$T$171</definedName>
    <definedName name="SCDPT1_49ENDIN_17" localSheetId="0">'GMIC-NC_21A_SCDPT1'!$U$171</definedName>
    <definedName name="SCDPT1_49ENDIN_18" localSheetId="0">'GMIC-NC_21A_SCDPT1'!$V$171</definedName>
    <definedName name="SCDPT1_49ENDIN_19" localSheetId="0">'GMIC-NC_21A_SCDPT1'!$W$171</definedName>
    <definedName name="SCDPT1_49ENDIN_2" localSheetId="0">'GMIC-NC_21A_SCDPT1'!$D$171</definedName>
    <definedName name="SCDPT1_49ENDIN_20" localSheetId="0">'GMIC-NC_21A_SCDPT1'!$X$171</definedName>
    <definedName name="SCDPT1_49ENDIN_21" localSheetId="0">'GMIC-NC_21A_SCDPT1'!$Y$171</definedName>
    <definedName name="SCDPT1_49ENDIN_22" localSheetId="0">'GMIC-NC_21A_SCDPT1'!$Z$171</definedName>
    <definedName name="SCDPT1_49ENDIN_23" localSheetId="0">'GMIC-NC_21A_SCDPT1'!$AA$171</definedName>
    <definedName name="SCDPT1_49ENDIN_24" localSheetId="0">'GMIC-NC_21A_SCDPT1'!$AB$171</definedName>
    <definedName name="SCDPT1_49ENDIN_25" localSheetId="0">'GMIC-NC_21A_SCDPT1'!$AC$171</definedName>
    <definedName name="SCDPT1_49ENDIN_26" localSheetId="0">'GMIC-NC_21A_SCDPT1'!$AD$171</definedName>
    <definedName name="SCDPT1_49ENDIN_27" localSheetId="0">'GMIC-NC_21A_SCDPT1'!$AE$171</definedName>
    <definedName name="SCDPT1_49ENDIN_28" localSheetId="0">'GMIC-NC_21A_SCDPT1'!$AF$171</definedName>
    <definedName name="SCDPT1_49ENDIN_29" localSheetId="0">'GMIC-NC_21A_SCDPT1'!$AG$171</definedName>
    <definedName name="SCDPT1_49ENDIN_3" localSheetId="0">'GMIC-NC_21A_SCDPT1'!$E$171</definedName>
    <definedName name="SCDPT1_49ENDIN_30" localSheetId="0">'GMIC-NC_21A_SCDPT1'!$AH$171</definedName>
    <definedName name="SCDPT1_49ENDIN_31" localSheetId="0">'GMIC-NC_21A_SCDPT1'!$AI$171</definedName>
    <definedName name="SCDPT1_49ENDIN_32" localSheetId="0">'GMIC-NC_21A_SCDPT1'!$AJ$171</definedName>
    <definedName name="SCDPT1_49ENDIN_33" localSheetId="0">'GMIC-NC_21A_SCDPT1'!$AK$171</definedName>
    <definedName name="SCDPT1_49ENDIN_34" localSheetId="0">'GMIC-NC_21A_SCDPT1'!$AL$171</definedName>
    <definedName name="SCDPT1_49ENDIN_35" localSheetId="0">'GMIC-NC_21A_SCDPT1'!$AM$171</definedName>
    <definedName name="SCDPT1_49ENDIN_4" localSheetId="0">'GMIC-NC_21A_SCDPT1'!$F$171</definedName>
    <definedName name="SCDPT1_49ENDIN_5" localSheetId="0">'GMIC-NC_21A_SCDPT1'!$G$171</definedName>
    <definedName name="SCDPT1_49ENDIN_6.01" localSheetId="0">'GMIC-NC_21A_SCDPT1'!$H$171</definedName>
    <definedName name="SCDPT1_49ENDIN_6.02" localSheetId="0">'GMIC-NC_21A_SCDPT1'!$I$171</definedName>
    <definedName name="SCDPT1_49ENDIN_6.03" localSheetId="0">'GMIC-NC_21A_SCDPT1'!$J$171</definedName>
    <definedName name="SCDPT1_49ENDIN_7" localSheetId="0">'GMIC-NC_21A_SCDPT1'!$K$171</definedName>
    <definedName name="SCDPT1_49ENDIN_8" localSheetId="0">'GMIC-NC_21A_SCDPT1'!$L$171</definedName>
    <definedName name="SCDPT1_49ENDIN_9" localSheetId="0">'GMIC-NC_21A_SCDPT1'!$M$171</definedName>
    <definedName name="SCDPT1_5000000_Range" localSheetId="0">'GMIC-NC_21A_SCDPT1'!$B$173:$AM$175</definedName>
    <definedName name="SCDPT1_5099999_10" localSheetId="0">'GMIC-NC_21A_SCDPT1'!$N$176</definedName>
    <definedName name="SCDPT1_5099999_11" localSheetId="0">'GMIC-NC_21A_SCDPT1'!$O$176</definedName>
    <definedName name="SCDPT1_5099999_12" localSheetId="0">'GMIC-NC_21A_SCDPT1'!$P$176</definedName>
    <definedName name="SCDPT1_5099999_13" localSheetId="0">'GMIC-NC_21A_SCDPT1'!$Q$176</definedName>
    <definedName name="SCDPT1_5099999_14" localSheetId="0">'GMIC-NC_21A_SCDPT1'!$R$176</definedName>
    <definedName name="SCDPT1_5099999_15" localSheetId="0">'GMIC-NC_21A_SCDPT1'!$S$176</definedName>
    <definedName name="SCDPT1_5099999_19" localSheetId="0">'GMIC-NC_21A_SCDPT1'!$W$176</definedName>
    <definedName name="SCDPT1_5099999_20" localSheetId="0">'GMIC-NC_21A_SCDPT1'!$X$176</definedName>
    <definedName name="SCDPT1_5099999_7" localSheetId="0">'GMIC-NC_21A_SCDPT1'!$K$176</definedName>
    <definedName name="SCDPT1_5099999_9" localSheetId="0">'GMIC-NC_21A_SCDPT1'!$M$176</definedName>
    <definedName name="SCDPT1_50BEGIN_1" localSheetId="0">'GMIC-NC_21A_SCDPT1'!$C$173</definedName>
    <definedName name="SCDPT1_50BEGIN_10" localSheetId="0">'GMIC-NC_21A_SCDPT1'!$N$173</definedName>
    <definedName name="SCDPT1_50BEGIN_11" localSheetId="0">'GMIC-NC_21A_SCDPT1'!$O$173</definedName>
    <definedName name="SCDPT1_50BEGIN_12" localSheetId="0">'GMIC-NC_21A_SCDPT1'!$P$173</definedName>
    <definedName name="SCDPT1_50BEGIN_13" localSheetId="0">'GMIC-NC_21A_SCDPT1'!$Q$173</definedName>
    <definedName name="SCDPT1_50BEGIN_14" localSheetId="0">'GMIC-NC_21A_SCDPT1'!$R$173</definedName>
    <definedName name="SCDPT1_50BEGIN_15" localSheetId="0">'GMIC-NC_21A_SCDPT1'!$S$173</definedName>
    <definedName name="SCDPT1_50BEGIN_16" localSheetId="0">'GMIC-NC_21A_SCDPT1'!$T$173</definedName>
    <definedName name="SCDPT1_50BEGIN_17" localSheetId="0">'GMIC-NC_21A_SCDPT1'!$U$173</definedName>
    <definedName name="SCDPT1_50BEGIN_18" localSheetId="0">'GMIC-NC_21A_SCDPT1'!$V$173</definedName>
    <definedName name="SCDPT1_50BEGIN_19" localSheetId="0">'GMIC-NC_21A_SCDPT1'!$W$173</definedName>
    <definedName name="SCDPT1_50BEGIN_2" localSheetId="0">'GMIC-NC_21A_SCDPT1'!$D$173</definedName>
    <definedName name="SCDPT1_50BEGIN_20" localSheetId="0">'GMIC-NC_21A_SCDPT1'!$X$173</definedName>
    <definedName name="SCDPT1_50BEGIN_21" localSheetId="0">'GMIC-NC_21A_SCDPT1'!$Y$173</definedName>
    <definedName name="SCDPT1_50BEGIN_22" localSheetId="0">'GMIC-NC_21A_SCDPT1'!$Z$173</definedName>
    <definedName name="SCDPT1_50BEGIN_23" localSheetId="0">'GMIC-NC_21A_SCDPT1'!$AA$173</definedName>
    <definedName name="SCDPT1_50BEGIN_24" localSheetId="0">'GMIC-NC_21A_SCDPT1'!$AB$173</definedName>
    <definedName name="SCDPT1_50BEGIN_25" localSheetId="0">'GMIC-NC_21A_SCDPT1'!$AC$173</definedName>
    <definedName name="SCDPT1_50BEGIN_26" localSheetId="0">'GMIC-NC_21A_SCDPT1'!$AD$173</definedName>
    <definedName name="SCDPT1_50BEGIN_27" localSheetId="0">'GMIC-NC_21A_SCDPT1'!$AE$173</definedName>
    <definedName name="SCDPT1_50BEGIN_28" localSheetId="0">'GMIC-NC_21A_SCDPT1'!$AF$173</definedName>
    <definedName name="SCDPT1_50BEGIN_29" localSheetId="0">'GMIC-NC_21A_SCDPT1'!$AG$173</definedName>
    <definedName name="SCDPT1_50BEGIN_3" localSheetId="0">'GMIC-NC_21A_SCDPT1'!$E$173</definedName>
    <definedName name="SCDPT1_50BEGIN_30" localSheetId="0">'GMIC-NC_21A_SCDPT1'!$AH$173</definedName>
    <definedName name="SCDPT1_50BEGIN_31" localSheetId="0">'GMIC-NC_21A_SCDPT1'!$AI$173</definedName>
    <definedName name="SCDPT1_50BEGIN_32" localSheetId="0">'GMIC-NC_21A_SCDPT1'!$AJ$173</definedName>
    <definedName name="SCDPT1_50BEGIN_33" localSheetId="0">'GMIC-NC_21A_SCDPT1'!$AK$173</definedName>
    <definedName name="SCDPT1_50BEGIN_34" localSheetId="0">'GMIC-NC_21A_SCDPT1'!$AL$173</definedName>
    <definedName name="SCDPT1_50BEGIN_35" localSheetId="0">'GMIC-NC_21A_SCDPT1'!$AM$173</definedName>
    <definedName name="SCDPT1_50BEGIN_4" localSheetId="0">'GMIC-NC_21A_SCDPT1'!$F$173</definedName>
    <definedName name="SCDPT1_50BEGIN_5" localSheetId="0">'GMIC-NC_21A_SCDPT1'!$G$173</definedName>
    <definedName name="SCDPT1_50BEGIN_6.01" localSheetId="0">'GMIC-NC_21A_SCDPT1'!$H$173</definedName>
    <definedName name="SCDPT1_50BEGIN_6.02" localSheetId="0">'GMIC-NC_21A_SCDPT1'!$I$173</definedName>
    <definedName name="SCDPT1_50BEGIN_6.03" localSheetId="0">'GMIC-NC_21A_SCDPT1'!$J$173</definedName>
    <definedName name="SCDPT1_50BEGIN_7" localSheetId="0">'GMIC-NC_21A_SCDPT1'!$K$173</definedName>
    <definedName name="SCDPT1_50BEGIN_8" localSheetId="0">'GMIC-NC_21A_SCDPT1'!$L$173</definedName>
    <definedName name="SCDPT1_50BEGIN_9" localSheetId="0">'GMIC-NC_21A_SCDPT1'!$M$173</definedName>
    <definedName name="SCDPT1_50ENDIN_10" localSheetId="0">'GMIC-NC_21A_SCDPT1'!$N$175</definedName>
    <definedName name="SCDPT1_50ENDIN_11" localSheetId="0">'GMIC-NC_21A_SCDPT1'!$O$175</definedName>
    <definedName name="SCDPT1_50ENDIN_12" localSheetId="0">'GMIC-NC_21A_SCDPT1'!$P$175</definedName>
    <definedName name="SCDPT1_50ENDIN_13" localSheetId="0">'GMIC-NC_21A_SCDPT1'!$Q$175</definedName>
    <definedName name="SCDPT1_50ENDIN_14" localSheetId="0">'GMIC-NC_21A_SCDPT1'!$R$175</definedName>
    <definedName name="SCDPT1_50ENDIN_15" localSheetId="0">'GMIC-NC_21A_SCDPT1'!$S$175</definedName>
    <definedName name="SCDPT1_50ENDIN_16" localSheetId="0">'GMIC-NC_21A_SCDPT1'!$T$175</definedName>
    <definedName name="SCDPT1_50ENDIN_17" localSheetId="0">'GMIC-NC_21A_SCDPT1'!$U$175</definedName>
    <definedName name="SCDPT1_50ENDIN_18" localSheetId="0">'GMIC-NC_21A_SCDPT1'!$V$175</definedName>
    <definedName name="SCDPT1_50ENDIN_19" localSheetId="0">'GMIC-NC_21A_SCDPT1'!$W$175</definedName>
    <definedName name="SCDPT1_50ENDIN_2" localSheetId="0">'GMIC-NC_21A_SCDPT1'!$D$175</definedName>
    <definedName name="SCDPT1_50ENDIN_20" localSheetId="0">'GMIC-NC_21A_SCDPT1'!$X$175</definedName>
    <definedName name="SCDPT1_50ENDIN_21" localSheetId="0">'GMIC-NC_21A_SCDPT1'!$Y$175</definedName>
    <definedName name="SCDPT1_50ENDIN_22" localSheetId="0">'GMIC-NC_21A_SCDPT1'!$Z$175</definedName>
    <definedName name="SCDPT1_50ENDIN_23" localSheetId="0">'GMIC-NC_21A_SCDPT1'!$AA$175</definedName>
    <definedName name="SCDPT1_50ENDIN_24" localSheetId="0">'GMIC-NC_21A_SCDPT1'!$AB$175</definedName>
    <definedName name="SCDPT1_50ENDIN_25" localSheetId="0">'GMIC-NC_21A_SCDPT1'!$AC$175</definedName>
    <definedName name="SCDPT1_50ENDIN_26" localSheetId="0">'GMIC-NC_21A_SCDPT1'!$AD$175</definedName>
    <definedName name="SCDPT1_50ENDIN_27" localSheetId="0">'GMIC-NC_21A_SCDPT1'!$AE$175</definedName>
    <definedName name="SCDPT1_50ENDIN_28" localSheetId="0">'GMIC-NC_21A_SCDPT1'!$AF$175</definedName>
    <definedName name="SCDPT1_50ENDIN_29" localSheetId="0">'GMIC-NC_21A_SCDPT1'!$AG$175</definedName>
    <definedName name="SCDPT1_50ENDIN_3" localSheetId="0">'GMIC-NC_21A_SCDPT1'!$E$175</definedName>
    <definedName name="SCDPT1_50ENDIN_30" localSheetId="0">'GMIC-NC_21A_SCDPT1'!$AH$175</definedName>
    <definedName name="SCDPT1_50ENDIN_31" localSheetId="0">'GMIC-NC_21A_SCDPT1'!$AI$175</definedName>
    <definedName name="SCDPT1_50ENDIN_32" localSheetId="0">'GMIC-NC_21A_SCDPT1'!$AJ$175</definedName>
    <definedName name="SCDPT1_50ENDIN_33" localSheetId="0">'GMIC-NC_21A_SCDPT1'!$AK$175</definedName>
    <definedName name="SCDPT1_50ENDIN_34" localSheetId="0">'GMIC-NC_21A_SCDPT1'!$AL$175</definedName>
    <definedName name="SCDPT1_50ENDIN_35" localSheetId="0">'GMIC-NC_21A_SCDPT1'!$AM$175</definedName>
    <definedName name="SCDPT1_50ENDIN_4" localSheetId="0">'GMIC-NC_21A_SCDPT1'!$F$175</definedName>
    <definedName name="SCDPT1_50ENDIN_5" localSheetId="0">'GMIC-NC_21A_SCDPT1'!$G$175</definedName>
    <definedName name="SCDPT1_50ENDIN_6.01" localSheetId="0">'GMIC-NC_21A_SCDPT1'!$H$175</definedName>
    <definedName name="SCDPT1_50ENDIN_6.02" localSheetId="0">'GMIC-NC_21A_SCDPT1'!$I$175</definedName>
    <definedName name="SCDPT1_50ENDIN_6.03" localSheetId="0">'GMIC-NC_21A_SCDPT1'!$J$175</definedName>
    <definedName name="SCDPT1_50ENDIN_7" localSheetId="0">'GMIC-NC_21A_SCDPT1'!$K$175</definedName>
    <definedName name="SCDPT1_50ENDIN_8" localSheetId="0">'GMIC-NC_21A_SCDPT1'!$L$175</definedName>
    <definedName name="SCDPT1_50ENDIN_9" localSheetId="0">'GMIC-NC_21A_SCDPT1'!$M$175</definedName>
    <definedName name="SCDPT1_5100000_Range" localSheetId="0">'GMIC-NC_21A_SCDPT1'!$B$177:$AM$179</definedName>
    <definedName name="SCDPT1_5199999_10" localSheetId="0">'GMIC-NC_21A_SCDPT1'!$N$180</definedName>
    <definedName name="SCDPT1_5199999_11" localSheetId="0">'GMIC-NC_21A_SCDPT1'!$O$180</definedName>
    <definedName name="SCDPT1_5199999_12" localSheetId="0">'GMIC-NC_21A_SCDPT1'!$P$180</definedName>
    <definedName name="SCDPT1_5199999_13" localSheetId="0">'GMIC-NC_21A_SCDPT1'!$Q$180</definedName>
    <definedName name="SCDPT1_5199999_14" localSheetId="0">'GMIC-NC_21A_SCDPT1'!$R$180</definedName>
    <definedName name="SCDPT1_5199999_15" localSheetId="0">'GMIC-NC_21A_SCDPT1'!$S$180</definedName>
    <definedName name="SCDPT1_5199999_19" localSheetId="0">'GMIC-NC_21A_SCDPT1'!$W$180</definedName>
    <definedName name="SCDPT1_5199999_20" localSheetId="0">'GMIC-NC_21A_SCDPT1'!$X$180</definedName>
    <definedName name="SCDPT1_5199999_7" localSheetId="0">'GMIC-NC_21A_SCDPT1'!$K$180</definedName>
    <definedName name="SCDPT1_5199999_9" localSheetId="0">'GMIC-NC_21A_SCDPT1'!$M$180</definedName>
    <definedName name="SCDPT1_51BEGIN_1" localSheetId="0">'GMIC-NC_21A_SCDPT1'!$C$177</definedName>
    <definedName name="SCDPT1_51BEGIN_10" localSheetId="0">'GMIC-NC_21A_SCDPT1'!$N$177</definedName>
    <definedName name="SCDPT1_51BEGIN_11" localSheetId="0">'GMIC-NC_21A_SCDPT1'!$O$177</definedName>
    <definedName name="SCDPT1_51BEGIN_12" localSheetId="0">'GMIC-NC_21A_SCDPT1'!$P$177</definedName>
    <definedName name="SCDPT1_51BEGIN_13" localSheetId="0">'GMIC-NC_21A_SCDPT1'!$Q$177</definedName>
    <definedName name="SCDPT1_51BEGIN_14" localSheetId="0">'GMIC-NC_21A_SCDPT1'!$R$177</definedName>
    <definedName name="SCDPT1_51BEGIN_15" localSheetId="0">'GMIC-NC_21A_SCDPT1'!$S$177</definedName>
    <definedName name="SCDPT1_51BEGIN_16" localSheetId="0">'GMIC-NC_21A_SCDPT1'!$T$177</definedName>
    <definedName name="SCDPT1_51BEGIN_17" localSheetId="0">'GMIC-NC_21A_SCDPT1'!$U$177</definedName>
    <definedName name="SCDPT1_51BEGIN_18" localSheetId="0">'GMIC-NC_21A_SCDPT1'!$V$177</definedName>
    <definedName name="SCDPT1_51BEGIN_19" localSheetId="0">'GMIC-NC_21A_SCDPT1'!$W$177</definedName>
    <definedName name="SCDPT1_51BEGIN_2" localSheetId="0">'GMIC-NC_21A_SCDPT1'!$D$177</definedName>
    <definedName name="SCDPT1_51BEGIN_20" localSheetId="0">'GMIC-NC_21A_SCDPT1'!$X$177</definedName>
    <definedName name="SCDPT1_51BEGIN_21" localSheetId="0">'GMIC-NC_21A_SCDPT1'!$Y$177</definedName>
    <definedName name="SCDPT1_51BEGIN_22" localSheetId="0">'GMIC-NC_21A_SCDPT1'!$Z$177</definedName>
    <definedName name="SCDPT1_51BEGIN_23" localSheetId="0">'GMIC-NC_21A_SCDPT1'!$AA$177</definedName>
    <definedName name="SCDPT1_51BEGIN_24" localSheetId="0">'GMIC-NC_21A_SCDPT1'!$AB$177</definedName>
    <definedName name="SCDPT1_51BEGIN_25" localSheetId="0">'GMIC-NC_21A_SCDPT1'!$AC$177</definedName>
    <definedName name="SCDPT1_51BEGIN_26" localSheetId="0">'GMIC-NC_21A_SCDPT1'!$AD$177</definedName>
    <definedName name="SCDPT1_51BEGIN_27" localSheetId="0">'GMIC-NC_21A_SCDPT1'!$AE$177</definedName>
    <definedName name="SCDPT1_51BEGIN_28" localSheetId="0">'GMIC-NC_21A_SCDPT1'!$AF$177</definedName>
    <definedName name="SCDPT1_51BEGIN_29" localSheetId="0">'GMIC-NC_21A_SCDPT1'!$AG$177</definedName>
    <definedName name="SCDPT1_51BEGIN_3" localSheetId="0">'GMIC-NC_21A_SCDPT1'!$E$177</definedName>
    <definedName name="SCDPT1_51BEGIN_30" localSheetId="0">'GMIC-NC_21A_SCDPT1'!$AH$177</definedName>
    <definedName name="SCDPT1_51BEGIN_31" localSheetId="0">'GMIC-NC_21A_SCDPT1'!$AI$177</definedName>
    <definedName name="SCDPT1_51BEGIN_32" localSheetId="0">'GMIC-NC_21A_SCDPT1'!$AJ$177</definedName>
    <definedName name="SCDPT1_51BEGIN_33" localSheetId="0">'GMIC-NC_21A_SCDPT1'!$AK$177</definedName>
    <definedName name="SCDPT1_51BEGIN_34" localSheetId="0">'GMIC-NC_21A_SCDPT1'!$AL$177</definedName>
    <definedName name="SCDPT1_51BEGIN_35" localSheetId="0">'GMIC-NC_21A_SCDPT1'!$AM$177</definedName>
    <definedName name="SCDPT1_51BEGIN_4" localSheetId="0">'GMIC-NC_21A_SCDPT1'!$F$177</definedName>
    <definedName name="SCDPT1_51BEGIN_5" localSheetId="0">'GMIC-NC_21A_SCDPT1'!$G$177</definedName>
    <definedName name="SCDPT1_51BEGIN_6.01" localSheetId="0">'GMIC-NC_21A_SCDPT1'!$H$177</definedName>
    <definedName name="SCDPT1_51BEGIN_6.02" localSheetId="0">'GMIC-NC_21A_SCDPT1'!$I$177</definedName>
    <definedName name="SCDPT1_51BEGIN_6.03" localSheetId="0">'GMIC-NC_21A_SCDPT1'!$J$177</definedName>
    <definedName name="SCDPT1_51BEGIN_7" localSheetId="0">'GMIC-NC_21A_SCDPT1'!$K$177</definedName>
    <definedName name="SCDPT1_51BEGIN_8" localSheetId="0">'GMIC-NC_21A_SCDPT1'!$L$177</definedName>
    <definedName name="SCDPT1_51BEGIN_9" localSheetId="0">'GMIC-NC_21A_SCDPT1'!$M$177</definedName>
    <definedName name="SCDPT1_51ENDIN_10" localSheetId="0">'GMIC-NC_21A_SCDPT1'!$N$179</definedName>
    <definedName name="SCDPT1_51ENDIN_11" localSheetId="0">'GMIC-NC_21A_SCDPT1'!$O$179</definedName>
    <definedName name="SCDPT1_51ENDIN_12" localSheetId="0">'GMIC-NC_21A_SCDPT1'!$P$179</definedName>
    <definedName name="SCDPT1_51ENDIN_13" localSheetId="0">'GMIC-NC_21A_SCDPT1'!$Q$179</definedName>
    <definedName name="SCDPT1_51ENDIN_14" localSheetId="0">'GMIC-NC_21A_SCDPT1'!$R$179</definedName>
    <definedName name="SCDPT1_51ENDIN_15" localSheetId="0">'GMIC-NC_21A_SCDPT1'!$S$179</definedName>
    <definedName name="SCDPT1_51ENDIN_16" localSheetId="0">'GMIC-NC_21A_SCDPT1'!$T$179</definedName>
    <definedName name="SCDPT1_51ENDIN_17" localSheetId="0">'GMIC-NC_21A_SCDPT1'!$U$179</definedName>
    <definedName name="SCDPT1_51ENDIN_18" localSheetId="0">'GMIC-NC_21A_SCDPT1'!$V$179</definedName>
    <definedName name="SCDPT1_51ENDIN_19" localSheetId="0">'GMIC-NC_21A_SCDPT1'!$W$179</definedName>
    <definedName name="SCDPT1_51ENDIN_2" localSheetId="0">'GMIC-NC_21A_SCDPT1'!$D$179</definedName>
    <definedName name="SCDPT1_51ENDIN_20" localSheetId="0">'GMIC-NC_21A_SCDPT1'!$X$179</definedName>
    <definedName name="SCDPT1_51ENDIN_21" localSheetId="0">'GMIC-NC_21A_SCDPT1'!$Y$179</definedName>
    <definedName name="SCDPT1_51ENDIN_22" localSheetId="0">'GMIC-NC_21A_SCDPT1'!$Z$179</definedName>
    <definedName name="SCDPT1_51ENDIN_23" localSheetId="0">'GMIC-NC_21A_SCDPT1'!$AA$179</definedName>
    <definedName name="SCDPT1_51ENDIN_24" localSheetId="0">'GMIC-NC_21A_SCDPT1'!$AB$179</definedName>
    <definedName name="SCDPT1_51ENDIN_25" localSheetId="0">'GMIC-NC_21A_SCDPT1'!$AC$179</definedName>
    <definedName name="SCDPT1_51ENDIN_26" localSheetId="0">'GMIC-NC_21A_SCDPT1'!$AD$179</definedName>
    <definedName name="SCDPT1_51ENDIN_27" localSheetId="0">'GMIC-NC_21A_SCDPT1'!$AE$179</definedName>
    <definedName name="SCDPT1_51ENDIN_28" localSheetId="0">'GMIC-NC_21A_SCDPT1'!$AF$179</definedName>
    <definedName name="SCDPT1_51ENDIN_29" localSheetId="0">'GMIC-NC_21A_SCDPT1'!$AG$179</definedName>
    <definedName name="SCDPT1_51ENDIN_3" localSheetId="0">'GMIC-NC_21A_SCDPT1'!$E$179</definedName>
    <definedName name="SCDPT1_51ENDIN_30" localSheetId="0">'GMIC-NC_21A_SCDPT1'!$AH$179</definedName>
    <definedName name="SCDPT1_51ENDIN_31" localSheetId="0">'GMIC-NC_21A_SCDPT1'!$AI$179</definedName>
    <definedName name="SCDPT1_51ENDIN_32" localSheetId="0">'GMIC-NC_21A_SCDPT1'!$AJ$179</definedName>
    <definedName name="SCDPT1_51ENDIN_33" localSheetId="0">'GMIC-NC_21A_SCDPT1'!$AK$179</definedName>
    <definedName name="SCDPT1_51ENDIN_34" localSheetId="0">'GMIC-NC_21A_SCDPT1'!$AL$179</definedName>
    <definedName name="SCDPT1_51ENDIN_35" localSheetId="0">'GMIC-NC_21A_SCDPT1'!$AM$179</definedName>
    <definedName name="SCDPT1_51ENDIN_4" localSheetId="0">'GMIC-NC_21A_SCDPT1'!$F$179</definedName>
    <definedName name="SCDPT1_51ENDIN_5" localSheetId="0">'GMIC-NC_21A_SCDPT1'!$G$179</definedName>
    <definedName name="SCDPT1_51ENDIN_6.01" localSheetId="0">'GMIC-NC_21A_SCDPT1'!$H$179</definedName>
    <definedName name="SCDPT1_51ENDIN_6.02" localSheetId="0">'GMIC-NC_21A_SCDPT1'!$I$179</definedName>
    <definedName name="SCDPT1_51ENDIN_6.03" localSheetId="0">'GMIC-NC_21A_SCDPT1'!$J$179</definedName>
    <definedName name="SCDPT1_51ENDIN_7" localSheetId="0">'GMIC-NC_21A_SCDPT1'!$K$179</definedName>
    <definedName name="SCDPT1_51ENDIN_8" localSheetId="0">'GMIC-NC_21A_SCDPT1'!$L$179</definedName>
    <definedName name="SCDPT1_51ENDIN_9" localSheetId="0">'GMIC-NC_21A_SCDPT1'!$M$179</definedName>
    <definedName name="SCDPT1_5200000_Range" localSheetId="0">'GMIC-NC_21A_SCDPT1'!$B$181:$AM$183</definedName>
    <definedName name="SCDPT1_5299999_10" localSheetId="0">'GMIC-NC_21A_SCDPT1'!$N$184</definedName>
    <definedName name="SCDPT1_5299999_11" localSheetId="0">'GMIC-NC_21A_SCDPT1'!$O$184</definedName>
    <definedName name="SCDPT1_5299999_12" localSheetId="0">'GMIC-NC_21A_SCDPT1'!$P$184</definedName>
    <definedName name="SCDPT1_5299999_13" localSheetId="0">'GMIC-NC_21A_SCDPT1'!$Q$184</definedName>
    <definedName name="SCDPT1_5299999_14" localSheetId="0">'GMIC-NC_21A_SCDPT1'!$R$184</definedName>
    <definedName name="SCDPT1_5299999_15" localSheetId="0">'GMIC-NC_21A_SCDPT1'!$S$184</definedName>
    <definedName name="SCDPT1_5299999_19" localSheetId="0">'GMIC-NC_21A_SCDPT1'!$W$184</definedName>
    <definedName name="SCDPT1_5299999_20" localSheetId="0">'GMIC-NC_21A_SCDPT1'!$X$184</definedName>
    <definedName name="SCDPT1_5299999_7" localSheetId="0">'GMIC-NC_21A_SCDPT1'!$K$184</definedName>
    <definedName name="SCDPT1_5299999_9" localSheetId="0">'GMIC-NC_21A_SCDPT1'!$M$184</definedName>
    <definedName name="SCDPT1_52BEGIN_1" localSheetId="0">'GMIC-NC_21A_SCDPT1'!$C$181</definedName>
    <definedName name="SCDPT1_52BEGIN_10" localSheetId="0">'GMIC-NC_21A_SCDPT1'!$N$181</definedName>
    <definedName name="SCDPT1_52BEGIN_11" localSheetId="0">'GMIC-NC_21A_SCDPT1'!$O$181</definedName>
    <definedName name="SCDPT1_52BEGIN_12" localSheetId="0">'GMIC-NC_21A_SCDPT1'!$P$181</definedName>
    <definedName name="SCDPT1_52BEGIN_13" localSheetId="0">'GMIC-NC_21A_SCDPT1'!$Q$181</definedName>
    <definedName name="SCDPT1_52BEGIN_14" localSheetId="0">'GMIC-NC_21A_SCDPT1'!$R$181</definedName>
    <definedName name="SCDPT1_52BEGIN_15" localSheetId="0">'GMIC-NC_21A_SCDPT1'!$S$181</definedName>
    <definedName name="SCDPT1_52BEGIN_16" localSheetId="0">'GMIC-NC_21A_SCDPT1'!$T$181</definedName>
    <definedName name="SCDPT1_52BEGIN_17" localSheetId="0">'GMIC-NC_21A_SCDPT1'!$U$181</definedName>
    <definedName name="SCDPT1_52BEGIN_18" localSheetId="0">'GMIC-NC_21A_SCDPT1'!$V$181</definedName>
    <definedName name="SCDPT1_52BEGIN_19" localSheetId="0">'GMIC-NC_21A_SCDPT1'!$W$181</definedName>
    <definedName name="SCDPT1_52BEGIN_2" localSheetId="0">'GMIC-NC_21A_SCDPT1'!$D$181</definedName>
    <definedName name="SCDPT1_52BEGIN_20" localSheetId="0">'GMIC-NC_21A_SCDPT1'!$X$181</definedName>
    <definedName name="SCDPT1_52BEGIN_21" localSheetId="0">'GMIC-NC_21A_SCDPT1'!$Y$181</definedName>
    <definedName name="SCDPT1_52BEGIN_22" localSheetId="0">'GMIC-NC_21A_SCDPT1'!$Z$181</definedName>
    <definedName name="SCDPT1_52BEGIN_23" localSheetId="0">'GMIC-NC_21A_SCDPT1'!$AA$181</definedName>
    <definedName name="SCDPT1_52BEGIN_24" localSheetId="0">'GMIC-NC_21A_SCDPT1'!$AB$181</definedName>
    <definedName name="SCDPT1_52BEGIN_25" localSheetId="0">'GMIC-NC_21A_SCDPT1'!$AC$181</definedName>
    <definedName name="SCDPT1_52BEGIN_26" localSheetId="0">'GMIC-NC_21A_SCDPT1'!$AD$181</definedName>
    <definedName name="SCDPT1_52BEGIN_27" localSheetId="0">'GMIC-NC_21A_SCDPT1'!$AE$181</definedName>
    <definedName name="SCDPT1_52BEGIN_28" localSheetId="0">'GMIC-NC_21A_SCDPT1'!$AF$181</definedName>
    <definedName name="SCDPT1_52BEGIN_29" localSheetId="0">'GMIC-NC_21A_SCDPT1'!$AG$181</definedName>
    <definedName name="SCDPT1_52BEGIN_3" localSheetId="0">'GMIC-NC_21A_SCDPT1'!$E$181</definedName>
    <definedName name="SCDPT1_52BEGIN_30" localSheetId="0">'GMIC-NC_21A_SCDPT1'!$AH$181</definedName>
    <definedName name="SCDPT1_52BEGIN_31" localSheetId="0">'GMIC-NC_21A_SCDPT1'!$AI$181</definedName>
    <definedName name="SCDPT1_52BEGIN_32" localSheetId="0">'GMIC-NC_21A_SCDPT1'!$AJ$181</definedName>
    <definedName name="SCDPT1_52BEGIN_33" localSheetId="0">'GMIC-NC_21A_SCDPT1'!$AK$181</definedName>
    <definedName name="SCDPT1_52BEGIN_34" localSheetId="0">'GMIC-NC_21A_SCDPT1'!$AL$181</definedName>
    <definedName name="SCDPT1_52BEGIN_35" localSheetId="0">'GMIC-NC_21A_SCDPT1'!$AM$181</definedName>
    <definedName name="SCDPT1_52BEGIN_4" localSheetId="0">'GMIC-NC_21A_SCDPT1'!$F$181</definedName>
    <definedName name="SCDPT1_52BEGIN_5" localSheetId="0">'GMIC-NC_21A_SCDPT1'!$G$181</definedName>
    <definedName name="SCDPT1_52BEGIN_6.01" localSheetId="0">'GMIC-NC_21A_SCDPT1'!$H$181</definedName>
    <definedName name="SCDPT1_52BEGIN_6.02" localSheetId="0">'GMIC-NC_21A_SCDPT1'!$I$181</definedName>
    <definedName name="SCDPT1_52BEGIN_6.03" localSheetId="0">'GMIC-NC_21A_SCDPT1'!$J$181</definedName>
    <definedName name="SCDPT1_52BEGIN_7" localSheetId="0">'GMIC-NC_21A_SCDPT1'!$K$181</definedName>
    <definedName name="SCDPT1_52BEGIN_8" localSheetId="0">'GMIC-NC_21A_SCDPT1'!$L$181</definedName>
    <definedName name="SCDPT1_52BEGIN_9" localSheetId="0">'GMIC-NC_21A_SCDPT1'!$M$181</definedName>
    <definedName name="SCDPT1_52ENDIN_10" localSheetId="0">'GMIC-NC_21A_SCDPT1'!$N$183</definedName>
    <definedName name="SCDPT1_52ENDIN_11" localSheetId="0">'GMIC-NC_21A_SCDPT1'!$O$183</definedName>
    <definedName name="SCDPT1_52ENDIN_12" localSheetId="0">'GMIC-NC_21A_SCDPT1'!$P$183</definedName>
    <definedName name="SCDPT1_52ENDIN_13" localSheetId="0">'GMIC-NC_21A_SCDPT1'!$Q$183</definedName>
    <definedName name="SCDPT1_52ENDIN_14" localSheetId="0">'GMIC-NC_21A_SCDPT1'!$R$183</definedName>
    <definedName name="SCDPT1_52ENDIN_15" localSheetId="0">'GMIC-NC_21A_SCDPT1'!$S$183</definedName>
    <definedName name="SCDPT1_52ENDIN_16" localSheetId="0">'GMIC-NC_21A_SCDPT1'!$T$183</definedName>
    <definedName name="SCDPT1_52ENDIN_17" localSheetId="0">'GMIC-NC_21A_SCDPT1'!$U$183</definedName>
    <definedName name="SCDPT1_52ENDIN_18" localSheetId="0">'GMIC-NC_21A_SCDPT1'!$V$183</definedName>
    <definedName name="SCDPT1_52ENDIN_19" localSheetId="0">'GMIC-NC_21A_SCDPT1'!$W$183</definedName>
    <definedName name="SCDPT1_52ENDIN_2" localSheetId="0">'GMIC-NC_21A_SCDPT1'!$D$183</definedName>
    <definedName name="SCDPT1_52ENDIN_20" localSheetId="0">'GMIC-NC_21A_SCDPT1'!$X$183</definedName>
    <definedName name="SCDPT1_52ENDIN_21" localSheetId="0">'GMIC-NC_21A_SCDPT1'!$Y$183</definedName>
    <definedName name="SCDPT1_52ENDIN_22" localSheetId="0">'GMIC-NC_21A_SCDPT1'!$Z$183</definedName>
    <definedName name="SCDPT1_52ENDIN_23" localSheetId="0">'GMIC-NC_21A_SCDPT1'!$AA$183</definedName>
    <definedName name="SCDPT1_52ENDIN_24" localSheetId="0">'GMIC-NC_21A_SCDPT1'!$AB$183</definedName>
    <definedName name="SCDPT1_52ENDIN_25" localSheetId="0">'GMIC-NC_21A_SCDPT1'!$AC$183</definedName>
    <definedName name="SCDPT1_52ENDIN_26" localSheetId="0">'GMIC-NC_21A_SCDPT1'!$AD$183</definedName>
    <definedName name="SCDPT1_52ENDIN_27" localSheetId="0">'GMIC-NC_21A_SCDPT1'!$AE$183</definedName>
    <definedName name="SCDPT1_52ENDIN_28" localSheetId="0">'GMIC-NC_21A_SCDPT1'!$AF$183</definedName>
    <definedName name="SCDPT1_52ENDIN_29" localSheetId="0">'GMIC-NC_21A_SCDPT1'!$AG$183</definedName>
    <definedName name="SCDPT1_52ENDIN_3" localSheetId="0">'GMIC-NC_21A_SCDPT1'!$E$183</definedName>
    <definedName name="SCDPT1_52ENDIN_30" localSheetId="0">'GMIC-NC_21A_SCDPT1'!$AH$183</definedName>
    <definedName name="SCDPT1_52ENDIN_31" localSheetId="0">'GMIC-NC_21A_SCDPT1'!$AI$183</definedName>
    <definedName name="SCDPT1_52ENDIN_32" localSheetId="0">'GMIC-NC_21A_SCDPT1'!$AJ$183</definedName>
    <definedName name="SCDPT1_52ENDIN_33" localSheetId="0">'GMIC-NC_21A_SCDPT1'!$AK$183</definedName>
    <definedName name="SCDPT1_52ENDIN_34" localSheetId="0">'GMIC-NC_21A_SCDPT1'!$AL$183</definedName>
    <definedName name="SCDPT1_52ENDIN_35" localSheetId="0">'GMIC-NC_21A_SCDPT1'!$AM$183</definedName>
    <definedName name="SCDPT1_52ENDIN_4" localSheetId="0">'GMIC-NC_21A_SCDPT1'!$F$183</definedName>
    <definedName name="SCDPT1_52ENDIN_5" localSheetId="0">'GMIC-NC_21A_SCDPT1'!$G$183</definedName>
    <definedName name="SCDPT1_52ENDIN_6.01" localSheetId="0">'GMIC-NC_21A_SCDPT1'!$H$183</definedName>
    <definedName name="SCDPT1_52ENDIN_6.02" localSheetId="0">'GMIC-NC_21A_SCDPT1'!$I$183</definedName>
    <definedName name="SCDPT1_52ENDIN_6.03" localSheetId="0">'GMIC-NC_21A_SCDPT1'!$J$183</definedName>
    <definedName name="SCDPT1_52ENDIN_7" localSheetId="0">'GMIC-NC_21A_SCDPT1'!$K$183</definedName>
    <definedName name="SCDPT1_52ENDIN_8" localSheetId="0">'GMIC-NC_21A_SCDPT1'!$L$183</definedName>
    <definedName name="SCDPT1_52ENDIN_9" localSheetId="0">'GMIC-NC_21A_SCDPT1'!$M$183</definedName>
    <definedName name="SCDPT1_5300000_Range" localSheetId="0">'GMIC-NC_21A_SCDPT1'!$B$185:$AM$187</definedName>
    <definedName name="SCDPT1_5399999_10" localSheetId="0">'GMIC-NC_21A_SCDPT1'!$N$188</definedName>
    <definedName name="SCDPT1_5399999_11" localSheetId="0">'GMIC-NC_21A_SCDPT1'!$O$188</definedName>
    <definedName name="SCDPT1_5399999_12" localSheetId="0">'GMIC-NC_21A_SCDPT1'!$P$188</definedName>
    <definedName name="SCDPT1_5399999_13" localSheetId="0">'GMIC-NC_21A_SCDPT1'!$Q$188</definedName>
    <definedName name="SCDPT1_5399999_14" localSheetId="0">'GMIC-NC_21A_SCDPT1'!$R$188</definedName>
    <definedName name="SCDPT1_5399999_15" localSheetId="0">'GMIC-NC_21A_SCDPT1'!$S$188</definedName>
    <definedName name="SCDPT1_5399999_19" localSheetId="0">'GMIC-NC_21A_SCDPT1'!$W$188</definedName>
    <definedName name="SCDPT1_5399999_20" localSheetId="0">'GMIC-NC_21A_SCDPT1'!$X$188</definedName>
    <definedName name="SCDPT1_5399999_7" localSheetId="0">'GMIC-NC_21A_SCDPT1'!$K$188</definedName>
    <definedName name="SCDPT1_5399999_9" localSheetId="0">'GMIC-NC_21A_SCDPT1'!$M$188</definedName>
    <definedName name="SCDPT1_53BEGIN_1" localSheetId="0">'GMIC-NC_21A_SCDPT1'!$C$185</definedName>
    <definedName name="SCDPT1_53BEGIN_10" localSheetId="0">'GMIC-NC_21A_SCDPT1'!$N$185</definedName>
    <definedName name="SCDPT1_53BEGIN_11" localSheetId="0">'GMIC-NC_21A_SCDPT1'!$O$185</definedName>
    <definedName name="SCDPT1_53BEGIN_12" localSheetId="0">'GMIC-NC_21A_SCDPT1'!$P$185</definedName>
    <definedName name="SCDPT1_53BEGIN_13" localSheetId="0">'GMIC-NC_21A_SCDPT1'!$Q$185</definedName>
    <definedName name="SCDPT1_53BEGIN_14" localSheetId="0">'GMIC-NC_21A_SCDPT1'!$R$185</definedName>
    <definedName name="SCDPT1_53BEGIN_15" localSheetId="0">'GMIC-NC_21A_SCDPT1'!$S$185</definedName>
    <definedName name="SCDPT1_53BEGIN_16" localSheetId="0">'GMIC-NC_21A_SCDPT1'!$T$185</definedName>
    <definedName name="SCDPT1_53BEGIN_17" localSheetId="0">'GMIC-NC_21A_SCDPT1'!$U$185</definedName>
    <definedName name="SCDPT1_53BEGIN_18" localSheetId="0">'GMIC-NC_21A_SCDPT1'!$V$185</definedName>
    <definedName name="SCDPT1_53BEGIN_19" localSheetId="0">'GMIC-NC_21A_SCDPT1'!$W$185</definedName>
    <definedName name="SCDPT1_53BEGIN_2" localSheetId="0">'GMIC-NC_21A_SCDPT1'!$D$185</definedName>
    <definedName name="SCDPT1_53BEGIN_20" localSheetId="0">'GMIC-NC_21A_SCDPT1'!$X$185</definedName>
    <definedName name="SCDPT1_53BEGIN_21" localSheetId="0">'GMIC-NC_21A_SCDPT1'!$Y$185</definedName>
    <definedName name="SCDPT1_53BEGIN_22" localSheetId="0">'GMIC-NC_21A_SCDPT1'!$Z$185</definedName>
    <definedName name="SCDPT1_53BEGIN_23" localSheetId="0">'GMIC-NC_21A_SCDPT1'!$AA$185</definedName>
    <definedName name="SCDPT1_53BEGIN_24" localSheetId="0">'GMIC-NC_21A_SCDPT1'!$AB$185</definedName>
    <definedName name="SCDPT1_53BEGIN_25" localSheetId="0">'GMIC-NC_21A_SCDPT1'!$AC$185</definedName>
    <definedName name="SCDPT1_53BEGIN_26" localSheetId="0">'GMIC-NC_21A_SCDPT1'!$AD$185</definedName>
    <definedName name="SCDPT1_53BEGIN_27" localSheetId="0">'GMIC-NC_21A_SCDPT1'!$AE$185</definedName>
    <definedName name="SCDPT1_53BEGIN_28" localSheetId="0">'GMIC-NC_21A_SCDPT1'!$AF$185</definedName>
    <definedName name="SCDPT1_53BEGIN_29" localSheetId="0">'GMIC-NC_21A_SCDPT1'!$AG$185</definedName>
    <definedName name="SCDPT1_53BEGIN_3" localSheetId="0">'GMIC-NC_21A_SCDPT1'!$E$185</definedName>
    <definedName name="SCDPT1_53BEGIN_30" localSheetId="0">'GMIC-NC_21A_SCDPT1'!$AH$185</definedName>
    <definedName name="SCDPT1_53BEGIN_31" localSheetId="0">'GMIC-NC_21A_SCDPT1'!$AI$185</definedName>
    <definedName name="SCDPT1_53BEGIN_32" localSheetId="0">'GMIC-NC_21A_SCDPT1'!$AJ$185</definedName>
    <definedName name="SCDPT1_53BEGIN_33" localSheetId="0">'GMIC-NC_21A_SCDPT1'!$AK$185</definedName>
    <definedName name="SCDPT1_53BEGIN_34" localSheetId="0">'GMIC-NC_21A_SCDPT1'!$AL$185</definedName>
    <definedName name="SCDPT1_53BEGIN_35" localSheetId="0">'GMIC-NC_21A_SCDPT1'!$AM$185</definedName>
    <definedName name="SCDPT1_53BEGIN_4" localSheetId="0">'GMIC-NC_21A_SCDPT1'!$F$185</definedName>
    <definedName name="SCDPT1_53BEGIN_5" localSheetId="0">'GMIC-NC_21A_SCDPT1'!$G$185</definedName>
    <definedName name="SCDPT1_53BEGIN_6.01" localSheetId="0">'GMIC-NC_21A_SCDPT1'!$H$185</definedName>
    <definedName name="SCDPT1_53BEGIN_6.02" localSheetId="0">'GMIC-NC_21A_SCDPT1'!$I$185</definedName>
    <definedName name="SCDPT1_53BEGIN_6.03" localSheetId="0">'GMIC-NC_21A_SCDPT1'!$J$185</definedName>
    <definedName name="SCDPT1_53BEGIN_7" localSheetId="0">'GMIC-NC_21A_SCDPT1'!$K$185</definedName>
    <definedName name="SCDPT1_53BEGIN_8" localSheetId="0">'GMIC-NC_21A_SCDPT1'!$L$185</definedName>
    <definedName name="SCDPT1_53BEGIN_9" localSheetId="0">'GMIC-NC_21A_SCDPT1'!$M$185</definedName>
    <definedName name="SCDPT1_53ENDIN_10" localSheetId="0">'GMIC-NC_21A_SCDPT1'!$N$187</definedName>
    <definedName name="SCDPT1_53ENDIN_11" localSheetId="0">'GMIC-NC_21A_SCDPT1'!$O$187</definedName>
    <definedName name="SCDPT1_53ENDIN_12" localSheetId="0">'GMIC-NC_21A_SCDPT1'!$P$187</definedName>
    <definedName name="SCDPT1_53ENDIN_13" localSheetId="0">'GMIC-NC_21A_SCDPT1'!$Q$187</definedName>
    <definedName name="SCDPT1_53ENDIN_14" localSheetId="0">'GMIC-NC_21A_SCDPT1'!$R$187</definedName>
    <definedName name="SCDPT1_53ENDIN_15" localSheetId="0">'GMIC-NC_21A_SCDPT1'!$S$187</definedName>
    <definedName name="SCDPT1_53ENDIN_16" localSheetId="0">'GMIC-NC_21A_SCDPT1'!$T$187</definedName>
    <definedName name="SCDPT1_53ENDIN_17" localSheetId="0">'GMIC-NC_21A_SCDPT1'!$U$187</definedName>
    <definedName name="SCDPT1_53ENDIN_18" localSheetId="0">'GMIC-NC_21A_SCDPT1'!$V$187</definedName>
    <definedName name="SCDPT1_53ENDIN_19" localSheetId="0">'GMIC-NC_21A_SCDPT1'!$W$187</definedName>
    <definedName name="SCDPT1_53ENDIN_2" localSheetId="0">'GMIC-NC_21A_SCDPT1'!$D$187</definedName>
    <definedName name="SCDPT1_53ENDIN_20" localSheetId="0">'GMIC-NC_21A_SCDPT1'!$X$187</definedName>
    <definedName name="SCDPT1_53ENDIN_21" localSheetId="0">'GMIC-NC_21A_SCDPT1'!$Y$187</definedName>
    <definedName name="SCDPT1_53ENDIN_22" localSheetId="0">'GMIC-NC_21A_SCDPT1'!$Z$187</definedName>
    <definedName name="SCDPT1_53ENDIN_23" localSheetId="0">'GMIC-NC_21A_SCDPT1'!$AA$187</definedName>
    <definedName name="SCDPT1_53ENDIN_24" localSheetId="0">'GMIC-NC_21A_SCDPT1'!$AB$187</definedName>
    <definedName name="SCDPT1_53ENDIN_25" localSheetId="0">'GMIC-NC_21A_SCDPT1'!$AC$187</definedName>
    <definedName name="SCDPT1_53ENDIN_26" localSheetId="0">'GMIC-NC_21A_SCDPT1'!$AD$187</definedName>
    <definedName name="SCDPT1_53ENDIN_27" localSheetId="0">'GMIC-NC_21A_SCDPT1'!$AE$187</definedName>
    <definedName name="SCDPT1_53ENDIN_28" localSheetId="0">'GMIC-NC_21A_SCDPT1'!$AF$187</definedName>
    <definedName name="SCDPT1_53ENDIN_29" localSheetId="0">'GMIC-NC_21A_SCDPT1'!$AG$187</definedName>
    <definedName name="SCDPT1_53ENDIN_3" localSheetId="0">'GMIC-NC_21A_SCDPT1'!$E$187</definedName>
    <definedName name="SCDPT1_53ENDIN_30" localSheetId="0">'GMIC-NC_21A_SCDPT1'!$AH$187</definedName>
    <definedName name="SCDPT1_53ENDIN_31" localSheetId="0">'GMIC-NC_21A_SCDPT1'!$AI$187</definedName>
    <definedName name="SCDPT1_53ENDIN_32" localSheetId="0">'GMIC-NC_21A_SCDPT1'!$AJ$187</definedName>
    <definedName name="SCDPT1_53ENDIN_33" localSheetId="0">'GMIC-NC_21A_SCDPT1'!$AK$187</definedName>
    <definedName name="SCDPT1_53ENDIN_34" localSheetId="0">'GMIC-NC_21A_SCDPT1'!$AL$187</definedName>
    <definedName name="SCDPT1_53ENDIN_35" localSheetId="0">'GMIC-NC_21A_SCDPT1'!$AM$187</definedName>
    <definedName name="SCDPT1_53ENDIN_4" localSheetId="0">'GMIC-NC_21A_SCDPT1'!$F$187</definedName>
    <definedName name="SCDPT1_53ENDIN_5" localSheetId="0">'GMIC-NC_21A_SCDPT1'!$G$187</definedName>
    <definedName name="SCDPT1_53ENDIN_6.01" localSheetId="0">'GMIC-NC_21A_SCDPT1'!$H$187</definedName>
    <definedName name="SCDPT1_53ENDIN_6.02" localSheetId="0">'GMIC-NC_21A_SCDPT1'!$I$187</definedName>
    <definedName name="SCDPT1_53ENDIN_6.03" localSheetId="0">'GMIC-NC_21A_SCDPT1'!$J$187</definedName>
    <definedName name="SCDPT1_53ENDIN_7" localSheetId="0">'GMIC-NC_21A_SCDPT1'!$K$187</definedName>
    <definedName name="SCDPT1_53ENDIN_8" localSheetId="0">'GMIC-NC_21A_SCDPT1'!$L$187</definedName>
    <definedName name="SCDPT1_53ENDIN_9" localSheetId="0">'GMIC-NC_21A_SCDPT1'!$M$187</definedName>
    <definedName name="SCDPT1_5400000_Range" localSheetId="0">'GMIC-NC_21A_SCDPT1'!$B$189:$AM$191</definedName>
    <definedName name="SCDPT1_5499999_10" localSheetId="0">'GMIC-NC_21A_SCDPT1'!$N$192</definedName>
    <definedName name="SCDPT1_5499999_11" localSheetId="0">'GMIC-NC_21A_SCDPT1'!$O$192</definedName>
    <definedName name="SCDPT1_5499999_12" localSheetId="0">'GMIC-NC_21A_SCDPT1'!$P$192</definedName>
    <definedName name="SCDPT1_5499999_13" localSheetId="0">'GMIC-NC_21A_SCDPT1'!$Q$192</definedName>
    <definedName name="SCDPT1_5499999_14" localSheetId="0">'GMIC-NC_21A_SCDPT1'!$R$192</definedName>
    <definedName name="SCDPT1_5499999_15" localSheetId="0">'GMIC-NC_21A_SCDPT1'!$S$192</definedName>
    <definedName name="SCDPT1_5499999_19" localSheetId="0">'GMIC-NC_21A_SCDPT1'!$W$192</definedName>
    <definedName name="SCDPT1_5499999_20" localSheetId="0">'GMIC-NC_21A_SCDPT1'!$X$192</definedName>
    <definedName name="SCDPT1_5499999_7" localSheetId="0">'GMIC-NC_21A_SCDPT1'!$K$192</definedName>
    <definedName name="SCDPT1_5499999_9" localSheetId="0">'GMIC-NC_21A_SCDPT1'!$M$192</definedName>
    <definedName name="SCDPT1_54BEGIN_1" localSheetId="0">'GMIC-NC_21A_SCDPT1'!$C$189</definedName>
    <definedName name="SCDPT1_54BEGIN_10" localSheetId="0">'GMIC-NC_21A_SCDPT1'!$N$189</definedName>
    <definedName name="SCDPT1_54BEGIN_11" localSheetId="0">'GMIC-NC_21A_SCDPT1'!$O$189</definedName>
    <definedName name="SCDPT1_54BEGIN_12" localSheetId="0">'GMIC-NC_21A_SCDPT1'!$P$189</definedName>
    <definedName name="SCDPT1_54BEGIN_13" localSheetId="0">'GMIC-NC_21A_SCDPT1'!$Q$189</definedName>
    <definedName name="SCDPT1_54BEGIN_14" localSheetId="0">'GMIC-NC_21A_SCDPT1'!$R$189</definedName>
    <definedName name="SCDPT1_54BEGIN_15" localSheetId="0">'GMIC-NC_21A_SCDPT1'!$S$189</definedName>
    <definedName name="SCDPT1_54BEGIN_16" localSheetId="0">'GMIC-NC_21A_SCDPT1'!$T$189</definedName>
    <definedName name="SCDPT1_54BEGIN_17" localSheetId="0">'GMIC-NC_21A_SCDPT1'!$U$189</definedName>
    <definedName name="SCDPT1_54BEGIN_18" localSheetId="0">'GMIC-NC_21A_SCDPT1'!$V$189</definedName>
    <definedName name="SCDPT1_54BEGIN_19" localSheetId="0">'GMIC-NC_21A_SCDPT1'!$W$189</definedName>
    <definedName name="SCDPT1_54BEGIN_2" localSheetId="0">'GMIC-NC_21A_SCDPT1'!$D$189</definedName>
    <definedName name="SCDPT1_54BEGIN_20" localSheetId="0">'GMIC-NC_21A_SCDPT1'!$X$189</definedName>
    <definedName name="SCDPT1_54BEGIN_21" localSheetId="0">'GMIC-NC_21A_SCDPT1'!$Y$189</definedName>
    <definedName name="SCDPT1_54BEGIN_22" localSheetId="0">'GMIC-NC_21A_SCDPT1'!$Z$189</definedName>
    <definedName name="SCDPT1_54BEGIN_23" localSheetId="0">'GMIC-NC_21A_SCDPT1'!$AA$189</definedName>
    <definedName name="SCDPT1_54BEGIN_24" localSheetId="0">'GMIC-NC_21A_SCDPT1'!$AB$189</definedName>
    <definedName name="SCDPT1_54BEGIN_25" localSheetId="0">'GMIC-NC_21A_SCDPT1'!$AC$189</definedName>
    <definedName name="SCDPT1_54BEGIN_26" localSheetId="0">'GMIC-NC_21A_SCDPT1'!$AD$189</definedName>
    <definedName name="SCDPT1_54BEGIN_27" localSheetId="0">'GMIC-NC_21A_SCDPT1'!$AE$189</definedName>
    <definedName name="SCDPT1_54BEGIN_28" localSheetId="0">'GMIC-NC_21A_SCDPT1'!$AF$189</definedName>
    <definedName name="SCDPT1_54BEGIN_29" localSheetId="0">'GMIC-NC_21A_SCDPT1'!$AG$189</definedName>
    <definedName name="SCDPT1_54BEGIN_3" localSheetId="0">'GMIC-NC_21A_SCDPT1'!$E$189</definedName>
    <definedName name="SCDPT1_54BEGIN_30" localSheetId="0">'GMIC-NC_21A_SCDPT1'!$AH$189</definedName>
    <definedName name="SCDPT1_54BEGIN_31" localSheetId="0">'GMIC-NC_21A_SCDPT1'!$AI$189</definedName>
    <definedName name="SCDPT1_54BEGIN_32" localSheetId="0">'GMIC-NC_21A_SCDPT1'!$AJ$189</definedName>
    <definedName name="SCDPT1_54BEGIN_33" localSheetId="0">'GMIC-NC_21A_SCDPT1'!$AK$189</definedName>
    <definedName name="SCDPT1_54BEGIN_34" localSheetId="0">'GMIC-NC_21A_SCDPT1'!$AL$189</definedName>
    <definedName name="SCDPT1_54BEGIN_35" localSheetId="0">'GMIC-NC_21A_SCDPT1'!$AM$189</definedName>
    <definedName name="SCDPT1_54BEGIN_4" localSheetId="0">'GMIC-NC_21A_SCDPT1'!$F$189</definedName>
    <definedName name="SCDPT1_54BEGIN_5" localSheetId="0">'GMIC-NC_21A_SCDPT1'!$G$189</definedName>
    <definedName name="SCDPT1_54BEGIN_6.01" localSheetId="0">'GMIC-NC_21A_SCDPT1'!$H$189</definedName>
    <definedName name="SCDPT1_54BEGIN_6.02" localSheetId="0">'GMIC-NC_21A_SCDPT1'!$I$189</definedName>
    <definedName name="SCDPT1_54BEGIN_6.03" localSheetId="0">'GMIC-NC_21A_SCDPT1'!$J$189</definedName>
    <definedName name="SCDPT1_54BEGIN_7" localSheetId="0">'GMIC-NC_21A_SCDPT1'!$K$189</definedName>
    <definedName name="SCDPT1_54BEGIN_8" localSheetId="0">'GMIC-NC_21A_SCDPT1'!$L$189</definedName>
    <definedName name="SCDPT1_54BEGIN_9" localSheetId="0">'GMIC-NC_21A_SCDPT1'!$M$189</definedName>
    <definedName name="SCDPT1_54ENDIN_10" localSheetId="0">'GMIC-NC_21A_SCDPT1'!$N$191</definedName>
    <definedName name="SCDPT1_54ENDIN_11" localSheetId="0">'GMIC-NC_21A_SCDPT1'!$O$191</definedName>
    <definedName name="SCDPT1_54ENDIN_12" localSheetId="0">'GMIC-NC_21A_SCDPT1'!$P$191</definedName>
    <definedName name="SCDPT1_54ENDIN_13" localSheetId="0">'GMIC-NC_21A_SCDPT1'!$Q$191</definedName>
    <definedName name="SCDPT1_54ENDIN_14" localSheetId="0">'GMIC-NC_21A_SCDPT1'!$R$191</definedName>
    <definedName name="SCDPT1_54ENDIN_15" localSheetId="0">'GMIC-NC_21A_SCDPT1'!$S$191</definedName>
    <definedName name="SCDPT1_54ENDIN_16" localSheetId="0">'GMIC-NC_21A_SCDPT1'!$T$191</definedName>
    <definedName name="SCDPT1_54ENDIN_17" localSheetId="0">'GMIC-NC_21A_SCDPT1'!$U$191</definedName>
    <definedName name="SCDPT1_54ENDIN_18" localSheetId="0">'GMIC-NC_21A_SCDPT1'!$V$191</definedName>
    <definedName name="SCDPT1_54ENDIN_19" localSheetId="0">'GMIC-NC_21A_SCDPT1'!$W$191</definedName>
    <definedName name="SCDPT1_54ENDIN_2" localSheetId="0">'GMIC-NC_21A_SCDPT1'!$D$191</definedName>
    <definedName name="SCDPT1_54ENDIN_20" localSheetId="0">'GMIC-NC_21A_SCDPT1'!$X$191</definedName>
    <definedName name="SCDPT1_54ENDIN_21" localSheetId="0">'GMIC-NC_21A_SCDPT1'!$Y$191</definedName>
    <definedName name="SCDPT1_54ENDIN_22" localSheetId="0">'GMIC-NC_21A_SCDPT1'!$Z$191</definedName>
    <definedName name="SCDPT1_54ENDIN_23" localSheetId="0">'GMIC-NC_21A_SCDPT1'!$AA$191</definedName>
    <definedName name="SCDPT1_54ENDIN_24" localSheetId="0">'GMIC-NC_21A_SCDPT1'!$AB$191</definedName>
    <definedName name="SCDPT1_54ENDIN_25" localSheetId="0">'GMIC-NC_21A_SCDPT1'!$AC$191</definedName>
    <definedName name="SCDPT1_54ENDIN_26" localSheetId="0">'GMIC-NC_21A_SCDPT1'!$AD$191</definedName>
    <definedName name="SCDPT1_54ENDIN_27" localSheetId="0">'GMIC-NC_21A_SCDPT1'!$AE$191</definedName>
    <definedName name="SCDPT1_54ENDIN_28" localSheetId="0">'GMIC-NC_21A_SCDPT1'!$AF$191</definedName>
    <definedName name="SCDPT1_54ENDIN_29" localSheetId="0">'GMIC-NC_21A_SCDPT1'!$AG$191</definedName>
    <definedName name="SCDPT1_54ENDIN_3" localSheetId="0">'GMIC-NC_21A_SCDPT1'!$E$191</definedName>
    <definedName name="SCDPT1_54ENDIN_30" localSheetId="0">'GMIC-NC_21A_SCDPT1'!$AH$191</definedName>
    <definedName name="SCDPT1_54ENDIN_31" localSheetId="0">'GMIC-NC_21A_SCDPT1'!$AI$191</definedName>
    <definedName name="SCDPT1_54ENDIN_32" localSheetId="0">'GMIC-NC_21A_SCDPT1'!$AJ$191</definedName>
    <definedName name="SCDPT1_54ENDIN_33" localSheetId="0">'GMIC-NC_21A_SCDPT1'!$AK$191</definedName>
    <definedName name="SCDPT1_54ENDIN_34" localSheetId="0">'GMIC-NC_21A_SCDPT1'!$AL$191</definedName>
    <definedName name="SCDPT1_54ENDIN_35" localSheetId="0">'GMIC-NC_21A_SCDPT1'!$AM$191</definedName>
    <definedName name="SCDPT1_54ENDIN_4" localSheetId="0">'GMIC-NC_21A_SCDPT1'!$F$191</definedName>
    <definedName name="SCDPT1_54ENDIN_5" localSheetId="0">'GMIC-NC_21A_SCDPT1'!$G$191</definedName>
    <definedName name="SCDPT1_54ENDIN_6.01" localSheetId="0">'GMIC-NC_21A_SCDPT1'!$H$191</definedName>
    <definedName name="SCDPT1_54ENDIN_6.02" localSheetId="0">'GMIC-NC_21A_SCDPT1'!$I$191</definedName>
    <definedName name="SCDPT1_54ENDIN_6.03" localSheetId="0">'GMIC-NC_21A_SCDPT1'!$J$191</definedName>
    <definedName name="SCDPT1_54ENDIN_7" localSheetId="0">'GMIC-NC_21A_SCDPT1'!$K$191</definedName>
    <definedName name="SCDPT1_54ENDIN_8" localSheetId="0">'GMIC-NC_21A_SCDPT1'!$L$191</definedName>
    <definedName name="SCDPT1_54ENDIN_9" localSheetId="0">'GMIC-NC_21A_SCDPT1'!$M$191</definedName>
    <definedName name="SCDPT1_5599999_10" localSheetId="0">'GMIC-NC_21A_SCDPT1'!$N$193</definedName>
    <definedName name="SCDPT1_5599999_11" localSheetId="0">'GMIC-NC_21A_SCDPT1'!$O$193</definedName>
    <definedName name="SCDPT1_5599999_12" localSheetId="0">'GMIC-NC_21A_SCDPT1'!$P$193</definedName>
    <definedName name="SCDPT1_5599999_13" localSheetId="0">'GMIC-NC_21A_SCDPT1'!$Q$193</definedName>
    <definedName name="SCDPT1_5599999_14" localSheetId="0">'GMIC-NC_21A_SCDPT1'!$R$193</definedName>
    <definedName name="SCDPT1_5599999_15" localSheetId="0">'GMIC-NC_21A_SCDPT1'!$S$193</definedName>
    <definedName name="SCDPT1_5599999_19" localSheetId="0">'GMIC-NC_21A_SCDPT1'!$W$193</definedName>
    <definedName name="SCDPT1_5599999_20" localSheetId="0">'GMIC-NC_21A_SCDPT1'!$X$193</definedName>
    <definedName name="SCDPT1_5599999_7" localSheetId="0">'GMIC-NC_21A_SCDPT1'!$K$193</definedName>
    <definedName name="SCDPT1_5599999_9" localSheetId="0">'GMIC-NC_21A_SCDPT1'!$M$193</definedName>
    <definedName name="SCDPT1_6000000_Range" localSheetId="0">'GMIC-NC_21A_SCDPT1'!$B$194:$AM$196</definedName>
    <definedName name="SCDPT1_6099999_10" localSheetId="0">'GMIC-NC_21A_SCDPT1'!$N$197</definedName>
    <definedName name="SCDPT1_6099999_11" localSheetId="0">'GMIC-NC_21A_SCDPT1'!$O$197</definedName>
    <definedName name="SCDPT1_6099999_12" localSheetId="0">'GMIC-NC_21A_SCDPT1'!$P$197</definedName>
    <definedName name="SCDPT1_6099999_13" localSheetId="0">'GMIC-NC_21A_SCDPT1'!$Q$197</definedName>
    <definedName name="SCDPT1_6099999_14" localSheetId="0">'GMIC-NC_21A_SCDPT1'!$R$197</definedName>
    <definedName name="SCDPT1_6099999_15" localSheetId="0">'GMIC-NC_21A_SCDPT1'!$S$197</definedName>
    <definedName name="SCDPT1_6099999_19" localSheetId="0">'GMIC-NC_21A_SCDPT1'!$W$197</definedName>
    <definedName name="SCDPT1_6099999_20" localSheetId="0">'GMIC-NC_21A_SCDPT1'!$X$197</definedName>
    <definedName name="SCDPT1_6099999_7" localSheetId="0">'GMIC-NC_21A_SCDPT1'!$K$197</definedName>
    <definedName name="SCDPT1_6099999_9" localSheetId="0">'GMIC-NC_21A_SCDPT1'!$M$197</definedName>
    <definedName name="SCDPT1_60BEGIN_1" localSheetId="0">'GMIC-NC_21A_SCDPT1'!$C$194</definedName>
    <definedName name="SCDPT1_60BEGIN_10" localSheetId="0">'GMIC-NC_21A_SCDPT1'!$N$194</definedName>
    <definedName name="SCDPT1_60BEGIN_11" localSheetId="0">'GMIC-NC_21A_SCDPT1'!$O$194</definedName>
    <definedName name="SCDPT1_60BEGIN_12" localSheetId="0">'GMIC-NC_21A_SCDPT1'!$P$194</definedName>
    <definedName name="SCDPT1_60BEGIN_13" localSheetId="0">'GMIC-NC_21A_SCDPT1'!$Q$194</definedName>
    <definedName name="SCDPT1_60BEGIN_14" localSheetId="0">'GMIC-NC_21A_SCDPT1'!$R$194</definedName>
    <definedName name="SCDPT1_60BEGIN_15" localSheetId="0">'GMIC-NC_21A_SCDPT1'!$S$194</definedName>
    <definedName name="SCDPT1_60BEGIN_16" localSheetId="0">'GMIC-NC_21A_SCDPT1'!$T$194</definedName>
    <definedName name="SCDPT1_60BEGIN_17" localSheetId="0">'GMIC-NC_21A_SCDPT1'!$U$194</definedName>
    <definedName name="SCDPT1_60BEGIN_18" localSheetId="0">'GMIC-NC_21A_SCDPT1'!$V$194</definedName>
    <definedName name="SCDPT1_60BEGIN_19" localSheetId="0">'GMIC-NC_21A_SCDPT1'!$W$194</definedName>
    <definedName name="SCDPT1_60BEGIN_2" localSheetId="0">'GMIC-NC_21A_SCDPT1'!$D$194</definedName>
    <definedName name="SCDPT1_60BEGIN_20" localSheetId="0">'GMIC-NC_21A_SCDPT1'!$X$194</definedName>
    <definedName name="SCDPT1_60BEGIN_21" localSheetId="0">'GMIC-NC_21A_SCDPT1'!$Y$194</definedName>
    <definedName name="SCDPT1_60BEGIN_22" localSheetId="0">'GMIC-NC_21A_SCDPT1'!$Z$194</definedName>
    <definedName name="SCDPT1_60BEGIN_23" localSheetId="0">'GMIC-NC_21A_SCDPT1'!$AA$194</definedName>
    <definedName name="SCDPT1_60BEGIN_24" localSheetId="0">'GMIC-NC_21A_SCDPT1'!$AB$194</definedName>
    <definedName name="SCDPT1_60BEGIN_25" localSheetId="0">'GMIC-NC_21A_SCDPT1'!$AC$194</definedName>
    <definedName name="SCDPT1_60BEGIN_26" localSheetId="0">'GMIC-NC_21A_SCDPT1'!$AD$194</definedName>
    <definedName name="SCDPT1_60BEGIN_27" localSheetId="0">'GMIC-NC_21A_SCDPT1'!$AE$194</definedName>
    <definedName name="SCDPT1_60BEGIN_28" localSheetId="0">'GMIC-NC_21A_SCDPT1'!$AF$194</definedName>
    <definedName name="SCDPT1_60BEGIN_29" localSheetId="0">'GMIC-NC_21A_SCDPT1'!$AG$194</definedName>
    <definedName name="SCDPT1_60BEGIN_3" localSheetId="0">'GMIC-NC_21A_SCDPT1'!$E$194</definedName>
    <definedName name="SCDPT1_60BEGIN_30" localSheetId="0">'GMIC-NC_21A_SCDPT1'!$AH$194</definedName>
    <definedName name="SCDPT1_60BEGIN_31" localSheetId="0">'GMIC-NC_21A_SCDPT1'!$AI$194</definedName>
    <definedName name="SCDPT1_60BEGIN_32" localSheetId="0">'GMIC-NC_21A_SCDPT1'!$AJ$194</definedName>
    <definedName name="SCDPT1_60BEGIN_33" localSheetId="0">'GMIC-NC_21A_SCDPT1'!$AK$194</definedName>
    <definedName name="SCDPT1_60BEGIN_34" localSheetId="0">'GMIC-NC_21A_SCDPT1'!$AL$194</definedName>
    <definedName name="SCDPT1_60BEGIN_35" localSheetId="0">'GMIC-NC_21A_SCDPT1'!$AM$194</definedName>
    <definedName name="SCDPT1_60BEGIN_4" localSheetId="0">'GMIC-NC_21A_SCDPT1'!$F$194</definedName>
    <definedName name="SCDPT1_60BEGIN_5" localSheetId="0">'GMIC-NC_21A_SCDPT1'!$G$194</definedName>
    <definedName name="SCDPT1_60BEGIN_6.01" localSheetId="0">'GMIC-NC_21A_SCDPT1'!$H$194</definedName>
    <definedName name="SCDPT1_60BEGIN_6.02" localSheetId="0">'GMIC-NC_21A_SCDPT1'!$I$194</definedName>
    <definedName name="SCDPT1_60BEGIN_6.03" localSheetId="0">'GMIC-NC_21A_SCDPT1'!$J$194</definedName>
    <definedName name="SCDPT1_60BEGIN_7" localSheetId="0">'GMIC-NC_21A_SCDPT1'!$K$194</definedName>
    <definedName name="SCDPT1_60BEGIN_8" localSheetId="0">'GMIC-NC_21A_SCDPT1'!$L$194</definedName>
    <definedName name="SCDPT1_60BEGIN_9" localSheetId="0">'GMIC-NC_21A_SCDPT1'!$M$194</definedName>
    <definedName name="SCDPT1_60ENDIN_10" localSheetId="0">'GMIC-NC_21A_SCDPT1'!$N$196</definedName>
    <definedName name="SCDPT1_60ENDIN_11" localSheetId="0">'GMIC-NC_21A_SCDPT1'!$O$196</definedName>
    <definedName name="SCDPT1_60ENDIN_12" localSheetId="0">'GMIC-NC_21A_SCDPT1'!$P$196</definedName>
    <definedName name="SCDPT1_60ENDIN_13" localSheetId="0">'GMIC-NC_21A_SCDPT1'!$Q$196</definedName>
    <definedName name="SCDPT1_60ENDIN_14" localSheetId="0">'GMIC-NC_21A_SCDPT1'!$R$196</definedName>
    <definedName name="SCDPT1_60ENDIN_15" localSheetId="0">'GMIC-NC_21A_SCDPT1'!$S$196</definedName>
    <definedName name="SCDPT1_60ENDIN_16" localSheetId="0">'GMIC-NC_21A_SCDPT1'!$T$196</definedName>
    <definedName name="SCDPT1_60ENDIN_17" localSheetId="0">'GMIC-NC_21A_SCDPT1'!$U$196</definedName>
    <definedName name="SCDPT1_60ENDIN_18" localSheetId="0">'GMIC-NC_21A_SCDPT1'!$V$196</definedName>
    <definedName name="SCDPT1_60ENDIN_19" localSheetId="0">'GMIC-NC_21A_SCDPT1'!$W$196</definedName>
    <definedName name="SCDPT1_60ENDIN_2" localSheetId="0">'GMIC-NC_21A_SCDPT1'!$D$196</definedName>
    <definedName name="SCDPT1_60ENDIN_20" localSheetId="0">'GMIC-NC_21A_SCDPT1'!$X$196</definedName>
    <definedName name="SCDPT1_60ENDIN_21" localSheetId="0">'GMIC-NC_21A_SCDPT1'!$Y$196</definedName>
    <definedName name="SCDPT1_60ENDIN_22" localSheetId="0">'GMIC-NC_21A_SCDPT1'!$Z$196</definedName>
    <definedName name="SCDPT1_60ENDIN_23" localSheetId="0">'GMIC-NC_21A_SCDPT1'!$AA$196</definedName>
    <definedName name="SCDPT1_60ENDIN_24" localSheetId="0">'GMIC-NC_21A_SCDPT1'!$AB$196</definedName>
    <definedName name="SCDPT1_60ENDIN_25" localSheetId="0">'GMIC-NC_21A_SCDPT1'!$AC$196</definedName>
    <definedName name="SCDPT1_60ENDIN_26" localSheetId="0">'GMIC-NC_21A_SCDPT1'!$AD$196</definedName>
    <definedName name="SCDPT1_60ENDIN_27" localSheetId="0">'GMIC-NC_21A_SCDPT1'!$AE$196</definedName>
    <definedName name="SCDPT1_60ENDIN_28" localSheetId="0">'GMIC-NC_21A_SCDPT1'!$AF$196</definedName>
    <definedName name="SCDPT1_60ENDIN_29" localSheetId="0">'GMIC-NC_21A_SCDPT1'!$AG$196</definedName>
    <definedName name="SCDPT1_60ENDIN_3" localSheetId="0">'GMIC-NC_21A_SCDPT1'!$E$196</definedName>
    <definedName name="SCDPT1_60ENDIN_30" localSheetId="0">'GMIC-NC_21A_SCDPT1'!$AH$196</definedName>
    <definedName name="SCDPT1_60ENDIN_31" localSheetId="0">'GMIC-NC_21A_SCDPT1'!$AI$196</definedName>
    <definedName name="SCDPT1_60ENDIN_32" localSheetId="0">'GMIC-NC_21A_SCDPT1'!$AJ$196</definedName>
    <definedName name="SCDPT1_60ENDIN_33" localSheetId="0">'GMIC-NC_21A_SCDPT1'!$AK$196</definedName>
    <definedName name="SCDPT1_60ENDIN_34" localSheetId="0">'GMIC-NC_21A_SCDPT1'!$AL$196</definedName>
    <definedName name="SCDPT1_60ENDIN_35" localSheetId="0">'GMIC-NC_21A_SCDPT1'!$AM$196</definedName>
    <definedName name="SCDPT1_60ENDIN_4" localSheetId="0">'GMIC-NC_21A_SCDPT1'!$F$196</definedName>
    <definedName name="SCDPT1_60ENDIN_5" localSheetId="0">'GMIC-NC_21A_SCDPT1'!$G$196</definedName>
    <definedName name="SCDPT1_60ENDIN_6.01" localSheetId="0">'GMIC-NC_21A_SCDPT1'!$H$196</definedName>
    <definedName name="SCDPT1_60ENDIN_6.02" localSheetId="0">'GMIC-NC_21A_SCDPT1'!$I$196</definedName>
    <definedName name="SCDPT1_60ENDIN_6.03" localSheetId="0">'GMIC-NC_21A_SCDPT1'!$J$196</definedName>
    <definedName name="SCDPT1_60ENDIN_7" localSheetId="0">'GMIC-NC_21A_SCDPT1'!$K$196</definedName>
    <definedName name="SCDPT1_60ENDIN_8" localSheetId="0">'GMIC-NC_21A_SCDPT1'!$L$196</definedName>
    <definedName name="SCDPT1_60ENDIN_9" localSheetId="0">'GMIC-NC_21A_SCDPT1'!$M$196</definedName>
    <definedName name="SCDPT1_6300000_Range" localSheetId="0">'GMIC-NC_21A_SCDPT1'!$B$198:$AM$200</definedName>
    <definedName name="SCDPT1_6399999_10" localSheetId="0">'GMIC-NC_21A_SCDPT1'!$N$201</definedName>
    <definedName name="SCDPT1_6399999_11" localSheetId="0">'GMIC-NC_21A_SCDPT1'!$O$201</definedName>
    <definedName name="SCDPT1_6399999_12" localSheetId="0">'GMIC-NC_21A_SCDPT1'!$P$201</definedName>
    <definedName name="SCDPT1_6399999_13" localSheetId="0">'GMIC-NC_21A_SCDPT1'!$Q$201</definedName>
    <definedName name="SCDPT1_6399999_14" localSheetId="0">'GMIC-NC_21A_SCDPT1'!$R$201</definedName>
    <definedName name="SCDPT1_6399999_15" localSheetId="0">'GMIC-NC_21A_SCDPT1'!$S$201</definedName>
    <definedName name="SCDPT1_6399999_19" localSheetId="0">'GMIC-NC_21A_SCDPT1'!$W$201</definedName>
    <definedName name="SCDPT1_6399999_20" localSheetId="0">'GMIC-NC_21A_SCDPT1'!$X$201</definedName>
    <definedName name="SCDPT1_6399999_7" localSheetId="0">'GMIC-NC_21A_SCDPT1'!$K$201</definedName>
    <definedName name="SCDPT1_6399999_9" localSheetId="0">'GMIC-NC_21A_SCDPT1'!$M$201</definedName>
    <definedName name="SCDPT1_63BEGIN_1" localSheetId="0">'GMIC-NC_21A_SCDPT1'!$C$198</definedName>
    <definedName name="SCDPT1_63BEGIN_10" localSheetId="0">'GMIC-NC_21A_SCDPT1'!$N$198</definedName>
    <definedName name="SCDPT1_63BEGIN_11" localSheetId="0">'GMIC-NC_21A_SCDPT1'!$O$198</definedName>
    <definedName name="SCDPT1_63BEGIN_12" localSheetId="0">'GMIC-NC_21A_SCDPT1'!$P$198</definedName>
    <definedName name="SCDPT1_63BEGIN_13" localSheetId="0">'GMIC-NC_21A_SCDPT1'!$Q$198</definedName>
    <definedName name="SCDPT1_63BEGIN_14" localSheetId="0">'GMIC-NC_21A_SCDPT1'!$R$198</definedName>
    <definedName name="SCDPT1_63BEGIN_15" localSheetId="0">'GMIC-NC_21A_SCDPT1'!$S$198</definedName>
    <definedName name="SCDPT1_63BEGIN_16" localSheetId="0">'GMIC-NC_21A_SCDPT1'!$T$198</definedName>
    <definedName name="SCDPT1_63BEGIN_17" localSheetId="0">'GMIC-NC_21A_SCDPT1'!$U$198</definedName>
    <definedName name="SCDPT1_63BEGIN_18" localSheetId="0">'GMIC-NC_21A_SCDPT1'!$V$198</definedName>
    <definedName name="SCDPT1_63BEGIN_19" localSheetId="0">'GMIC-NC_21A_SCDPT1'!$W$198</definedName>
    <definedName name="SCDPT1_63BEGIN_2" localSheetId="0">'GMIC-NC_21A_SCDPT1'!$D$198</definedName>
    <definedName name="SCDPT1_63BEGIN_20" localSheetId="0">'GMIC-NC_21A_SCDPT1'!$X$198</definedName>
    <definedName name="SCDPT1_63BEGIN_21" localSheetId="0">'GMIC-NC_21A_SCDPT1'!$Y$198</definedName>
    <definedName name="SCDPT1_63BEGIN_22" localSheetId="0">'GMIC-NC_21A_SCDPT1'!$Z$198</definedName>
    <definedName name="SCDPT1_63BEGIN_23" localSheetId="0">'GMIC-NC_21A_SCDPT1'!$AA$198</definedName>
    <definedName name="SCDPT1_63BEGIN_24" localSheetId="0">'GMIC-NC_21A_SCDPT1'!$AB$198</definedName>
    <definedName name="SCDPT1_63BEGIN_25" localSheetId="0">'GMIC-NC_21A_SCDPT1'!$AC$198</definedName>
    <definedName name="SCDPT1_63BEGIN_26" localSheetId="0">'GMIC-NC_21A_SCDPT1'!$AD$198</definedName>
    <definedName name="SCDPT1_63BEGIN_27" localSheetId="0">'GMIC-NC_21A_SCDPT1'!$AE$198</definedName>
    <definedName name="SCDPT1_63BEGIN_28" localSheetId="0">'GMIC-NC_21A_SCDPT1'!$AF$198</definedName>
    <definedName name="SCDPT1_63BEGIN_29" localSheetId="0">'GMIC-NC_21A_SCDPT1'!$AG$198</definedName>
    <definedName name="SCDPT1_63BEGIN_3" localSheetId="0">'GMIC-NC_21A_SCDPT1'!$E$198</definedName>
    <definedName name="SCDPT1_63BEGIN_30" localSheetId="0">'GMIC-NC_21A_SCDPT1'!$AH$198</definedName>
    <definedName name="SCDPT1_63BEGIN_31" localSheetId="0">'GMIC-NC_21A_SCDPT1'!$AI$198</definedName>
    <definedName name="SCDPT1_63BEGIN_32" localSheetId="0">'GMIC-NC_21A_SCDPT1'!$AJ$198</definedName>
    <definedName name="SCDPT1_63BEGIN_33" localSheetId="0">'GMIC-NC_21A_SCDPT1'!$AK$198</definedName>
    <definedName name="SCDPT1_63BEGIN_34" localSheetId="0">'GMIC-NC_21A_SCDPT1'!$AL$198</definedName>
    <definedName name="SCDPT1_63BEGIN_35" localSheetId="0">'GMIC-NC_21A_SCDPT1'!$AM$198</definedName>
    <definedName name="SCDPT1_63BEGIN_4" localSheetId="0">'GMIC-NC_21A_SCDPT1'!$F$198</definedName>
    <definedName name="SCDPT1_63BEGIN_5" localSheetId="0">'GMIC-NC_21A_SCDPT1'!$G$198</definedName>
    <definedName name="SCDPT1_63BEGIN_6.01" localSheetId="0">'GMIC-NC_21A_SCDPT1'!$H$198</definedName>
    <definedName name="SCDPT1_63BEGIN_6.02" localSheetId="0">'GMIC-NC_21A_SCDPT1'!$I$198</definedName>
    <definedName name="SCDPT1_63BEGIN_6.03" localSheetId="0">'GMIC-NC_21A_SCDPT1'!$J$198</definedName>
    <definedName name="SCDPT1_63BEGIN_7" localSheetId="0">'GMIC-NC_21A_SCDPT1'!$K$198</definedName>
    <definedName name="SCDPT1_63BEGIN_8" localSheetId="0">'GMIC-NC_21A_SCDPT1'!$L$198</definedName>
    <definedName name="SCDPT1_63BEGIN_9" localSheetId="0">'GMIC-NC_21A_SCDPT1'!$M$198</definedName>
    <definedName name="SCDPT1_63ENDIN_10" localSheetId="0">'GMIC-NC_21A_SCDPT1'!$N$200</definedName>
    <definedName name="SCDPT1_63ENDIN_11" localSheetId="0">'GMIC-NC_21A_SCDPT1'!$O$200</definedName>
    <definedName name="SCDPT1_63ENDIN_12" localSheetId="0">'GMIC-NC_21A_SCDPT1'!$P$200</definedName>
    <definedName name="SCDPT1_63ENDIN_13" localSheetId="0">'GMIC-NC_21A_SCDPT1'!$Q$200</definedName>
    <definedName name="SCDPT1_63ENDIN_14" localSheetId="0">'GMIC-NC_21A_SCDPT1'!$R$200</definedName>
    <definedName name="SCDPT1_63ENDIN_15" localSheetId="0">'GMIC-NC_21A_SCDPT1'!$S$200</definedName>
    <definedName name="SCDPT1_63ENDIN_16" localSheetId="0">'GMIC-NC_21A_SCDPT1'!$T$200</definedName>
    <definedName name="SCDPT1_63ENDIN_17" localSheetId="0">'GMIC-NC_21A_SCDPT1'!$U$200</definedName>
    <definedName name="SCDPT1_63ENDIN_18" localSheetId="0">'GMIC-NC_21A_SCDPT1'!$V$200</definedName>
    <definedName name="SCDPT1_63ENDIN_19" localSheetId="0">'GMIC-NC_21A_SCDPT1'!$W$200</definedName>
    <definedName name="SCDPT1_63ENDIN_2" localSheetId="0">'GMIC-NC_21A_SCDPT1'!$D$200</definedName>
    <definedName name="SCDPT1_63ENDIN_20" localSheetId="0">'GMIC-NC_21A_SCDPT1'!$X$200</definedName>
    <definedName name="SCDPT1_63ENDIN_21" localSheetId="0">'GMIC-NC_21A_SCDPT1'!$Y$200</definedName>
    <definedName name="SCDPT1_63ENDIN_22" localSheetId="0">'GMIC-NC_21A_SCDPT1'!$Z$200</definedName>
    <definedName name="SCDPT1_63ENDIN_23" localSheetId="0">'GMIC-NC_21A_SCDPT1'!$AA$200</definedName>
    <definedName name="SCDPT1_63ENDIN_24" localSheetId="0">'GMIC-NC_21A_SCDPT1'!$AB$200</definedName>
    <definedName name="SCDPT1_63ENDIN_25" localSheetId="0">'GMIC-NC_21A_SCDPT1'!$AC$200</definedName>
    <definedName name="SCDPT1_63ENDIN_26" localSheetId="0">'GMIC-NC_21A_SCDPT1'!$AD$200</definedName>
    <definedName name="SCDPT1_63ENDIN_27" localSheetId="0">'GMIC-NC_21A_SCDPT1'!$AE$200</definedName>
    <definedName name="SCDPT1_63ENDIN_28" localSheetId="0">'GMIC-NC_21A_SCDPT1'!$AF$200</definedName>
    <definedName name="SCDPT1_63ENDIN_29" localSheetId="0">'GMIC-NC_21A_SCDPT1'!$AG$200</definedName>
    <definedName name="SCDPT1_63ENDIN_3" localSheetId="0">'GMIC-NC_21A_SCDPT1'!$E$200</definedName>
    <definedName name="SCDPT1_63ENDIN_30" localSheetId="0">'GMIC-NC_21A_SCDPT1'!$AH$200</definedName>
    <definedName name="SCDPT1_63ENDIN_31" localSheetId="0">'GMIC-NC_21A_SCDPT1'!$AI$200</definedName>
    <definedName name="SCDPT1_63ENDIN_32" localSheetId="0">'GMIC-NC_21A_SCDPT1'!$AJ$200</definedName>
    <definedName name="SCDPT1_63ENDIN_33" localSheetId="0">'GMIC-NC_21A_SCDPT1'!$AK$200</definedName>
    <definedName name="SCDPT1_63ENDIN_34" localSheetId="0">'GMIC-NC_21A_SCDPT1'!$AL$200</definedName>
    <definedName name="SCDPT1_63ENDIN_35" localSheetId="0">'GMIC-NC_21A_SCDPT1'!$AM$200</definedName>
    <definedName name="SCDPT1_63ENDIN_4" localSheetId="0">'GMIC-NC_21A_SCDPT1'!$F$200</definedName>
    <definedName name="SCDPT1_63ENDIN_5" localSheetId="0">'GMIC-NC_21A_SCDPT1'!$G$200</definedName>
    <definedName name="SCDPT1_63ENDIN_6.01" localSheetId="0">'GMIC-NC_21A_SCDPT1'!$H$200</definedName>
    <definedName name="SCDPT1_63ENDIN_6.02" localSheetId="0">'GMIC-NC_21A_SCDPT1'!$I$200</definedName>
    <definedName name="SCDPT1_63ENDIN_6.03" localSheetId="0">'GMIC-NC_21A_SCDPT1'!$J$200</definedName>
    <definedName name="SCDPT1_63ENDIN_7" localSheetId="0">'GMIC-NC_21A_SCDPT1'!$K$200</definedName>
    <definedName name="SCDPT1_63ENDIN_8" localSheetId="0">'GMIC-NC_21A_SCDPT1'!$L$200</definedName>
    <definedName name="SCDPT1_63ENDIN_9" localSheetId="0">'GMIC-NC_21A_SCDPT1'!$M$200</definedName>
    <definedName name="SCDPT1_6400000_Range" localSheetId="0">'GMIC-NC_21A_SCDPT1'!$B$202:$AM$204</definedName>
    <definedName name="SCDPT1_6499999_10" localSheetId="0">'GMIC-NC_21A_SCDPT1'!$N$205</definedName>
    <definedName name="SCDPT1_6499999_11" localSheetId="0">'GMIC-NC_21A_SCDPT1'!$O$205</definedName>
    <definedName name="SCDPT1_6499999_12" localSheetId="0">'GMIC-NC_21A_SCDPT1'!$P$205</definedName>
    <definedName name="SCDPT1_6499999_13" localSheetId="0">'GMIC-NC_21A_SCDPT1'!$Q$205</definedName>
    <definedName name="SCDPT1_6499999_14" localSheetId="0">'GMIC-NC_21A_SCDPT1'!$R$205</definedName>
    <definedName name="SCDPT1_6499999_15" localSheetId="0">'GMIC-NC_21A_SCDPT1'!$S$205</definedName>
    <definedName name="SCDPT1_6499999_19" localSheetId="0">'GMIC-NC_21A_SCDPT1'!$W$205</definedName>
    <definedName name="SCDPT1_6499999_20" localSheetId="0">'GMIC-NC_21A_SCDPT1'!$X$205</definedName>
    <definedName name="SCDPT1_6499999_7" localSheetId="0">'GMIC-NC_21A_SCDPT1'!$K$205</definedName>
    <definedName name="SCDPT1_6499999_9" localSheetId="0">'GMIC-NC_21A_SCDPT1'!$M$205</definedName>
    <definedName name="SCDPT1_64BEGIN_1" localSheetId="0">'GMIC-NC_21A_SCDPT1'!$C$202</definedName>
    <definedName name="SCDPT1_64BEGIN_10" localSheetId="0">'GMIC-NC_21A_SCDPT1'!$N$202</definedName>
    <definedName name="SCDPT1_64BEGIN_11" localSheetId="0">'GMIC-NC_21A_SCDPT1'!$O$202</definedName>
    <definedName name="SCDPT1_64BEGIN_12" localSheetId="0">'GMIC-NC_21A_SCDPT1'!$P$202</definedName>
    <definedName name="SCDPT1_64BEGIN_13" localSheetId="0">'GMIC-NC_21A_SCDPT1'!$Q$202</definedName>
    <definedName name="SCDPT1_64BEGIN_14" localSheetId="0">'GMIC-NC_21A_SCDPT1'!$R$202</definedName>
    <definedName name="SCDPT1_64BEGIN_15" localSheetId="0">'GMIC-NC_21A_SCDPT1'!$S$202</definedName>
    <definedName name="SCDPT1_64BEGIN_16" localSheetId="0">'GMIC-NC_21A_SCDPT1'!$T$202</definedName>
    <definedName name="SCDPT1_64BEGIN_17" localSheetId="0">'GMIC-NC_21A_SCDPT1'!$U$202</definedName>
    <definedName name="SCDPT1_64BEGIN_18" localSheetId="0">'GMIC-NC_21A_SCDPT1'!$V$202</definedName>
    <definedName name="SCDPT1_64BEGIN_19" localSheetId="0">'GMIC-NC_21A_SCDPT1'!$W$202</definedName>
    <definedName name="SCDPT1_64BEGIN_2" localSheetId="0">'GMIC-NC_21A_SCDPT1'!$D$202</definedName>
    <definedName name="SCDPT1_64BEGIN_20" localSheetId="0">'GMIC-NC_21A_SCDPT1'!$X$202</definedName>
    <definedName name="SCDPT1_64BEGIN_21" localSheetId="0">'GMIC-NC_21A_SCDPT1'!$Y$202</definedName>
    <definedName name="SCDPT1_64BEGIN_22" localSheetId="0">'GMIC-NC_21A_SCDPT1'!$Z$202</definedName>
    <definedName name="SCDPT1_64BEGIN_23" localSheetId="0">'GMIC-NC_21A_SCDPT1'!$AA$202</definedName>
    <definedName name="SCDPT1_64BEGIN_24" localSheetId="0">'GMIC-NC_21A_SCDPT1'!$AB$202</definedName>
    <definedName name="SCDPT1_64BEGIN_25" localSheetId="0">'GMIC-NC_21A_SCDPT1'!$AC$202</definedName>
    <definedName name="SCDPT1_64BEGIN_26" localSheetId="0">'GMIC-NC_21A_SCDPT1'!$AD$202</definedName>
    <definedName name="SCDPT1_64BEGIN_27" localSheetId="0">'GMIC-NC_21A_SCDPT1'!$AE$202</definedName>
    <definedName name="SCDPT1_64BEGIN_28" localSheetId="0">'GMIC-NC_21A_SCDPT1'!$AF$202</definedName>
    <definedName name="SCDPT1_64BEGIN_29" localSheetId="0">'GMIC-NC_21A_SCDPT1'!$AG$202</definedName>
    <definedName name="SCDPT1_64BEGIN_3" localSheetId="0">'GMIC-NC_21A_SCDPT1'!$E$202</definedName>
    <definedName name="SCDPT1_64BEGIN_30" localSheetId="0">'GMIC-NC_21A_SCDPT1'!$AH$202</definedName>
    <definedName name="SCDPT1_64BEGIN_31" localSheetId="0">'GMIC-NC_21A_SCDPT1'!$AI$202</definedName>
    <definedName name="SCDPT1_64BEGIN_32" localSheetId="0">'GMIC-NC_21A_SCDPT1'!$AJ$202</definedName>
    <definedName name="SCDPT1_64BEGIN_33" localSheetId="0">'GMIC-NC_21A_SCDPT1'!$AK$202</definedName>
    <definedName name="SCDPT1_64BEGIN_34" localSheetId="0">'GMIC-NC_21A_SCDPT1'!$AL$202</definedName>
    <definedName name="SCDPT1_64BEGIN_35" localSheetId="0">'GMIC-NC_21A_SCDPT1'!$AM$202</definedName>
    <definedName name="SCDPT1_64BEGIN_4" localSheetId="0">'GMIC-NC_21A_SCDPT1'!$F$202</definedName>
    <definedName name="SCDPT1_64BEGIN_5" localSheetId="0">'GMIC-NC_21A_SCDPT1'!$G$202</definedName>
    <definedName name="SCDPT1_64BEGIN_6.01" localSheetId="0">'GMIC-NC_21A_SCDPT1'!$H$202</definedName>
    <definedName name="SCDPT1_64BEGIN_6.02" localSheetId="0">'GMIC-NC_21A_SCDPT1'!$I$202</definedName>
    <definedName name="SCDPT1_64BEGIN_6.03" localSheetId="0">'GMIC-NC_21A_SCDPT1'!$J$202</definedName>
    <definedName name="SCDPT1_64BEGIN_7" localSheetId="0">'GMIC-NC_21A_SCDPT1'!$K$202</definedName>
    <definedName name="SCDPT1_64BEGIN_8" localSheetId="0">'GMIC-NC_21A_SCDPT1'!$L$202</definedName>
    <definedName name="SCDPT1_64BEGIN_9" localSheetId="0">'GMIC-NC_21A_SCDPT1'!$M$202</definedName>
    <definedName name="SCDPT1_64ENDIN_10" localSheetId="0">'GMIC-NC_21A_SCDPT1'!$N$204</definedName>
    <definedName name="SCDPT1_64ENDIN_11" localSheetId="0">'GMIC-NC_21A_SCDPT1'!$O$204</definedName>
    <definedName name="SCDPT1_64ENDIN_12" localSheetId="0">'GMIC-NC_21A_SCDPT1'!$P$204</definedName>
    <definedName name="SCDPT1_64ENDIN_13" localSheetId="0">'GMIC-NC_21A_SCDPT1'!$Q$204</definedName>
    <definedName name="SCDPT1_64ENDIN_14" localSheetId="0">'GMIC-NC_21A_SCDPT1'!$R$204</definedName>
    <definedName name="SCDPT1_64ENDIN_15" localSheetId="0">'GMIC-NC_21A_SCDPT1'!$S$204</definedName>
    <definedName name="SCDPT1_64ENDIN_16" localSheetId="0">'GMIC-NC_21A_SCDPT1'!$T$204</definedName>
    <definedName name="SCDPT1_64ENDIN_17" localSheetId="0">'GMIC-NC_21A_SCDPT1'!$U$204</definedName>
    <definedName name="SCDPT1_64ENDIN_18" localSheetId="0">'GMIC-NC_21A_SCDPT1'!$V$204</definedName>
    <definedName name="SCDPT1_64ENDIN_19" localSheetId="0">'GMIC-NC_21A_SCDPT1'!$W$204</definedName>
    <definedName name="SCDPT1_64ENDIN_2" localSheetId="0">'GMIC-NC_21A_SCDPT1'!$D$204</definedName>
    <definedName name="SCDPT1_64ENDIN_20" localSheetId="0">'GMIC-NC_21A_SCDPT1'!$X$204</definedName>
    <definedName name="SCDPT1_64ENDIN_21" localSheetId="0">'GMIC-NC_21A_SCDPT1'!$Y$204</definedName>
    <definedName name="SCDPT1_64ENDIN_22" localSheetId="0">'GMIC-NC_21A_SCDPT1'!$Z$204</definedName>
    <definedName name="SCDPT1_64ENDIN_23" localSheetId="0">'GMIC-NC_21A_SCDPT1'!$AA$204</definedName>
    <definedName name="SCDPT1_64ENDIN_24" localSheetId="0">'GMIC-NC_21A_SCDPT1'!$AB$204</definedName>
    <definedName name="SCDPT1_64ENDIN_25" localSheetId="0">'GMIC-NC_21A_SCDPT1'!$AC$204</definedName>
    <definedName name="SCDPT1_64ENDIN_26" localSheetId="0">'GMIC-NC_21A_SCDPT1'!$AD$204</definedName>
    <definedName name="SCDPT1_64ENDIN_27" localSheetId="0">'GMIC-NC_21A_SCDPT1'!$AE$204</definedName>
    <definedName name="SCDPT1_64ENDIN_28" localSheetId="0">'GMIC-NC_21A_SCDPT1'!$AF$204</definedName>
    <definedName name="SCDPT1_64ENDIN_29" localSheetId="0">'GMIC-NC_21A_SCDPT1'!$AG$204</definedName>
    <definedName name="SCDPT1_64ENDIN_3" localSheetId="0">'GMIC-NC_21A_SCDPT1'!$E$204</definedName>
    <definedName name="SCDPT1_64ENDIN_30" localSheetId="0">'GMIC-NC_21A_SCDPT1'!$AH$204</definedName>
    <definedName name="SCDPT1_64ENDIN_31" localSheetId="0">'GMIC-NC_21A_SCDPT1'!$AI$204</definedName>
    <definedName name="SCDPT1_64ENDIN_32" localSheetId="0">'GMIC-NC_21A_SCDPT1'!$AJ$204</definedName>
    <definedName name="SCDPT1_64ENDIN_33" localSheetId="0">'GMIC-NC_21A_SCDPT1'!$AK$204</definedName>
    <definedName name="SCDPT1_64ENDIN_34" localSheetId="0">'GMIC-NC_21A_SCDPT1'!$AL$204</definedName>
    <definedName name="SCDPT1_64ENDIN_35" localSheetId="0">'GMIC-NC_21A_SCDPT1'!$AM$204</definedName>
    <definedName name="SCDPT1_64ENDIN_4" localSheetId="0">'GMIC-NC_21A_SCDPT1'!$F$204</definedName>
    <definedName name="SCDPT1_64ENDIN_5" localSheetId="0">'GMIC-NC_21A_SCDPT1'!$G$204</definedName>
    <definedName name="SCDPT1_64ENDIN_6.01" localSheetId="0">'GMIC-NC_21A_SCDPT1'!$H$204</definedName>
    <definedName name="SCDPT1_64ENDIN_6.02" localSheetId="0">'GMIC-NC_21A_SCDPT1'!$I$204</definedName>
    <definedName name="SCDPT1_64ENDIN_6.03" localSheetId="0">'GMIC-NC_21A_SCDPT1'!$J$204</definedName>
    <definedName name="SCDPT1_64ENDIN_7" localSheetId="0">'GMIC-NC_21A_SCDPT1'!$K$204</definedName>
    <definedName name="SCDPT1_64ENDIN_8" localSheetId="0">'GMIC-NC_21A_SCDPT1'!$L$204</definedName>
    <definedName name="SCDPT1_64ENDIN_9" localSheetId="0">'GMIC-NC_21A_SCDPT1'!$M$204</definedName>
    <definedName name="SCDPT1_6599999_10" localSheetId="0">'GMIC-NC_21A_SCDPT1'!$N$206</definedName>
    <definedName name="SCDPT1_6599999_11" localSheetId="0">'GMIC-NC_21A_SCDPT1'!$O$206</definedName>
    <definedName name="SCDPT1_6599999_12" localSheetId="0">'GMIC-NC_21A_SCDPT1'!$P$206</definedName>
    <definedName name="SCDPT1_6599999_13" localSheetId="0">'GMIC-NC_21A_SCDPT1'!$Q$206</definedName>
    <definedName name="SCDPT1_6599999_14" localSheetId="0">'GMIC-NC_21A_SCDPT1'!$R$206</definedName>
    <definedName name="SCDPT1_6599999_15" localSheetId="0">'GMIC-NC_21A_SCDPT1'!$S$206</definedName>
    <definedName name="SCDPT1_6599999_19" localSheetId="0">'GMIC-NC_21A_SCDPT1'!$W$206</definedName>
    <definedName name="SCDPT1_6599999_20" localSheetId="0">'GMIC-NC_21A_SCDPT1'!$X$206</definedName>
    <definedName name="SCDPT1_6599999_7" localSheetId="0">'GMIC-NC_21A_SCDPT1'!$K$206</definedName>
    <definedName name="SCDPT1_6599999_9" localSheetId="0">'GMIC-NC_21A_SCDPT1'!$M$206</definedName>
    <definedName name="SCDPT1_7699999_10" localSheetId="0">'GMIC-NC_21A_SCDPT1'!$N$207</definedName>
    <definedName name="SCDPT1_7699999_11" localSheetId="0">'GMIC-NC_21A_SCDPT1'!$O$207</definedName>
    <definedName name="SCDPT1_7699999_12" localSheetId="0">'GMIC-NC_21A_SCDPT1'!$P$207</definedName>
    <definedName name="SCDPT1_7699999_13" localSheetId="0">'GMIC-NC_21A_SCDPT1'!$Q$207</definedName>
    <definedName name="SCDPT1_7699999_14" localSheetId="0">'GMIC-NC_21A_SCDPT1'!$R$207</definedName>
    <definedName name="SCDPT1_7699999_15" localSheetId="0">'GMIC-NC_21A_SCDPT1'!$S$207</definedName>
    <definedName name="SCDPT1_7699999_19" localSheetId="0">'GMIC-NC_21A_SCDPT1'!$W$207</definedName>
    <definedName name="SCDPT1_7699999_20" localSheetId="0">'GMIC-NC_21A_SCDPT1'!$X$207</definedName>
    <definedName name="SCDPT1_7699999_7" localSheetId="0">'GMIC-NC_21A_SCDPT1'!$K$207</definedName>
    <definedName name="SCDPT1_7699999_9" localSheetId="0">'GMIC-NC_21A_SCDPT1'!$M$207</definedName>
    <definedName name="SCDPT1_7799999_10" localSheetId="0">'GMIC-NC_21A_SCDPT1'!$N$208</definedName>
    <definedName name="SCDPT1_7799999_11" localSheetId="0">'GMIC-NC_21A_SCDPT1'!$O$208</definedName>
    <definedName name="SCDPT1_7799999_12" localSheetId="0">'GMIC-NC_21A_SCDPT1'!$P$208</definedName>
    <definedName name="SCDPT1_7799999_13" localSheetId="0">'GMIC-NC_21A_SCDPT1'!$Q$208</definedName>
    <definedName name="SCDPT1_7799999_14" localSheetId="0">'GMIC-NC_21A_SCDPT1'!$R$208</definedName>
    <definedName name="SCDPT1_7799999_15" localSheetId="0">'GMIC-NC_21A_SCDPT1'!$S$208</definedName>
    <definedName name="SCDPT1_7799999_19" localSheetId="0">'GMIC-NC_21A_SCDPT1'!$W$208</definedName>
    <definedName name="SCDPT1_7799999_20" localSheetId="0">'GMIC-NC_21A_SCDPT1'!$X$208</definedName>
    <definedName name="SCDPT1_7799999_7" localSheetId="0">'GMIC-NC_21A_SCDPT1'!$K$208</definedName>
    <definedName name="SCDPT1_7799999_9" localSheetId="0">'GMIC-NC_21A_SCDPT1'!$M$208</definedName>
    <definedName name="SCDPT1_7899999_10" localSheetId="0">'GMIC-NC_21A_SCDPT1'!$N$209</definedName>
    <definedName name="SCDPT1_7899999_11" localSheetId="0">'GMIC-NC_21A_SCDPT1'!$O$209</definedName>
    <definedName name="SCDPT1_7899999_12" localSheetId="0">'GMIC-NC_21A_SCDPT1'!$P$209</definedName>
    <definedName name="SCDPT1_7899999_13" localSheetId="0">'GMIC-NC_21A_SCDPT1'!$Q$209</definedName>
    <definedName name="SCDPT1_7899999_14" localSheetId="0">'GMIC-NC_21A_SCDPT1'!$R$209</definedName>
    <definedName name="SCDPT1_7899999_15" localSheetId="0">'GMIC-NC_21A_SCDPT1'!$S$209</definedName>
    <definedName name="SCDPT1_7899999_19" localSheetId="0">'GMIC-NC_21A_SCDPT1'!$W$209</definedName>
    <definedName name="SCDPT1_7899999_20" localSheetId="0">'GMIC-NC_21A_SCDPT1'!$X$209</definedName>
    <definedName name="SCDPT1_7899999_7" localSheetId="0">'GMIC-NC_21A_SCDPT1'!$K$209</definedName>
    <definedName name="SCDPT1_7899999_9" localSheetId="0">'GMIC-NC_21A_SCDPT1'!$M$209</definedName>
    <definedName name="SCDPT1_7999999_10" localSheetId="0">'GMIC-NC_21A_SCDPT1'!$N$210</definedName>
    <definedName name="SCDPT1_7999999_11" localSheetId="0">'GMIC-NC_21A_SCDPT1'!$O$210</definedName>
    <definedName name="SCDPT1_7999999_12" localSheetId="0">'GMIC-NC_21A_SCDPT1'!$P$210</definedName>
    <definedName name="SCDPT1_7999999_13" localSheetId="0">'GMIC-NC_21A_SCDPT1'!$Q$210</definedName>
    <definedName name="SCDPT1_7999999_14" localSheetId="0">'GMIC-NC_21A_SCDPT1'!$R$210</definedName>
    <definedName name="SCDPT1_7999999_15" localSheetId="0">'GMIC-NC_21A_SCDPT1'!$S$210</definedName>
    <definedName name="SCDPT1_7999999_19" localSheetId="0">'GMIC-NC_21A_SCDPT1'!$W$210</definedName>
    <definedName name="SCDPT1_7999999_20" localSheetId="0">'GMIC-NC_21A_SCDPT1'!$X$210</definedName>
    <definedName name="SCDPT1_7999999_7" localSheetId="0">'GMIC-NC_21A_SCDPT1'!$K$210</definedName>
    <definedName name="SCDPT1_7999999_9" localSheetId="0">'GMIC-NC_21A_SCDPT1'!$M$210</definedName>
    <definedName name="SCDPT1_8099999_10" localSheetId="0">'GMIC-NC_21A_SCDPT1'!$N$211</definedName>
    <definedName name="SCDPT1_8099999_11" localSheetId="0">'GMIC-NC_21A_SCDPT1'!$O$211</definedName>
    <definedName name="SCDPT1_8099999_12" localSheetId="0">'GMIC-NC_21A_SCDPT1'!$P$211</definedName>
    <definedName name="SCDPT1_8099999_13" localSheetId="0">'GMIC-NC_21A_SCDPT1'!$Q$211</definedName>
    <definedName name="SCDPT1_8099999_14" localSheetId="0">'GMIC-NC_21A_SCDPT1'!$R$211</definedName>
    <definedName name="SCDPT1_8099999_15" localSheetId="0">'GMIC-NC_21A_SCDPT1'!$S$211</definedName>
    <definedName name="SCDPT1_8099999_19" localSheetId="0">'GMIC-NC_21A_SCDPT1'!$W$211</definedName>
    <definedName name="SCDPT1_8099999_20" localSheetId="0">'GMIC-NC_21A_SCDPT1'!$X$211</definedName>
    <definedName name="SCDPT1_8099999_7" localSheetId="0">'GMIC-NC_21A_SCDPT1'!$K$211</definedName>
    <definedName name="SCDPT1_8099999_9" localSheetId="0">'GMIC-NC_21A_SCDPT1'!$M$211</definedName>
    <definedName name="SCDPT1_8199999_10" localSheetId="0">'GMIC-NC_21A_SCDPT1'!$N$212</definedName>
    <definedName name="SCDPT1_8199999_11" localSheetId="0">'GMIC-NC_21A_SCDPT1'!$O$212</definedName>
    <definedName name="SCDPT1_8199999_12" localSheetId="0">'GMIC-NC_21A_SCDPT1'!$P$212</definedName>
    <definedName name="SCDPT1_8199999_13" localSheetId="0">'GMIC-NC_21A_SCDPT1'!$Q$212</definedName>
    <definedName name="SCDPT1_8199999_14" localSheetId="0">'GMIC-NC_21A_SCDPT1'!$R$212</definedName>
    <definedName name="SCDPT1_8199999_15" localSheetId="0">'GMIC-NC_21A_SCDPT1'!$S$212</definedName>
    <definedName name="SCDPT1_8199999_19" localSheetId="0">'GMIC-NC_21A_SCDPT1'!$W$212</definedName>
    <definedName name="SCDPT1_8199999_20" localSheetId="0">'GMIC-NC_21A_SCDPT1'!$X$212</definedName>
    <definedName name="SCDPT1_8199999_7" localSheetId="0">'GMIC-NC_21A_SCDPT1'!$K$212</definedName>
    <definedName name="SCDPT1_8199999_9" localSheetId="0">'GMIC-NC_21A_SCDPT1'!$M$212</definedName>
    <definedName name="SCDPT1_8299999_10" localSheetId="0">'GMIC-NC_21A_SCDPT1'!$N$213</definedName>
    <definedName name="SCDPT1_8299999_11" localSheetId="0">'GMIC-NC_21A_SCDPT1'!$O$213</definedName>
    <definedName name="SCDPT1_8299999_12" localSheetId="0">'GMIC-NC_21A_SCDPT1'!$P$213</definedName>
    <definedName name="SCDPT1_8299999_13" localSheetId="0">'GMIC-NC_21A_SCDPT1'!$Q$213</definedName>
    <definedName name="SCDPT1_8299999_14" localSheetId="0">'GMIC-NC_21A_SCDPT1'!$R$213</definedName>
    <definedName name="SCDPT1_8299999_15" localSheetId="0">'GMIC-NC_21A_SCDPT1'!$S$213</definedName>
    <definedName name="SCDPT1_8299999_19" localSheetId="0">'GMIC-NC_21A_SCDPT1'!$W$213</definedName>
    <definedName name="SCDPT1_8299999_20" localSheetId="0">'GMIC-NC_21A_SCDPT1'!$X$213</definedName>
    <definedName name="SCDPT1_8299999_7" localSheetId="0">'GMIC-NC_21A_SCDPT1'!$K$213</definedName>
    <definedName name="SCDPT1_8299999_9" localSheetId="0">'GMIC-NC_21A_SCDPT1'!$M$213</definedName>
    <definedName name="SCDPT1_8399999_10" localSheetId="0">'GMIC-NC_21A_SCDPT1'!$N$214</definedName>
    <definedName name="SCDPT1_8399999_11" localSheetId="0">'GMIC-NC_21A_SCDPT1'!$O$214</definedName>
    <definedName name="SCDPT1_8399999_12" localSheetId="0">'GMIC-NC_21A_SCDPT1'!$P$214</definedName>
    <definedName name="SCDPT1_8399999_13" localSheetId="0">'GMIC-NC_21A_SCDPT1'!$Q$214</definedName>
    <definedName name="SCDPT1_8399999_14" localSheetId="0">'GMIC-NC_21A_SCDPT1'!$R$214</definedName>
    <definedName name="SCDPT1_8399999_15" localSheetId="0">'GMIC-NC_21A_SCDPT1'!$S$214</definedName>
    <definedName name="SCDPT1_8399999_19" localSheetId="0">'GMIC-NC_21A_SCDPT1'!$W$214</definedName>
    <definedName name="SCDPT1_8399999_20" localSheetId="0">'GMIC-NC_21A_SCDPT1'!$X$214</definedName>
    <definedName name="SCDPT1_8399999_7" localSheetId="0">'GMIC-NC_21A_SCDPT1'!$K$214</definedName>
    <definedName name="SCDPT1_8399999_9" localSheetId="0">'GMIC-NC_21A_SCDPT1'!$M$214</definedName>
    <definedName name="SCDPT3_0500000_Range" localSheetId="1">'GMIC-NC_21A_SCDPT3'!$B$7:$P$9</definedName>
    <definedName name="SCDPT3_0599999_7" localSheetId="1">'GMIC-NC_21A_SCDPT3'!$I$10</definedName>
    <definedName name="SCDPT3_0599999_8" localSheetId="1">'GMIC-NC_21A_SCDPT3'!$J$10</definedName>
    <definedName name="SCDPT3_0599999_9" localSheetId="1">'GMIC-NC_21A_SCDPT3'!$K$10</definedName>
    <definedName name="SCDPT3_05BEGIN_1" localSheetId="1">'GMIC-NC_21A_SCDPT3'!$C$7</definedName>
    <definedName name="SCDPT3_05BEGIN_10" localSheetId="1">'GMIC-NC_21A_SCDPT3'!$L$7</definedName>
    <definedName name="SCDPT3_05BEGIN_11" localSheetId="1">'GMIC-NC_21A_SCDPT3'!$M$7</definedName>
    <definedName name="SCDPT3_05BEGIN_12" localSheetId="1">'GMIC-NC_21A_SCDPT3'!$N$7</definedName>
    <definedName name="SCDPT3_05BEGIN_13" localSheetId="1">'GMIC-NC_21A_SCDPT3'!$O$7</definedName>
    <definedName name="SCDPT3_05BEGIN_14" localSheetId="1">'GMIC-NC_21A_SCDPT3'!$P$7</definedName>
    <definedName name="SCDPT3_05BEGIN_2" localSheetId="1">'GMIC-NC_21A_SCDPT3'!$D$7</definedName>
    <definedName name="SCDPT3_05BEGIN_3" localSheetId="1">'GMIC-NC_21A_SCDPT3'!$E$7</definedName>
    <definedName name="SCDPT3_05BEGIN_4" localSheetId="1">'GMIC-NC_21A_SCDPT3'!$F$7</definedName>
    <definedName name="SCDPT3_05BEGIN_5" localSheetId="1">'GMIC-NC_21A_SCDPT3'!$G$7</definedName>
    <definedName name="SCDPT3_05BEGIN_6" localSheetId="1">'GMIC-NC_21A_SCDPT3'!$H$7</definedName>
    <definedName name="SCDPT3_05BEGIN_7" localSheetId="1">'GMIC-NC_21A_SCDPT3'!$I$7</definedName>
    <definedName name="SCDPT3_05BEGIN_8" localSheetId="1">'GMIC-NC_21A_SCDPT3'!$J$7</definedName>
    <definedName name="SCDPT3_05BEGIN_9" localSheetId="1">'GMIC-NC_21A_SCDPT3'!$K$7</definedName>
    <definedName name="SCDPT3_05ENDIN_10" localSheetId="1">'GMIC-NC_21A_SCDPT3'!$L$9</definedName>
    <definedName name="SCDPT3_05ENDIN_11" localSheetId="1">'GMIC-NC_21A_SCDPT3'!$M$9</definedName>
    <definedName name="SCDPT3_05ENDIN_12" localSheetId="1">'GMIC-NC_21A_SCDPT3'!$N$9</definedName>
    <definedName name="SCDPT3_05ENDIN_13" localSheetId="1">'GMIC-NC_21A_SCDPT3'!$O$9</definedName>
    <definedName name="SCDPT3_05ENDIN_14" localSheetId="1">'GMIC-NC_21A_SCDPT3'!$P$9</definedName>
    <definedName name="SCDPT3_05ENDIN_2" localSheetId="1">'GMIC-NC_21A_SCDPT3'!$D$9</definedName>
    <definedName name="SCDPT3_05ENDIN_3" localSheetId="1">'GMIC-NC_21A_SCDPT3'!$E$9</definedName>
    <definedName name="SCDPT3_05ENDIN_4" localSheetId="1">'GMIC-NC_21A_SCDPT3'!$F$9</definedName>
    <definedName name="SCDPT3_05ENDIN_5" localSheetId="1">'GMIC-NC_21A_SCDPT3'!$G$9</definedName>
    <definedName name="SCDPT3_05ENDIN_6" localSheetId="1">'GMIC-NC_21A_SCDPT3'!$H$9</definedName>
    <definedName name="SCDPT3_05ENDIN_7" localSheetId="1">'GMIC-NC_21A_SCDPT3'!$I$9</definedName>
    <definedName name="SCDPT3_05ENDIN_8" localSheetId="1">'GMIC-NC_21A_SCDPT3'!$J$9</definedName>
    <definedName name="SCDPT3_05ENDIN_9" localSheetId="1">'GMIC-NC_21A_SCDPT3'!$K$9</definedName>
    <definedName name="SCDPT3_1000000_Range" localSheetId="1">'GMIC-NC_21A_SCDPT3'!$B$11:$P$13</definedName>
    <definedName name="SCDPT3_1099999_7" localSheetId="1">'GMIC-NC_21A_SCDPT3'!$I$14</definedName>
    <definedName name="SCDPT3_1099999_8" localSheetId="1">'GMIC-NC_21A_SCDPT3'!$J$14</definedName>
    <definedName name="SCDPT3_1099999_9" localSheetId="1">'GMIC-NC_21A_SCDPT3'!$K$14</definedName>
    <definedName name="SCDPT3_10BEGIN_1" localSheetId="1">'GMIC-NC_21A_SCDPT3'!$C$11</definedName>
    <definedName name="SCDPT3_10BEGIN_10" localSheetId="1">'GMIC-NC_21A_SCDPT3'!$L$11</definedName>
    <definedName name="SCDPT3_10BEGIN_11" localSheetId="1">'GMIC-NC_21A_SCDPT3'!$M$11</definedName>
    <definedName name="SCDPT3_10BEGIN_12" localSheetId="1">'GMIC-NC_21A_SCDPT3'!$N$11</definedName>
    <definedName name="SCDPT3_10BEGIN_13" localSheetId="1">'GMIC-NC_21A_SCDPT3'!$O$11</definedName>
    <definedName name="SCDPT3_10BEGIN_14" localSheetId="1">'GMIC-NC_21A_SCDPT3'!$P$11</definedName>
    <definedName name="SCDPT3_10BEGIN_2" localSheetId="1">'GMIC-NC_21A_SCDPT3'!$D$11</definedName>
    <definedName name="SCDPT3_10BEGIN_3" localSheetId="1">'GMIC-NC_21A_SCDPT3'!$E$11</definedName>
    <definedName name="SCDPT3_10BEGIN_4" localSheetId="1">'GMIC-NC_21A_SCDPT3'!$F$11</definedName>
    <definedName name="SCDPT3_10BEGIN_5" localSheetId="1">'GMIC-NC_21A_SCDPT3'!$G$11</definedName>
    <definedName name="SCDPT3_10BEGIN_6" localSheetId="1">'GMIC-NC_21A_SCDPT3'!$H$11</definedName>
    <definedName name="SCDPT3_10BEGIN_7" localSheetId="1">'GMIC-NC_21A_SCDPT3'!$I$11</definedName>
    <definedName name="SCDPT3_10BEGIN_8" localSheetId="1">'GMIC-NC_21A_SCDPT3'!$J$11</definedName>
    <definedName name="SCDPT3_10BEGIN_9" localSheetId="1">'GMIC-NC_21A_SCDPT3'!$K$11</definedName>
    <definedName name="SCDPT3_10ENDIN_10" localSheetId="1">'GMIC-NC_21A_SCDPT3'!$L$13</definedName>
    <definedName name="SCDPT3_10ENDIN_11" localSheetId="1">'GMIC-NC_21A_SCDPT3'!$M$13</definedName>
    <definedName name="SCDPT3_10ENDIN_12" localSheetId="1">'GMIC-NC_21A_SCDPT3'!$N$13</definedName>
    <definedName name="SCDPT3_10ENDIN_13" localSheetId="1">'GMIC-NC_21A_SCDPT3'!$O$13</definedName>
    <definedName name="SCDPT3_10ENDIN_14" localSheetId="1">'GMIC-NC_21A_SCDPT3'!$P$13</definedName>
    <definedName name="SCDPT3_10ENDIN_2" localSheetId="1">'GMIC-NC_21A_SCDPT3'!$D$13</definedName>
    <definedName name="SCDPT3_10ENDIN_3" localSheetId="1">'GMIC-NC_21A_SCDPT3'!$E$13</definedName>
    <definedName name="SCDPT3_10ENDIN_4" localSheetId="1">'GMIC-NC_21A_SCDPT3'!$F$13</definedName>
    <definedName name="SCDPT3_10ENDIN_5" localSheetId="1">'GMIC-NC_21A_SCDPT3'!$G$13</definedName>
    <definedName name="SCDPT3_10ENDIN_6" localSheetId="1">'GMIC-NC_21A_SCDPT3'!$H$13</definedName>
    <definedName name="SCDPT3_10ENDIN_7" localSheetId="1">'GMIC-NC_21A_SCDPT3'!$I$13</definedName>
    <definedName name="SCDPT3_10ENDIN_8" localSheetId="1">'GMIC-NC_21A_SCDPT3'!$J$13</definedName>
    <definedName name="SCDPT3_10ENDIN_9" localSheetId="1">'GMIC-NC_21A_SCDPT3'!$K$13</definedName>
    <definedName name="SCDPT3_1700000_Range" localSheetId="1">'GMIC-NC_21A_SCDPT3'!$B$15:$P$17</definedName>
    <definedName name="SCDPT3_1799999_7" localSheetId="1">'GMIC-NC_21A_SCDPT3'!$I$18</definedName>
    <definedName name="SCDPT3_1799999_8" localSheetId="1">'GMIC-NC_21A_SCDPT3'!$J$18</definedName>
    <definedName name="SCDPT3_1799999_9" localSheetId="1">'GMIC-NC_21A_SCDPT3'!$K$18</definedName>
    <definedName name="SCDPT3_17BEGIN_1" localSheetId="1">'GMIC-NC_21A_SCDPT3'!$C$15</definedName>
    <definedName name="SCDPT3_17BEGIN_10" localSheetId="1">'GMIC-NC_21A_SCDPT3'!$L$15</definedName>
    <definedName name="SCDPT3_17BEGIN_11" localSheetId="1">'GMIC-NC_21A_SCDPT3'!$M$15</definedName>
    <definedName name="SCDPT3_17BEGIN_12" localSheetId="1">'GMIC-NC_21A_SCDPT3'!$N$15</definedName>
    <definedName name="SCDPT3_17BEGIN_13" localSheetId="1">'GMIC-NC_21A_SCDPT3'!$O$15</definedName>
    <definedName name="SCDPT3_17BEGIN_14" localSheetId="1">'GMIC-NC_21A_SCDPT3'!$P$15</definedName>
    <definedName name="SCDPT3_17BEGIN_2" localSheetId="1">'GMIC-NC_21A_SCDPT3'!$D$15</definedName>
    <definedName name="SCDPT3_17BEGIN_3" localSheetId="1">'GMIC-NC_21A_SCDPT3'!$E$15</definedName>
    <definedName name="SCDPT3_17BEGIN_4" localSheetId="1">'GMIC-NC_21A_SCDPT3'!$F$15</definedName>
    <definedName name="SCDPT3_17BEGIN_5" localSheetId="1">'GMIC-NC_21A_SCDPT3'!$G$15</definedName>
    <definedName name="SCDPT3_17BEGIN_6" localSheetId="1">'GMIC-NC_21A_SCDPT3'!$H$15</definedName>
    <definedName name="SCDPT3_17BEGIN_7" localSheetId="1">'GMIC-NC_21A_SCDPT3'!$I$15</definedName>
    <definedName name="SCDPT3_17BEGIN_8" localSheetId="1">'GMIC-NC_21A_SCDPT3'!$J$15</definedName>
    <definedName name="SCDPT3_17BEGIN_9" localSheetId="1">'GMIC-NC_21A_SCDPT3'!$K$15</definedName>
    <definedName name="SCDPT3_17ENDIN_10" localSheetId="1">'GMIC-NC_21A_SCDPT3'!$L$17</definedName>
    <definedName name="SCDPT3_17ENDIN_11" localSheetId="1">'GMIC-NC_21A_SCDPT3'!$M$17</definedName>
    <definedName name="SCDPT3_17ENDIN_12" localSheetId="1">'GMIC-NC_21A_SCDPT3'!$N$17</definedName>
    <definedName name="SCDPT3_17ENDIN_13" localSheetId="1">'GMIC-NC_21A_SCDPT3'!$O$17</definedName>
    <definedName name="SCDPT3_17ENDIN_14" localSheetId="1">'GMIC-NC_21A_SCDPT3'!$P$17</definedName>
    <definedName name="SCDPT3_17ENDIN_2" localSheetId="1">'GMIC-NC_21A_SCDPT3'!$D$17</definedName>
    <definedName name="SCDPT3_17ENDIN_3" localSheetId="1">'GMIC-NC_21A_SCDPT3'!$E$17</definedName>
    <definedName name="SCDPT3_17ENDIN_4" localSheetId="1">'GMIC-NC_21A_SCDPT3'!$F$17</definedName>
    <definedName name="SCDPT3_17ENDIN_5" localSheetId="1">'GMIC-NC_21A_SCDPT3'!$G$17</definedName>
    <definedName name="SCDPT3_17ENDIN_6" localSheetId="1">'GMIC-NC_21A_SCDPT3'!$H$17</definedName>
    <definedName name="SCDPT3_17ENDIN_7" localSheetId="1">'GMIC-NC_21A_SCDPT3'!$I$17</definedName>
    <definedName name="SCDPT3_17ENDIN_8" localSheetId="1">'GMIC-NC_21A_SCDPT3'!$J$17</definedName>
    <definedName name="SCDPT3_17ENDIN_9" localSheetId="1">'GMIC-NC_21A_SCDPT3'!$K$17</definedName>
    <definedName name="SCDPT3_2400000_Range" localSheetId="1">'GMIC-NC_21A_SCDPT3'!$B$19:$P$21</definedName>
    <definedName name="SCDPT3_2499999_7" localSheetId="1">'GMIC-NC_21A_SCDPT3'!$I$22</definedName>
    <definedName name="SCDPT3_2499999_8" localSheetId="1">'GMIC-NC_21A_SCDPT3'!$J$22</definedName>
    <definedName name="SCDPT3_2499999_9" localSheetId="1">'GMIC-NC_21A_SCDPT3'!$K$22</definedName>
    <definedName name="SCDPT3_24BEGIN_1" localSheetId="1">'GMIC-NC_21A_SCDPT3'!$C$19</definedName>
    <definedName name="SCDPT3_24BEGIN_10" localSheetId="1">'GMIC-NC_21A_SCDPT3'!$L$19</definedName>
    <definedName name="SCDPT3_24BEGIN_11" localSheetId="1">'GMIC-NC_21A_SCDPT3'!$M$19</definedName>
    <definedName name="SCDPT3_24BEGIN_12" localSheetId="1">'GMIC-NC_21A_SCDPT3'!$N$19</definedName>
    <definedName name="SCDPT3_24BEGIN_13" localSheetId="1">'GMIC-NC_21A_SCDPT3'!$O$19</definedName>
    <definedName name="SCDPT3_24BEGIN_14" localSheetId="1">'GMIC-NC_21A_SCDPT3'!$P$19</definedName>
    <definedName name="SCDPT3_24BEGIN_2" localSheetId="1">'GMIC-NC_21A_SCDPT3'!$D$19</definedName>
    <definedName name="SCDPT3_24BEGIN_3" localSheetId="1">'GMIC-NC_21A_SCDPT3'!$E$19</definedName>
    <definedName name="SCDPT3_24BEGIN_4" localSheetId="1">'GMIC-NC_21A_SCDPT3'!$F$19</definedName>
    <definedName name="SCDPT3_24BEGIN_5" localSheetId="1">'GMIC-NC_21A_SCDPT3'!$G$19</definedName>
    <definedName name="SCDPT3_24BEGIN_6" localSheetId="1">'GMIC-NC_21A_SCDPT3'!$H$19</definedName>
    <definedName name="SCDPT3_24BEGIN_7" localSheetId="1">'GMIC-NC_21A_SCDPT3'!$I$19</definedName>
    <definedName name="SCDPT3_24BEGIN_8" localSheetId="1">'GMIC-NC_21A_SCDPT3'!$J$19</definedName>
    <definedName name="SCDPT3_24BEGIN_9" localSheetId="1">'GMIC-NC_21A_SCDPT3'!$K$19</definedName>
    <definedName name="SCDPT3_24ENDIN_10" localSheetId="1">'GMIC-NC_21A_SCDPT3'!$L$21</definedName>
    <definedName name="SCDPT3_24ENDIN_11" localSheetId="1">'GMIC-NC_21A_SCDPT3'!$M$21</definedName>
    <definedName name="SCDPT3_24ENDIN_12" localSheetId="1">'GMIC-NC_21A_SCDPT3'!$N$21</definedName>
    <definedName name="SCDPT3_24ENDIN_13" localSheetId="1">'GMIC-NC_21A_SCDPT3'!$O$21</definedName>
    <definedName name="SCDPT3_24ENDIN_14" localSheetId="1">'GMIC-NC_21A_SCDPT3'!$P$21</definedName>
    <definedName name="SCDPT3_24ENDIN_2" localSheetId="1">'GMIC-NC_21A_SCDPT3'!$D$21</definedName>
    <definedName name="SCDPT3_24ENDIN_3" localSheetId="1">'GMIC-NC_21A_SCDPT3'!$E$21</definedName>
    <definedName name="SCDPT3_24ENDIN_4" localSheetId="1">'GMIC-NC_21A_SCDPT3'!$F$21</definedName>
    <definedName name="SCDPT3_24ENDIN_5" localSheetId="1">'GMIC-NC_21A_SCDPT3'!$G$21</definedName>
    <definedName name="SCDPT3_24ENDIN_6" localSheetId="1">'GMIC-NC_21A_SCDPT3'!$H$21</definedName>
    <definedName name="SCDPT3_24ENDIN_7" localSheetId="1">'GMIC-NC_21A_SCDPT3'!$I$21</definedName>
    <definedName name="SCDPT3_24ENDIN_8" localSheetId="1">'GMIC-NC_21A_SCDPT3'!$J$21</definedName>
    <definedName name="SCDPT3_24ENDIN_9" localSheetId="1">'GMIC-NC_21A_SCDPT3'!$K$21</definedName>
    <definedName name="SCDPT3_3100000_Range" localSheetId="1">'GMIC-NC_21A_SCDPT3'!$B$23:$P$25</definedName>
    <definedName name="SCDPT3_3100001_1" localSheetId="1">'GMIC-NC_21A_SCDPT3'!$C$24</definedName>
    <definedName name="SCDPT3_3100001_10" localSheetId="1">'GMIC-NC_21A_SCDPT3'!$L$24</definedName>
    <definedName name="SCDPT3_3100001_11" localSheetId="1">'GMIC-NC_21A_SCDPT3'!$M$24</definedName>
    <definedName name="SCDPT3_3100001_12" localSheetId="1">'GMIC-NC_21A_SCDPT3'!$N$24</definedName>
    <definedName name="SCDPT3_3100001_13" localSheetId="1">'GMIC-NC_21A_SCDPT3'!$O$24</definedName>
    <definedName name="SCDPT3_3100001_14" localSheetId="1">'GMIC-NC_21A_SCDPT3'!$P$24</definedName>
    <definedName name="SCDPT3_3100001_2" localSheetId="1">'GMIC-NC_21A_SCDPT3'!$D$24</definedName>
    <definedName name="SCDPT3_3100001_3" localSheetId="1">'GMIC-NC_21A_SCDPT3'!$E$24</definedName>
    <definedName name="SCDPT3_3100001_4" localSheetId="1">'GMIC-NC_21A_SCDPT3'!$F$24</definedName>
    <definedName name="SCDPT3_3100001_5" localSheetId="1">'GMIC-NC_21A_SCDPT3'!$G$24</definedName>
    <definedName name="SCDPT3_3100001_7" localSheetId="1">'GMIC-NC_21A_SCDPT3'!$I$24</definedName>
    <definedName name="SCDPT3_3100001_8" localSheetId="1">'GMIC-NC_21A_SCDPT3'!$J$24</definedName>
    <definedName name="SCDPT3_3100001_9" localSheetId="1">'GMIC-NC_21A_SCDPT3'!$K$24</definedName>
    <definedName name="SCDPT3_3199999_7" localSheetId="1">'GMIC-NC_21A_SCDPT3'!$I$26</definedName>
    <definedName name="SCDPT3_3199999_8" localSheetId="1">'GMIC-NC_21A_SCDPT3'!$J$26</definedName>
    <definedName name="SCDPT3_3199999_9" localSheetId="1">'GMIC-NC_21A_SCDPT3'!$K$26</definedName>
    <definedName name="SCDPT3_31BEGIN_1" localSheetId="1">'GMIC-NC_21A_SCDPT3'!$C$23</definedName>
    <definedName name="SCDPT3_31BEGIN_10" localSheetId="1">'GMIC-NC_21A_SCDPT3'!$L$23</definedName>
    <definedName name="SCDPT3_31BEGIN_11" localSheetId="1">'GMIC-NC_21A_SCDPT3'!$M$23</definedName>
    <definedName name="SCDPT3_31BEGIN_12" localSheetId="1">'GMIC-NC_21A_SCDPT3'!$N$23</definedName>
    <definedName name="SCDPT3_31BEGIN_13" localSheetId="1">'GMIC-NC_21A_SCDPT3'!$O$23</definedName>
    <definedName name="SCDPT3_31BEGIN_14" localSheetId="1">'GMIC-NC_21A_SCDPT3'!$P$23</definedName>
    <definedName name="SCDPT3_31BEGIN_2" localSheetId="1">'GMIC-NC_21A_SCDPT3'!$D$23</definedName>
    <definedName name="SCDPT3_31BEGIN_3" localSheetId="1">'GMIC-NC_21A_SCDPT3'!$E$23</definedName>
    <definedName name="SCDPT3_31BEGIN_4" localSheetId="1">'GMIC-NC_21A_SCDPT3'!$F$23</definedName>
    <definedName name="SCDPT3_31BEGIN_5" localSheetId="1">'GMIC-NC_21A_SCDPT3'!$G$23</definedName>
    <definedName name="SCDPT3_31BEGIN_6" localSheetId="1">'GMIC-NC_21A_SCDPT3'!$H$23</definedName>
    <definedName name="SCDPT3_31BEGIN_7" localSheetId="1">'GMIC-NC_21A_SCDPT3'!$I$23</definedName>
    <definedName name="SCDPT3_31BEGIN_8" localSheetId="1">'GMIC-NC_21A_SCDPT3'!$J$23</definedName>
    <definedName name="SCDPT3_31BEGIN_9" localSheetId="1">'GMIC-NC_21A_SCDPT3'!$K$23</definedName>
    <definedName name="SCDPT3_31ENDIN_10" localSheetId="1">'GMIC-NC_21A_SCDPT3'!$L$25</definedName>
    <definedName name="SCDPT3_31ENDIN_11" localSheetId="1">'GMIC-NC_21A_SCDPT3'!$M$25</definedName>
    <definedName name="SCDPT3_31ENDIN_12" localSheetId="1">'GMIC-NC_21A_SCDPT3'!$N$25</definedName>
    <definedName name="SCDPT3_31ENDIN_13" localSheetId="1">'GMIC-NC_21A_SCDPT3'!$O$25</definedName>
    <definedName name="SCDPT3_31ENDIN_14" localSheetId="1">'GMIC-NC_21A_SCDPT3'!$P$25</definedName>
    <definedName name="SCDPT3_31ENDIN_2" localSheetId="1">'GMIC-NC_21A_SCDPT3'!$D$25</definedName>
    <definedName name="SCDPT3_31ENDIN_3" localSheetId="1">'GMIC-NC_21A_SCDPT3'!$E$25</definedName>
    <definedName name="SCDPT3_31ENDIN_4" localSheetId="1">'GMIC-NC_21A_SCDPT3'!$F$25</definedName>
    <definedName name="SCDPT3_31ENDIN_5" localSheetId="1">'GMIC-NC_21A_SCDPT3'!$G$25</definedName>
    <definedName name="SCDPT3_31ENDIN_6" localSheetId="1">'GMIC-NC_21A_SCDPT3'!$H$25</definedName>
    <definedName name="SCDPT3_31ENDIN_7" localSheetId="1">'GMIC-NC_21A_SCDPT3'!$I$25</definedName>
    <definedName name="SCDPT3_31ENDIN_8" localSheetId="1">'GMIC-NC_21A_SCDPT3'!$J$25</definedName>
    <definedName name="SCDPT3_31ENDIN_9" localSheetId="1">'GMIC-NC_21A_SCDPT3'!$K$25</definedName>
    <definedName name="SCDPT3_3800000_Range" localSheetId="1">'GMIC-NC_21A_SCDPT3'!$B$27:$P$29</definedName>
    <definedName name="SCDPT3_3800001_1" localSheetId="1">'GMIC-NC_21A_SCDPT3'!$C$28</definedName>
    <definedName name="SCDPT3_3800001_11" localSheetId="1">'GMIC-NC_21A_SCDPT3'!$M$28</definedName>
    <definedName name="SCDPT3_3800001_12" localSheetId="1">'GMIC-NC_21A_SCDPT3'!$N$28</definedName>
    <definedName name="SCDPT3_3800001_13" localSheetId="1">'GMIC-NC_21A_SCDPT3'!$O$28</definedName>
    <definedName name="SCDPT3_3800001_14" localSheetId="1">'GMIC-NC_21A_SCDPT3'!$P$28</definedName>
    <definedName name="SCDPT3_3800001_2" localSheetId="1">'GMIC-NC_21A_SCDPT3'!$D$28</definedName>
    <definedName name="SCDPT3_3800001_3" localSheetId="1">'GMIC-NC_21A_SCDPT3'!$E$28</definedName>
    <definedName name="SCDPT3_3800001_4" localSheetId="1">'GMIC-NC_21A_SCDPT3'!$F$28</definedName>
    <definedName name="SCDPT3_3800001_5" localSheetId="1">'GMIC-NC_21A_SCDPT3'!$G$28</definedName>
    <definedName name="SCDPT3_3800001_7" localSheetId="1">'GMIC-NC_21A_SCDPT3'!$I$28</definedName>
    <definedName name="SCDPT3_3800001_8" localSheetId="1">'GMIC-NC_21A_SCDPT3'!$J$28</definedName>
    <definedName name="SCDPT3_3800001_9" localSheetId="1">'GMIC-NC_21A_SCDPT3'!$K$28</definedName>
    <definedName name="SCDPT3_3899999_7" localSheetId="1">'GMIC-NC_21A_SCDPT3'!$I$30</definedName>
    <definedName name="SCDPT3_3899999_8" localSheetId="1">'GMIC-NC_21A_SCDPT3'!$J$30</definedName>
    <definedName name="SCDPT3_3899999_9" localSheetId="1">'GMIC-NC_21A_SCDPT3'!$K$30</definedName>
    <definedName name="SCDPT3_38BEGIN_1" localSheetId="1">'GMIC-NC_21A_SCDPT3'!$C$27</definedName>
    <definedName name="SCDPT3_38BEGIN_10" localSheetId="1">'GMIC-NC_21A_SCDPT3'!$L$27</definedName>
    <definedName name="SCDPT3_38BEGIN_11" localSheetId="1">'GMIC-NC_21A_SCDPT3'!$M$27</definedName>
    <definedName name="SCDPT3_38BEGIN_12" localSheetId="1">'GMIC-NC_21A_SCDPT3'!$N$27</definedName>
    <definedName name="SCDPT3_38BEGIN_13" localSheetId="1">'GMIC-NC_21A_SCDPT3'!$O$27</definedName>
    <definedName name="SCDPT3_38BEGIN_14" localSheetId="1">'GMIC-NC_21A_SCDPT3'!$P$27</definedName>
    <definedName name="SCDPT3_38BEGIN_2" localSheetId="1">'GMIC-NC_21A_SCDPT3'!$D$27</definedName>
    <definedName name="SCDPT3_38BEGIN_3" localSheetId="1">'GMIC-NC_21A_SCDPT3'!$E$27</definedName>
    <definedName name="SCDPT3_38BEGIN_4" localSheetId="1">'GMIC-NC_21A_SCDPT3'!$F$27</definedName>
    <definedName name="SCDPT3_38BEGIN_5" localSheetId="1">'GMIC-NC_21A_SCDPT3'!$G$27</definedName>
    <definedName name="SCDPT3_38BEGIN_6" localSheetId="1">'GMIC-NC_21A_SCDPT3'!$H$27</definedName>
    <definedName name="SCDPT3_38BEGIN_7" localSheetId="1">'GMIC-NC_21A_SCDPT3'!$I$27</definedName>
    <definedName name="SCDPT3_38BEGIN_8" localSheetId="1">'GMIC-NC_21A_SCDPT3'!$J$27</definedName>
    <definedName name="SCDPT3_38BEGIN_9" localSheetId="1">'GMIC-NC_21A_SCDPT3'!$K$27</definedName>
    <definedName name="SCDPT3_38ENDIN_10" localSheetId="1">'GMIC-NC_21A_SCDPT3'!$L$29</definedName>
    <definedName name="SCDPT3_38ENDIN_11" localSheetId="1">'GMIC-NC_21A_SCDPT3'!$M$29</definedName>
    <definedName name="SCDPT3_38ENDIN_12" localSheetId="1">'GMIC-NC_21A_SCDPT3'!$N$29</definedName>
    <definedName name="SCDPT3_38ENDIN_13" localSheetId="1">'GMIC-NC_21A_SCDPT3'!$O$29</definedName>
    <definedName name="SCDPT3_38ENDIN_14" localSheetId="1">'GMIC-NC_21A_SCDPT3'!$P$29</definedName>
    <definedName name="SCDPT3_38ENDIN_2" localSheetId="1">'GMIC-NC_21A_SCDPT3'!$D$29</definedName>
    <definedName name="SCDPT3_38ENDIN_3" localSheetId="1">'GMIC-NC_21A_SCDPT3'!$E$29</definedName>
    <definedName name="SCDPT3_38ENDIN_4" localSheetId="1">'GMIC-NC_21A_SCDPT3'!$F$29</definedName>
    <definedName name="SCDPT3_38ENDIN_5" localSheetId="1">'GMIC-NC_21A_SCDPT3'!$G$29</definedName>
    <definedName name="SCDPT3_38ENDIN_6" localSheetId="1">'GMIC-NC_21A_SCDPT3'!$H$29</definedName>
    <definedName name="SCDPT3_38ENDIN_7" localSheetId="1">'GMIC-NC_21A_SCDPT3'!$I$29</definedName>
    <definedName name="SCDPT3_38ENDIN_8" localSheetId="1">'GMIC-NC_21A_SCDPT3'!$J$29</definedName>
    <definedName name="SCDPT3_38ENDIN_9" localSheetId="1">'GMIC-NC_21A_SCDPT3'!$K$29</definedName>
    <definedName name="SCDPT3_4800000_Range" localSheetId="1">'GMIC-NC_21A_SCDPT3'!$B$31:$P$33</definedName>
    <definedName name="SCDPT3_4899999_7" localSheetId="1">'GMIC-NC_21A_SCDPT3'!$I$34</definedName>
    <definedName name="SCDPT3_4899999_8" localSheetId="1">'GMIC-NC_21A_SCDPT3'!$J$34</definedName>
    <definedName name="SCDPT3_4899999_9" localSheetId="1">'GMIC-NC_21A_SCDPT3'!$K$34</definedName>
    <definedName name="SCDPT3_48BEGIN_1" localSheetId="1">'GMIC-NC_21A_SCDPT3'!$C$31</definedName>
    <definedName name="SCDPT3_48BEGIN_10" localSheetId="1">'GMIC-NC_21A_SCDPT3'!$L$31</definedName>
    <definedName name="SCDPT3_48BEGIN_11" localSheetId="1">'GMIC-NC_21A_SCDPT3'!$M$31</definedName>
    <definedName name="SCDPT3_48BEGIN_12" localSheetId="1">'GMIC-NC_21A_SCDPT3'!$N$31</definedName>
    <definedName name="SCDPT3_48BEGIN_13" localSheetId="1">'GMIC-NC_21A_SCDPT3'!$O$31</definedName>
    <definedName name="SCDPT3_48BEGIN_14" localSheetId="1">'GMIC-NC_21A_SCDPT3'!$P$31</definedName>
    <definedName name="SCDPT3_48BEGIN_2" localSheetId="1">'GMIC-NC_21A_SCDPT3'!$D$31</definedName>
    <definedName name="SCDPT3_48BEGIN_3" localSheetId="1">'GMIC-NC_21A_SCDPT3'!$E$31</definedName>
    <definedName name="SCDPT3_48BEGIN_4" localSheetId="1">'GMIC-NC_21A_SCDPT3'!$F$31</definedName>
    <definedName name="SCDPT3_48BEGIN_5" localSheetId="1">'GMIC-NC_21A_SCDPT3'!$G$31</definedName>
    <definedName name="SCDPT3_48BEGIN_6" localSheetId="1">'GMIC-NC_21A_SCDPT3'!$H$31</definedName>
    <definedName name="SCDPT3_48BEGIN_7" localSheetId="1">'GMIC-NC_21A_SCDPT3'!$I$31</definedName>
    <definedName name="SCDPT3_48BEGIN_8" localSheetId="1">'GMIC-NC_21A_SCDPT3'!$J$31</definedName>
    <definedName name="SCDPT3_48BEGIN_9" localSheetId="1">'GMIC-NC_21A_SCDPT3'!$K$31</definedName>
    <definedName name="SCDPT3_48ENDIN_10" localSheetId="1">'GMIC-NC_21A_SCDPT3'!$L$33</definedName>
    <definedName name="SCDPT3_48ENDIN_11" localSheetId="1">'GMIC-NC_21A_SCDPT3'!$M$33</definedName>
    <definedName name="SCDPT3_48ENDIN_12" localSheetId="1">'GMIC-NC_21A_SCDPT3'!$N$33</definedName>
    <definedName name="SCDPT3_48ENDIN_13" localSheetId="1">'GMIC-NC_21A_SCDPT3'!$O$33</definedName>
    <definedName name="SCDPT3_48ENDIN_14" localSheetId="1">'GMIC-NC_21A_SCDPT3'!$P$33</definedName>
    <definedName name="SCDPT3_48ENDIN_2" localSheetId="1">'GMIC-NC_21A_SCDPT3'!$D$33</definedName>
    <definedName name="SCDPT3_48ENDIN_3" localSheetId="1">'GMIC-NC_21A_SCDPT3'!$E$33</definedName>
    <definedName name="SCDPT3_48ENDIN_4" localSheetId="1">'GMIC-NC_21A_SCDPT3'!$F$33</definedName>
    <definedName name="SCDPT3_48ENDIN_5" localSheetId="1">'GMIC-NC_21A_SCDPT3'!$G$33</definedName>
    <definedName name="SCDPT3_48ENDIN_6" localSheetId="1">'GMIC-NC_21A_SCDPT3'!$H$33</definedName>
    <definedName name="SCDPT3_48ENDIN_7" localSheetId="1">'GMIC-NC_21A_SCDPT3'!$I$33</definedName>
    <definedName name="SCDPT3_48ENDIN_8" localSheetId="1">'GMIC-NC_21A_SCDPT3'!$J$33</definedName>
    <definedName name="SCDPT3_48ENDIN_9" localSheetId="1">'GMIC-NC_21A_SCDPT3'!$K$33</definedName>
    <definedName name="SCDPT3_5500000_Range" localSheetId="1">'GMIC-NC_21A_SCDPT3'!$B$35:$P$37</definedName>
    <definedName name="SCDPT3_5599999_7" localSheetId="1">'GMIC-NC_21A_SCDPT3'!$I$38</definedName>
    <definedName name="SCDPT3_5599999_8" localSheetId="1">'GMIC-NC_21A_SCDPT3'!$J$38</definedName>
    <definedName name="SCDPT3_5599999_9" localSheetId="1">'GMIC-NC_21A_SCDPT3'!$K$38</definedName>
    <definedName name="SCDPT3_55BEGIN_1" localSheetId="1">'GMIC-NC_21A_SCDPT3'!$C$35</definedName>
    <definedName name="SCDPT3_55BEGIN_10" localSheetId="1">'GMIC-NC_21A_SCDPT3'!$L$35</definedName>
    <definedName name="SCDPT3_55BEGIN_11" localSheetId="1">'GMIC-NC_21A_SCDPT3'!$M$35</definedName>
    <definedName name="SCDPT3_55BEGIN_12" localSheetId="1">'GMIC-NC_21A_SCDPT3'!$N$35</definedName>
    <definedName name="SCDPT3_55BEGIN_13" localSheetId="1">'GMIC-NC_21A_SCDPT3'!$O$35</definedName>
    <definedName name="SCDPT3_55BEGIN_14" localSheetId="1">'GMIC-NC_21A_SCDPT3'!$P$35</definedName>
    <definedName name="SCDPT3_55BEGIN_2" localSheetId="1">'GMIC-NC_21A_SCDPT3'!$D$35</definedName>
    <definedName name="SCDPT3_55BEGIN_3" localSheetId="1">'GMIC-NC_21A_SCDPT3'!$E$35</definedName>
    <definedName name="SCDPT3_55BEGIN_4" localSheetId="1">'GMIC-NC_21A_SCDPT3'!$F$35</definedName>
    <definedName name="SCDPT3_55BEGIN_5" localSheetId="1">'GMIC-NC_21A_SCDPT3'!$G$35</definedName>
    <definedName name="SCDPT3_55BEGIN_6" localSheetId="1">'GMIC-NC_21A_SCDPT3'!$H$35</definedName>
    <definedName name="SCDPT3_55BEGIN_7" localSheetId="1">'GMIC-NC_21A_SCDPT3'!$I$35</definedName>
    <definedName name="SCDPT3_55BEGIN_8" localSheetId="1">'GMIC-NC_21A_SCDPT3'!$J$35</definedName>
    <definedName name="SCDPT3_55BEGIN_9" localSheetId="1">'GMIC-NC_21A_SCDPT3'!$K$35</definedName>
    <definedName name="SCDPT3_55ENDIN_10" localSheetId="1">'GMIC-NC_21A_SCDPT3'!$L$37</definedName>
    <definedName name="SCDPT3_55ENDIN_11" localSheetId="1">'GMIC-NC_21A_SCDPT3'!$M$37</definedName>
    <definedName name="SCDPT3_55ENDIN_12" localSheetId="1">'GMIC-NC_21A_SCDPT3'!$N$37</definedName>
    <definedName name="SCDPT3_55ENDIN_13" localSheetId="1">'GMIC-NC_21A_SCDPT3'!$O$37</definedName>
    <definedName name="SCDPT3_55ENDIN_14" localSheetId="1">'GMIC-NC_21A_SCDPT3'!$P$37</definedName>
    <definedName name="SCDPT3_55ENDIN_2" localSheetId="1">'GMIC-NC_21A_SCDPT3'!$D$37</definedName>
    <definedName name="SCDPT3_55ENDIN_3" localSheetId="1">'GMIC-NC_21A_SCDPT3'!$E$37</definedName>
    <definedName name="SCDPT3_55ENDIN_4" localSheetId="1">'GMIC-NC_21A_SCDPT3'!$F$37</definedName>
    <definedName name="SCDPT3_55ENDIN_5" localSheetId="1">'GMIC-NC_21A_SCDPT3'!$G$37</definedName>
    <definedName name="SCDPT3_55ENDIN_6" localSheetId="1">'GMIC-NC_21A_SCDPT3'!$H$37</definedName>
    <definedName name="SCDPT3_55ENDIN_7" localSheetId="1">'GMIC-NC_21A_SCDPT3'!$I$37</definedName>
    <definedName name="SCDPT3_55ENDIN_8" localSheetId="1">'GMIC-NC_21A_SCDPT3'!$J$37</definedName>
    <definedName name="SCDPT3_55ENDIN_9" localSheetId="1">'GMIC-NC_21A_SCDPT3'!$K$37</definedName>
    <definedName name="SCDPT3_8000000_Range" localSheetId="1">'GMIC-NC_21A_SCDPT3'!$B$39:$P$41</definedName>
    <definedName name="SCDPT3_8099999_7" localSheetId="1">'GMIC-NC_21A_SCDPT3'!$I$42</definedName>
    <definedName name="SCDPT3_8099999_8" localSheetId="1">'GMIC-NC_21A_SCDPT3'!$J$42</definedName>
    <definedName name="SCDPT3_8099999_9" localSheetId="1">'GMIC-NC_21A_SCDPT3'!$K$42</definedName>
    <definedName name="SCDPT3_80BEGIN_1" localSheetId="1">'GMIC-NC_21A_SCDPT3'!$C$39</definedName>
    <definedName name="SCDPT3_80BEGIN_10" localSheetId="1">'GMIC-NC_21A_SCDPT3'!$L$39</definedName>
    <definedName name="SCDPT3_80BEGIN_11" localSheetId="1">'GMIC-NC_21A_SCDPT3'!$M$39</definedName>
    <definedName name="SCDPT3_80BEGIN_12" localSheetId="1">'GMIC-NC_21A_SCDPT3'!$N$39</definedName>
    <definedName name="SCDPT3_80BEGIN_13" localSheetId="1">'GMIC-NC_21A_SCDPT3'!$O$39</definedName>
    <definedName name="SCDPT3_80BEGIN_14" localSheetId="1">'GMIC-NC_21A_SCDPT3'!$P$39</definedName>
    <definedName name="SCDPT3_80BEGIN_2" localSheetId="1">'GMIC-NC_21A_SCDPT3'!$D$39</definedName>
    <definedName name="SCDPT3_80BEGIN_3" localSheetId="1">'GMIC-NC_21A_SCDPT3'!$E$39</definedName>
    <definedName name="SCDPT3_80BEGIN_4" localSheetId="1">'GMIC-NC_21A_SCDPT3'!$F$39</definedName>
    <definedName name="SCDPT3_80BEGIN_5" localSheetId="1">'GMIC-NC_21A_SCDPT3'!$G$39</definedName>
    <definedName name="SCDPT3_80BEGIN_6" localSheetId="1">'GMIC-NC_21A_SCDPT3'!$H$39</definedName>
    <definedName name="SCDPT3_80BEGIN_7" localSheetId="1">'GMIC-NC_21A_SCDPT3'!$I$39</definedName>
    <definedName name="SCDPT3_80BEGIN_8" localSheetId="1">'GMIC-NC_21A_SCDPT3'!$J$39</definedName>
    <definedName name="SCDPT3_80BEGIN_9" localSheetId="1">'GMIC-NC_21A_SCDPT3'!$K$39</definedName>
    <definedName name="SCDPT3_80ENDIN_10" localSheetId="1">'GMIC-NC_21A_SCDPT3'!$L$41</definedName>
    <definedName name="SCDPT3_80ENDIN_11" localSheetId="1">'GMIC-NC_21A_SCDPT3'!$M$41</definedName>
    <definedName name="SCDPT3_80ENDIN_12" localSheetId="1">'GMIC-NC_21A_SCDPT3'!$N$41</definedName>
    <definedName name="SCDPT3_80ENDIN_13" localSheetId="1">'GMIC-NC_21A_SCDPT3'!$O$41</definedName>
    <definedName name="SCDPT3_80ENDIN_14" localSheetId="1">'GMIC-NC_21A_SCDPT3'!$P$41</definedName>
    <definedName name="SCDPT3_80ENDIN_2" localSheetId="1">'GMIC-NC_21A_SCDPT3'!$D$41</definedName>
    <definedName name="SCDPT3_80ENDIN_3" localSheetId="1">'GMIC-NC_21A_SCDPT3'!$E$41</definedName>
    <definedName name="SCDPT3_80ENDIN_4" localSheetId="1">'GMIC-NC_21A_SCDPT3'!$F$41</definedName>
    <definedName name="SCDPT3_80ENDIN_5" localSheetId="1">'GMIC-NC_21A_SCDPT3'!$G$41</definedName>
    <definedName name="SCDPT3_80ENDIN_6" localSheetId="1">'GMIC-NC_21A_SCDPT3'!$H$41</definedName>
    <definedName name="SCDPT3_80ENDIN_7" localSheetId="1">'GMIC-NC_21A_SCDPT3'!$I$41</definedName>
    <definedName name="SCDPT3_80ENDIN_8" localSheetId="1">'GMIC-NC_21A_SCDPT3'!$J$41</definedName>
    <definedName name="SCDPT3_80ENDIN_9" localSheetId="1">'GMIC-NC_21A_SCDPT3'!$K$41</definedName>
    <definedName name="SCDPT3_8200000_Range" localSheetId="1">'GMIC-NC_21A_SCDPT3'!$B$43:$P$45</definedName>
    <definedName name="SCDPT3_8299999_7" localSheetId="1">'GMIC-NC_21A_SCDPT3'!$I$46</definedName>
    <definedName name="SCDPT3_8299999_8" localSheetId="1">'GMIC-NC_21A_SCDPT3'!$J$46</definedName>
    <definedName name="SCDPT3_8299999_9" localSheetId="1">'GMIC-NC_21A_SCDPT3'!$K$46</definedName>
    <definedName name="SCDPT3_82BEGIN_1" localSheetId="1">'GMIC-NC_21A_SCDPT3'!$C$43</definedName>
    <definedName name="SCDPT3_82BEGIN_10" localSheetId="1">'GMIC-NC_21A_SCDPT3'!$L$43</definedName>
    <definedName name="SCDPT3_82BEGIN_11" localSheetId="1">'GMIC-NC_21A_SCDPT3'!$M$43</definedName>
    <definedName name="SCDPT3_82BEGIN_12" localSheetId="1">'GMIC-NC_21A_SCDPT3'!$N$43</definedName>
    <definedName name="SCDPT3_82BEGIN_13" localSheetId="1">'GMIC-NC_21A_SCDPT3'!$O$43</definedName>
    <definedName name="SCDPT3_82BEGIN_14" localSheetId="1">'GMIC-NC_21A_SCDPT3'!$P$43</definedName>
    <definedName name="SCDPT3_82BEGIN_2" localSheetId="1">'GMIC-NC_21A_SCDPT3'!$D$43</definedName>
    <definedName name="SCDPT3_82BEGIN_3" localSheetId="1">'GMIC-NC_21A_SCDPT3'!$E$43</definedName>
    <definedName name="SCDPT3_82BEGIN_4" localSheetId="1">'GMIC-NC_21A_SCDPT3'!$F$43</definedName>
    <definedName name="SCDPT3_82BEGIN_5" localSheetId="1">'GMIC-NC_21A_SCDPT3'!$G$43</definedName>
    <definedName name="SCDPT3_82BEGIN_6" localSheetId="1">'GMIC-NC_21A_SCDPT3'!$H$43</definedName>
    <definedName name="SCDPT3_82BEGIN_7" localSheetId="1">'GMIC-NC_21A_SCDPT3'!$I$43</definedName>
    <definedName name="SCDPT3_82BEGIN_8" localSheetId="1">'GMIC-NC_21A_SCDPT3'!$J$43</definedName>
    <definedName name="SCDPT3_82BEGIN_9" localSheetId="1">'GMIC-NC_21A_SCDPT3'!$K$43</definedName>
    <definedName name="SCDPT3_82ENDIN_10" localSheetId="1">'GMIC-NC_21A_SCDPT3'!$L$45</definedName>
    <definedName name="SCDPT3_82ENDIN_11" localSheetId="1">'GMIC-NC_21A_SCDPT3'!$M$45</definedName>
    <definedName name="SCDPT3_82ENDIN_12" localSheetId="1">'GMIC-NC_21A_SCDPT3'!$N$45</definedName>
    <definedName name="SCDPT3_82ENDIN_13" localSheetId="1">'GMIC-NC_21A_SCDPT3'!$O$45</definedName>
    <definedName name="SCDPT3_82ENDIN_14" localSheetId="1">'GMIC-NC_21A_SCDPT3'!$P$45</definedName>
    <definedName name="SCDPT3_82ENDIN_2" localSheetId="1">'GMIC-NC_21A_SCDPT3'!$D$45</definedName>
    <definedName name="SCDPT3_82ENDIN_3" localSheetId="1">'GMIC-NC_21A_SCDPT3'!$E$45</definedName>
    <definedName name="SCDPT3_82ENDIN_4" localSheetId="1">'GMIC-NC_21A_SCDPT3'!$F$45</definedName>
    <definedName name="SCDPT3_82ENDIN_5" localSheetId="1">'GMIC-NC_21A_SCDPT3'!$G$45</definedName>
    <definedName name="SCDPT3_82ENDIN_6" localSheetId="1">'GMIC-NC_21A_SCDPT3'!$H$45</definedName>
    <definedName name="SCDPT3_82ENDIN_7" localSheetId="1">'GMIC-NC_21A_SCDPT3'!$I$45</definedName>
    <definedName name="SCDPT3_82ENDIN_8" localSheetId="1">'GMIC-NC_21A_SCDPT3'!$J$45</definedName>
    <definedName name="SCDPT3_82ENDIN_9" localSheetId="1">'GMIC-NC_21A_SCDPT3'!$K$45</definedName>
    <definedName name="SCDPT3_8399997_7" localSheetId="1">'GMIC-NC_21A_SCDPT3'!$I$47</definedName>
    <definedName name="SCDPT3_8399997_8" localSheetId="1">'GMIC-NC_21A_SCDPT3'!$J$47</definedName>
    <definedName name="SCDPT3_8399997_9" localSheetId="1">'GMIC-NC_21A_SCDPT3'!$K$47</definedName>
    <definedName name="SCDPT3_8399998_7" localSheetId="1">'GMIC-NC_21A_SCDPT3'!$I$48</definedName>
    <definedName name="SCDPT3_8399998_8" localSheetId="1">'GMIC-NC_21A_SCDPT3'!$J$48</definedName>
    <definedName name="SCDPT3_8399998_9" localSheetId="1">'GMIC-NC_21A_SCDPT3'!$K$48</definedName>
    <definedName name="SCDPT3_8399999_7" localSheetId="1">'GMIC-NC_21A_SCDPT3'!$I$49</definedName>
    <definedName name="SCDPT3_8399999_8" localSheetId="1">'GMIC-NC_21A_SCDPT3'!$J$49</definedName>
    <definedName name="SCDPT3_8399999_9" localSheetId="1">'GMIC-NC_21A_SCDPT3'!$K$49</definedName>
    <definedName name="SCDPT3_8400000_Range" localSheetId="1">'GMIC-NC_21A_SCDPT3'!$B$50:$P$52</definedName>
    <definedName name="SCDPT3_8499999_7" localSheetId="1">'GMIC-NC_21A_SCDPT3'!$I$53</definedName>
    <definedName name="SCDPT3_8499999_9" localSheetId="1">'GMIC-NC_21A_SCDPT3'!$K$53</definedName>
    <definedName name="SCDPT3_84BEGIN_1" localSheetId="1">'GMIC-NC_21A_SCDPT3'!$C$50</definedName>
    <definedName name="SCDPT3_84BEGIN_10" localSheetId="1">'GMIC-NC_21A_SCDPT3'!$L$50</definedName>
    <definedName name="SCDPT3_84BEGIN_11" localSheetId="1">'GMIC-NC_21A_SCDPT3'!$M$50</definedName>
    <definedName name="SCDPT3_84BEGIN_12" localSheetId="1">'GMIC-NC_21A_SCDPT3'!$N$50</definedName>
    <definedName name="SCDPT3_84BEGIN_13" localSheetId="1">'GMIC-NC_21A_SCDPT3'!$O$50</definedName>
    <definedName name="SCDPT3_84BEGIN_14" localSheetId="1">'GMIC-NC_21A_SCDPT3'!$P$50</definedName>
    <definedName name="SCDPT3_84BEGIN_2" localSheetId="1">'GMIC-NC_21A_SCDPT3'!$D$50</definedName>
    <definedName name="SCDPT3_84BEGIN_3" localSheetId="1">'GMIC-NC_21A_SCDPT3'!$E$50</definedName>
    <definedName name="SCDPT3_84BEGIN_4" localSheetId="1">'GMIC-NC_21A_SCDPT3'!$F$50</definedName>
    <definedName name="SCDPT3_84BEGIN_5" localSheetId="1">'GMIC-NC_21A_SCDPT3'!$G$50</definedName>
    <definedName name="SCDPT3_84BEGIN_6" localSheetId="1">'GMIC-NC_21A_SCDPT3'!$H$50</definedName>
    <definedName name="SCDPT3_84BEGIN_7" localSheetId="1">'GMIC-NC_21A_SCDPT3'!$I$50</definedName>
    <definedName name="SCDPT3_84BEGIN_8" localSheetId="1">'GMIC-NC_21A_SCDPT3'!$J$50</definedName>
    <definedName name="SCDPT3_84BEGIN_9" localSheetId="1">'GMIC-NC_21A_SCDPT3'!$K$50</definedName>
    <definedName name="SCDPT3_84ENDIN_10" localSheetId="1">'GMIC-NC_21A_SCDPT3'!$L$52</definedName>
    <definedName name="SCDPT3_84ENDIN_11" localSheetId="1">'GMIC-NC_21A_SCDPT3'!$M$52</definedName>
    <definedName name="SCDPT3_84ENDIN_12" localSheetId="1">'GMIC-NC_21A_SCDPT3'!$N$52</definedName>
    <definedName name="SCDPT3_84ENDIN_13" localSheetId="1">'GMIC-NC_21A_SCDPT3'!$O$52</definedName>
    <definedName name="SCDPT3_84ENDIN_14" localSheetId="1">'GMIC-NC_21A_SCDPT3'!$P$52</definedName>
    <definedName name="SCDPT3_84ENDIN_2" localSheetId="1">'GMIC-NC_21A_SCDPT3'!$D$52</definedName>
    <definedName name="SCDPT3_84ENDIN_3" localSheetId="1">'GMIC-NC_21A_SCDPT3'!$E$52</definedName>
    <definedName name="SCDPT3_84ENDIN_4" localSheetId="1">'GMIC-NC_21A_SCDPT3'!$F$52</definedName>
    <definedName name="SCDPT3_84ENDIN_5" localSheetId="1">'GMIC-NC_21A_SCDPT3'!$G$52</definedName>
    <definedName name="SCDPT3_84ENDIN_6" localSheetId="1">'GMIC-NC_21A_SCDPT3'!$H$52</definedName>
    <definedName name="SCDPT3_84ENDIN_7" localSheetId="1">'GMIC-NC_21A_SCDPT3'!$I$52</definedName>
    <definedName name="SCDPT3_84ENDIN_8" localSheetId="1">'GMIC-NC_21A_SCDPT3'!$J$52</definedName>
    <definedName name="SCDPT3_84ENDIN_9" localSheetId="1">'GMIC-NC_21A_SCDPT3'!$K$52</definedName>
    <definedName name="SCDPT3_8500000_Range" localSheetId="1">'GMIC-NC_21A_SCDPT3'!$B$54:$P$56</definedName>
    <definedName name="SCDPT3_8599999_7" localSheetId="1">'GMIC-NC_21A_SCDPT3'!$I$57</definedName>
    <definedName name="SCDPT3_8599999_9" localSheetId="1">'GMIC-NC_21A_SCDPT3'!$K$57</definedName>
    <definedName name="SCDPT3_85BEGIN_1" localSheetId="1">'GMIC-NC_21A_SCDPT3'!$C$54</definedName>
    <definedName name="SCDPT3_85BEGIN_10" localSheetId="1">'GMIC-NC_21A_SCDPT3'!$L$54</definedName>
    <definedName name="SCDPT3_85BEGIN_11" localSheetId="1">'GMIC-NC_21A_SCDPT3'!$M$54</definedName>
    <definedName name="SCDPT3_85BEGIN_12" localSheetId="1">'GMIC-NC_21A_SCDPT3'!$N$54</definedName>
    <definedName name="SCDPT3_85BEGIN_13" localSheetId="1">'GMIC-NC_21A_SCDPT3'!$O$54</definedName>
    <definedName name="SCDPT3_85BEGIN_14" localSheetId="1">'GMIC-NC_21A_SCDPT3'!$P$54</definedName>
    <definedName name="SCDPT3_85BEGIN_2" localSheetId="1">'GMIC-NC_21A_SCDPT3'!$D$54</definedName>
    <definedName name="SCDPT3_85BEGIN_3" localSheetId="1">'GMIC-NC_21A_SCDPT3'!$E$54</definedName>
    <definedName name="SCDPT3_85BEGIN_4" localSheetId="1">'GMIC-NC_21A_SCDPT3'!$F$54</definedName>
    <definedName name="SCDPT3_85BEGIN_5" localSheetId="1">'GMIC-NC_21A_SCDPT3'!$G$54</definedName>
    <definedName name="SCDPT3_85BEGIN_6" localSheetId="1">'GMIC-NC_21A_SCDPT3'!$H$54</definedName>
    <definedName name="SCDPT3_85BEGIN_7" localSheetId="1">'GMIC-NC_21A_SCDPT3'!$I$54</definedName>
    <definedName name="SCDPT3_85BEGIN_8" localSheetId="1">'GMIC-NC_21A_SCDPT3'!$J$54</definedName>
    <definedName name="SCDPT3_85BEGIN_9" localSheetId="1">'GMIC-NC_21A_SCDPT3'!$K$54</definedName>
    <definedName name="SCDPT3_85ENDIN_10" localSheetId="1">'GMIC-NC_21A_SCDPT3'!$L$56</definedName>
    <definedName name="SCDPT3_85ENDIN_11" localSheetId="1">'GMIC-NC_21A_SCDPT3'!$M$56</definedName>
    <definedName name="SCDPT3_85ENDIN_12" localSheetId="1">'GMIC-NC_21A_SCDPT3'!$N$56</definedName>
    <definedName name="SCDPT3_85ENDIN_13" localSheetId="1">'GMIC-NC_21A_SCDPT3'!$O$56</definedName>
    <definedName name="SCDPT3_85ENDIN_14" localSheetId="1">'GMIC-NC_21A_SCDPT3'!$P$56</definedName>
    <definedName name="SCDPT3_85ENDIN_2" localSheetId="1">'GMIC-NC_21A_SCDPT3'!$D$56</definedName>
    <definedName name="SCDPT3_85ENDIN_3" localSheetId="1">'GMIC-NC_21A_SCDPT3'!$E$56</definedName>
    <definedName name="SCDPT3_85ENDIN_4" localSheetId="1">'GMIC-NC_21A_SCDPT3'!$F$56</definedName>
    <definedName name="SCDPT3_85ENDIN_5" localSheetId="1">'GMIC-NC_21A_SCDPT3'!$G$56</definedName>
    <definedName name="SCDPT3_85ENDIN_6" localSheetId="1">'GMIC-NC_21A_SCDPT3'!$H$56</definedName>
    <definedName name="SCDPT3_85ENDIN_7" localSheetId="1">'GMIC-NC_21A_SCDPT3'!$I$56</definedName>
    <definedName name="SCDPT3_85ENDIN_8" localSheetId="1">'GMIC-NC_21A_SCDPT3'!$J$56</definedName>
    <definedName name="SCDPT3_85ENDIN_9" localSheetId="1">'GMIC-NC_21A_SCDPT3'!$K$56</definedName>
    <definedName name="SCDPT3_8600000_Range" localSheetId="1">'GMIC-NC_21A_SCDPT3'!$B$58:$P$60</definedName>
    <definedName name="SCDPT3_8699999_7" localSheetId="1">'GMIC-NC_21A_SCDPT3'!$I$61</definedName>
    <definedName name="SCDPT3_8699999_9" localSheetId="1">'GMIC-NC_21A_SCDPT3'!$K$61</definedName>
    <definedName name="SCDPT3_86BEGIN_1" localSheetId="1">'GMIC-NC_21A_SCDPT3'!$C$58</definedName>
    <definedName name="SCDPT3_86BEGIN_10" localSheetId="1">'GMIC-NC_21A_SCDPT3'!$L$58</definedName>
    <definedName name="SCDPT3_86BEGIN_11" localSheetId="1">'GMIC-NC_21A_SCDPT3'!$M$58</definedName>
    <definedName name="SCDPT3_86BEGIN_12" localSheetId="1">'GMIC-NC_21A_SCDPT3'!$N$58</definedName>
    <definedName name="SCDPT3_86BEGIN_13" localSheetId="1">'GMIC-NC_21A_SCDPT3'!$O$58</definedName>
    <definedName name="SCDPT3_86BEGIN_14" localSheetId="1">'GMIC-NC_21A_SCDPT3'!$P$58</definedName>
    <definedName name="SCDPT3_86BEGIN_2" localSheetId="1">'GMIC-NC_21A_SCDPT3'!$D$58</definedName>
    <definedName name="SCDPT3_86BEGIN_3" localSheetId="1">'GMIC-NC_21A_SCDPT3'!$E$58</definedName>
    <definedName name="SCDPT3_86BEGIN_4" localSheetId="1">'GMIC-NC_21A_SCDPT3'!$F$58</definedName>
    <definedName name="SCDPT3_86BEGIN_5" localSheetId="1">'GMIC-NC_21A_SCDPT3'!$G$58</definedName>
    <definedName name="SCDPT3_86BEGIN_6" localSheetId="1">'GMIC-NC_21A_SCDPT3'!$H$58</definedName>
    <definedName name="SCDPT3_86BEGIN_7" localSheetId="1">'GMIC-NC_21A_SCDPT3'!$I$58</definedName>
    <definedName name="SCDPT3_86BEGIN_8" localSheetId="1">'GMIC-NC_21A_SCDPT3'!$J$58</definedName>
    <definedName name="SCDPT3_86BEGIN_9" localSheetId="1">'GMIC-NC_21A_SCDPT3'!$K$58</definedName>
    <definedName name="SCDPT3_86ENDIN_10" localSheetId="1">'GMIC-NC_21A_SCDPT3'!$L$60</definedName>
    <definedName name="SCDPT3_86ENDIN_11" localSheetId="1">'GMIC-NC_21A_SCDPT3'!$M$60</definedName>
    <definedName name="SCDPT3_86ENDIN_12" localSheetId="1">'GMIC-NC_21A_SCDPT3'!$N$60</definedName>
    <definedName name="SCDPT3_86ENDIN_13" localSheetId="1">'GMIC-NC_21A_SCDPT3'!$O$60</definedName>
    <definedName name="SCDPT3_86ENDIN_14" localSheetId="1">'GMIC-NC_21A_SCDPT3'!$P$60</definedName>
    <definedName name="SCDPT3_86ENDIN_2" localSheetId="1">'GMIC-NC_21A_SCDPT3'!$D$60</definedName>
    <definedName name="SCDPT3_86ENDIN_3" localSheetId="1">'GMIC-NC_21A_SCDPT3'!$E$60</definedName>
    <definedName name="SCDPT3_86ENDIN_4" localSheetId="1">'GMIC-NC_21A_SCDPT3'!$F$60</definedName>
    <definedName name="SCDPT3_86ENDIN_5" localSheetId="1">'GMIC-NC_21A_SCDPT3'!$G$60</definedName>
    <definedName name="SCDPT3_86ENDIN_6" localSheetId="1">'GMIC-NC_21A_SCDPT3'!$H$60</definedName>
    <definedName name="SCDPT3_86ENDIN_7" localSheetId="1">'GMIC-NC_21A_SCDPT3'!$I$60</definedName>
    <definedName name="SCDPT3_86ENDIN_8" localSheetId="1">'GMIC-NC_21A_SCDPT3'!$J$60</definedName>
    <definedName name="SCDPT3_86ENDIN_9" localSheetId="1">'GMIC-NC_21A_SCDPT3'!$K$60</definedName>
    <definedName name="SCDPT3_8700000_Range" localSheetId="1">'GMIC-NC_21A_SCDPT3'!$B$62:$P$64</definedName>
    <definedName name="SCDPT3_8799999_7" localSheetId="1">'GMIC-NC_21A_SCDPT3'!$I$65</definedName>
    <definedName name="SCDPT3_8799999_9" localSheetId="1">'GMIC-NC_21A_SCDPT3'!$K$65</definedName>
    <definedName name="SCDPT3_87BEGIN_1" localSheetId="1">'GMIC-NC_21A_SCDPT3'!$C$62</definedName>
    <definedName name="SCDPT3_87BEGIN_10" localSheetId="1">'GMIC-NC_21A_SCDPT3'!$L$62</definedName>
    <definedName name="SCDPT3_87BEGIN_11" localSheetId="1">'GMIC-NC_21A_SCDPT3'!$M$62</definedName>
    <definedName name="SCDPT3_87BEGIN_12" localSheetId="1">'GMIC-NC_21A_SCDPT3'!$N$62</definedName>
    <definedName name="SCDPT3_87BEGIN_13" localSheetId="1">'GMIC-NC_21A_SCDPT3'!$O$62</definedName>
    <definedName name="SCDPT3_87BEGIN_14" localSheetId="1">'GMIC-NC_21A_SCDPT3'!$P$62</definedName>
    <definedName name="SCDPT3_87BEGIN_2" localSheetId="1">'GMIC-NC_21A_SCDPT3'!$D$62</definedName>
    <definedName name="SCDPT3_87BEGIN_3" localSheetId="1">'GMIC-NC_21A_SCDPT3'!$E$62</definedName>
    <definedName name="SCDPT3_87BEGIN_4" localSheetId="1">'GMIC-NC_21A_SCDPT3'!$F$62</definedName>
    <definedName name="SCDPT3_87BEGIN_5" localSheetId="1">'GMIC-NC_21A_SCDPT3'!$G$62</definedName>
    <definedName name="SCDPT3_87BEGIN_6" localSheetId="1">'GMIC-NC_21A_SCDPT3'!$H$62</definedName>
    <definedName name="SCDPT3_87BEGIN_7" localSheetId="1">'GMIC-NC_21A_SCDPT3'!$I$62</definedName>
    <definedName name="SCDPT3_87BEGIN_8" localSheetId="1">'GMIC-NC_21A_SCDPT3'!$J$62</definedName>
    <definedName name="SCDPT3_87BEGIN_9" localSheetId="1">'GMIC-NC_21A_SCDPT3'!$K$62</definedName>
    <definedName name="SCDPT3_87ENDIN_10" localSheetId="1">'GMIC-NC_21A_SCDPT3'!$L$64</definedName>
    <definedName name="SCDPT3_87ENDIN_11" localSheetId="1">'GMIC-NC_21A_SCDPT3'!$M$64</definedName>
    <definedName name="SCDPT3_87ENDIN_12" localSheetId="1">'GMIC-NC_21A_SCDPT3'!$N$64</definedName>
    <definedName name="SCDPT3_87ENDIN_13" localSheetId="1">'GMIC-NC_21A_SCDPT3'!$O$64</definedName>
    <definedName name="SCDPT3_87ENDIN_14" localSheetId="1">'GMIC-NC_21A_SCDPT3'!$P$64</definedName>
    <definedName name="SCDPT3_87ENDIN_2" localSheetId="1">'GMIC-NC_21A_SCDPT3'!$D$64</definedName>
    <definedName name="SCDPT3_87ENDIN_3" localSheetId="1">'GMIC-NC_21A_SCDPT3'!$E$64</definedName>
    <definedName name="SCDPT3_87ENDIN_4" localSheetId="1">'GMIC-NC_21A_SCDPT3'!$F$64</definedName>
    <definedName name="SCDPT3_87ENDIN_5" localSheetId="1">'GMIC-NC_21A_SCDPT3'!$G$64</definedName>
    <definedName name="SCDPT3_87ENDIN_6" localSheetId="1">'GMIC-NC_21A_SCDPT3'!$H$64</definedName>
    <definedName name="SCDPT3_87ENDIN_7" localSheetId="1">'GMIC-NC_21A_SCDPT3'!$I$64</definedName>
    <definedName name="SCDPT3_87ENDIN_8" localSheetId="1">'GMIC-NC_21A_SCDPT3'!$J$64</definedName>
    <definedName name="SCDPT3_87ENDIN_9" localSheetId="1">'GMIC-NC_21A_SCDPT3'!$K$64</definedName>
    <definedName name="SCDPT3_8999997_7" localSheetId="1">'GMIC-NC_21A_SCDPT3'!$I$66</definedName>
    <definedName name="SCDPT3_8999997_9" localSheetId="1">'GMIC-NC_21A_SCDPT3'!$K$66</definedName>
    <definedName name="SCDPT3_8999998_7" localSheetId="1">'GMIC-NC_21A_SCDPT3'!$I$67</definedName>
    <definedName name="SCDPT3_8999998_9" localSheetId="1">'GMIC-NC_21A_SCDPT3'!$K$67</definedName>
    <definedName name="SCDPT3_8999999_7" localSheetId="1">'GMIC-NC_21A_SCDPT3'!$I$68</definedName>
    <definedName name="SCDPT3_8999999_9" localSheetId="1">'GMIC-NC_21A_SCDPT3'!$K$68</definedName>
    <definedName name="SCDPT3_9000000_Range" localSheetId="1">'GMIC-NC_21A_SCDPT3'!$B$69:$P$71</definedName>
    <definedName name="SCDPT3_9099999_7" localSheetId="1">'GMIC-NC_21A_SCDPT3'!$I$72</definedName>
    <definedName name="SCDPT3_9099999_9" localSheetId="1">'GMIC-NC_21A_SCDPT3'!$K$72</definedName>
    <definedName name="SCDPT3_90BEGIN_1" localSheetId="1">'GMIC-NC_21A_SCDPT3'!$C$69</definedName>
    <definedName name="SCDPT3_90BEGIN_10" localSheetId="1">'GMIC-NC_21A_SCDPT3'!$L$69</definedName>
    <definedName name="SCDPT3_90BEGIN_11" localSheetId="1">'GMIC-NC_21A_SCDPT3'!$M$69</definedName>
    <definedName name="SCDPT3_90BEGIN_12" localSheetId="1">'GMIC-NC_21A_SCDPT3'!$N$69</definedName>
    <definedName name="SCDPT3_90BEGIN_13" localSheetId="1">'GMIC-NC_21A_SCDPT3'!$O$69</definedName>
    <definedName name="SCDPT3_90BEGIN_14" localSheetId="1">'GMIC-NC_21A_SCDPT3'!$P$69</definedName>
    <definedName name="SCDPT3_90BEGIN_2" localSheetId="1">'GMIC-NC_21A_SCDPT3'!$D$69</definedName>
    <definedName name="SCDPT3_90BEGIN_3" localSheetId="1">'GMIC-NC_21A_SCDPT3'!$E$69</definedName>
    <definedName name="SCDPT3_90BEGIN_4" localSheetId="1">'GMIC-NC_21A_SCDPT3'!$F$69</definedName>
    <definedName name="SCDPT3_90BEGIN_5" localSheetId="1">'GMIC-NC_21A_SCDPT3'!$G$69</definedName>
    <definedName name="SCDPT3_90BEGIN_6" localSheetId="1">'GMIC-NC_21A_SCDPT3'!$H$69</definedName>
    <definedName name="SCDPT3_90BEGIN_7" localSheetId="1">'GMIC-NC_21A_SCDPT3'!$I$69</definedName>
    <definedName name="SCDPT3_90BEGIN_8" localSheetId="1">'GMIC-NC_21A_SCDPT3'!$J$69</definedName>
    <definedName name="SCDPT3_90BEGIN_9" localSheetId="1">'GMIC-NC_21A_SCDPT3'!$K$69</definedName>
    <definedName name="SCDPT3_90ENDIN_10" localSheetId="1">'GMIC-NC_21A_SCDPT3'!$L$71</definedName>
    <definedName name="SCDPT3_90ENDIN_11" localSheetId="1">'GMIC-NC_21A_SCDPT3'!$M$71</definedName>
    <definedName name="SCDPT3_90ENDIN_12" localSheetId="1">'GMIC-NC_21A_SCDPT3'!$N$71</definedName>
    <definedName name="SCDPT3_90ENDIN_13" localSheetId="1">'GMIC-NC_21A_SCDPT3'!$O$71</definedName>
    <definedName name="SCDPT3_90ENDIN_14" localSheetId="1">'GMIC-NC_21A_SCDPT3'!$P$71</definedName>
    <definedName name="SCDPT3_90ENDIN_2" localSheetId="1">'GMIC-NC_21A_SCDPT3'!$D$71</definedName>
    <definedName name="SCDPT3_90ENDIN_3" localSheetId="1">'GMIC-NC_21A_SCDPT3'!$E$71</definedName>
    <definedName name="SCDPT3_90ENDIN_4" localSheetId="1">'GMIC-NC_21A_SCDPT3'!$F$71</definedName>
    <definedName name="SCDPT3_90ENDIN_5" localSheetId="1">'GMIC-NC_21A_SCDPT3'!$G$71</definedName>
    <definedName name="SCDPT3_90ENDIN_6" localSheetId="1">'GMIC-NC_21A_SCDPT3'!$H$71</definedName>
    <definedName name="SCDPT3_90ENDIN_7" localSheetId="1">'GMIC-NC_21A_SCDPT3'!$I$71</definedName>
    <definedName name="SCDPT3_90ENDIN_8" localSheetId="1">'GMIC-NC_21A_SCDPT3'!$J$71</definedName>
    <definedName name="SCDPT3_90ENDIN_9" localSheetId="1">'GMIC-NC_21A_SCDPT3'!$K$71</definedName>
    <definedName name="SCDPT3_9100000_Range" localSheetId="1">'GMIC-NC_21A_SCDPT3'!$B$73:$P$75</definedName>
    <definedName name="SCDPT3_9199999_7" localSheetId="1">'GMIC-NC_21A_SCDPT3'!$I$76</definedName>
    <definedName name="SCDPT3_9199999_9" localSheetId="1">'GMIC-NC_21A_SCDPT3'!$K$76</definedName>
    <definedName name="SCDPT3_91BEGIN_1" localSheetId="1">'GMIC-NC_21A_SCDPT3'!$C$73</definedName>
    <definedName name="SCDPT3_91BEGIN_10" localSheetId="1">'GMIC-NC_21A_SCDPT3'!$L$73</definedName>
    <definedName name="SCDPT3_91BEGIN_11" localSheetId="1">'GMIC-NC_21A_SCDPT3'!$M$73</definedName>
    <definedName name="SCDPT3_91BEGIN_12" localSheetId="1">'GMIC-NC_21A_SCDPT3'!$N$73</definedName>
    <definedName name="SCDPT3_91BEGIN_13" localSheetId="1">'GMIC-NC_21A_SCDPT3'!$O$73</definedName>
    <definedName name="SCDPT3_91BEGIN_14" localSheetId="1">'GMIC-NC_21A_SCDPT3'!$P$73</definedName>
    <definedName name="SCDPT3_91BEGIN_2" localSheetId="1">'GMIC-NC_21A_SCDPT3'!$D$73</definedName>
    <definedName name="SCDPT3_91BEGIN_3" localSheetId="1">'GMIC-NC_21A_SCDPT3'!$E$73</definedName>
    <definedName name="SCDPT3_91BEGIN_4" localSheetId="1">'GMIC-NC_21A_SCDPT3'!$F$73</definedName>
    <definedName name="SCDPT3_91BEGIN_5" localSheetId="1">'GMIC-NC_21A_SCDPT3'!$G$73</definedName>
    <definedName name="SCDPT3_91BEGIN_6" localSheetId="1">'GMIC-NC_21A_SCDPT3'!$H$73</definedName>
    <definedName name="SCDPT3_91BEGIN_7" localSheetId="1">'GMIC-NC_21A_SCDPT3'!$I$73</definedName>
    <definedName name="SCDPT3_91BEGIN_8" localSheetId="1">'GMIC-NC_21A_SCDPT3'!$J$73</definedName>
    <definedName name="SCDPT3_91BEGIN_9" localSheetId="1">'GMIC-NC_21A_SCDPT3'!$K$73</definedName>
    <definedName name="SCDPT3_91ENDIN_10" localSheetId="1">'GMIC-NC_21A_SCDPT3'!$L$75</definedName>
    <definedName name="SCDPT3_91ENDIN_11" localSheetId="1">'GMIC-NC_21A_SCDPT3'!$M$75</definedName>
    <definedName name="SCDPT3_91ENDIN_12" localSheetId="1">'GMIC-NC_21A_SCDPT3'!$N$75</definedName>
    <definedName name="SCDPT3_91ENDIN_13" localSheetId="1">'GMIC-NC_21A_SCDPT3'!$O$75</definedName>
    <definedName name="SCDPT3_91ENDIN_14" localSheetId="1">'GMIC-NC_21A_SCDPT3'!$P$75</definedName>
    <definedName name="SCDPT3_91ENDIN_2" localSheetId="1">'GMIC-NC_21A_SCDPT3'!$D$75</definedName>
    <definedName name="SCDPT3_91ENDIN_3" localSheetId="1">'GMIC-NC_21A_SCDPT3'!$E$75</definedName>
    <definedName name="SCDPT3_91ENDIN_4" localSheetId="1">'GMIC-NC_21A_SCDPT3'!$F$75</definedName>
    <definedName name="SCDPT3_91ENDIN_5" localSheetId="1">'GMIC-NC_21A_SCDPT3'!$G$75</definedName>
    <definedName name="SCDPT3_91ENDIN_6" localSheetId="1">'GMIC-NC_21A_SCDPT3'!$H$75</definedName>
    <definedName name="SCDPT3_91ENDIN_7" localSheetId="1">'GMIC-NC_21A_SCDPT3'!$I$75</definedName>
    <definedName name="SCDPT3_91ENDIN_8" localSheetId="1">'GMIC-NC_21A_SCDPT3'!$J$75</definedName>
    <definedName name="SCDPT3_91ENDIN_9" localSheetId="1">'GMIC-NC_21A_SCDPT3'!$K$75</definedName>
    <definedName name="SCDPT3_9200000_Range" localSheetId="1">'GMIC-NC_21A_SCDPT3'!$B$77:$P$79</definedName>
    <definedName name="SCDPT3_9299999_7" localSheetId="1">'GMIC-NC_21A_SCDPT3'!$I$80</definedName>
    <definedName name="SCDPT3_9299999_9" localSheetId="1">'GMIC-NC_21A_SCDPT3'!$K$80</definedName>
    <definedName name="SCDPT3_92BEGIN_1" localSheetId="1">'GMIC-NC_21A_SCDPT3'!$C$77</definedName>
    <definedName name="SCDPT3_92BEGIN_10" localSheetId="1">'GMIC-NC_21A_SCDPT3'!$L$77</definedName>
    <definedName name="SCDPT3_92BEGIN_11" localSheetId="1">'GMIC-NC_21A_SCDPT3'!$M$77</definedName>
    <definedName name="SCDPT3_92BEGIN_12" localSheetId="1">'GMIC-NC_21A_SCDPT3'!$N$77</definedName>
    <definedName name="SCDPT3_92BEGIN_13" localSheetId="1">'GMIC-NC_21A_SCDPT3'!$O$77</definedName>
    <definedName name="SCDPT3_92BEGIN_14" localSheetId="1">'GMIC-NC_21A_SCDPT3'!$P$77</definedName>
    <definedName name="SCDPT3_92BEGIN_2" localSheetId="1">'GMIC-NC_21A_SCDPT3'!$D$77</definedName>
    <definedName name="SCDPT3_92BEGIN_3" localSheetId="1">'GMIC-NC_21A_SCDPT3'!$E$77</definedName>
    <definedName name="SCDPT3_92BEGIN_4" localSheetId="1">'GMIC-NC_21A_SCDPT3'!$F$77</definedName>
    <definedName name="SCDPT3_92BEGIN_5" localSheetId="1">'GMIC-NC_21A_SCDPT3'!$G$77</definedName>
    <definedName name="SCDPT3_92BEGIN_6" localSheetId="1">'GMIC-NC_21A_SCDPT3'!$H$77</definedName>
    <definedName name="SCDPT3_92BEGIN_7" localSheetId="1">'GMIC-NC_21A_SCDPT3'!$I$77</definedName>
    <definedName name="SCDPT3_92BEGIN_8" localSheetId="1">'GMIC-NC_21A_SCDPT3'!$J$77</definedName>
    <definedName name="SCDPT3_92BEGIN_9" localSheetId="1">'GMIC-NC_21A_SCDPT3'!$K$77</definedName>
    <definedName name="SCDPT3_92ENDIN_10" localSheetId="1">'GMIC-NC_21A_SCDPT3'!$L$79</definedName>
    <definedName name="SCDPT3_92ENDIN_11" localSheetId="1">'GMIC-NC_21A_SCDPT3'!$M$79</definedName>
    <definedName name="SCDPT3_92ENDIN_12" localSheetId="1">'GMIC-NC_21A_SCDPT3'!$N$79</definedName>
    <definedName name="SCDPT3_92ENDIN_13" localSheetId="1">'GMIC-NC_21A_SCDPT3'!$O$79</definedName>
    <definedName name="SCDPT3_92ENDIN_14" localSheetId="1">'GMIC-NC_21A_SCDPT3'!$P$79</definedName>
    <definedName name="SCDPT3_92ENDIN_2" localSheetId="1">'GMIC-NC_21A_SCDPT3'!$D$79</definedName>
    <definedName name="SCDPT3_92ENDIN_3" localSheetId="1">'GMIC-NC_21A_SCDPT3'!$E$79</definedName>
    <definedName name="SCDPT3_92ENDIN_4" localSheetId="1">'GMIC-NC_21A_SCDPT3'!$F$79</definedName>
    <definedName name="SCDPT3_92ENDIN_5" localSheetId="1">'GMIC-NC_21A_SCDPT3'!$G$79</definedName>
    <definedName name="SCDPT3_92ENDIN_6" localSheetId="1">'GMIC-NC_21A_SCDPT3'!$H$79</definedName>
    <definedName name="SCDPT3_92ENDIN_7" localSheetId="1">'GMIC-NC_21A_SCDPT3'!$I$79</definedName>
    <definedName name="SCDPT3_92ENDIN_8" localSheetId="1">'GMIC-NC_21A_SCDPT3'!$J$79</definedName>
    <definedName name="SCDPT3_92ENDIN_9" localSheetId="1">'GMIC-NC_21A_SCDPT3'!$K$79</definedName>
    <definedName name="SCDPT3_9300000_Range" localSheetId="1">'GMIC-NC_21A_SCDPT3'!$B$81:$P$83</definedName>
    <definedName name="SCDPT3_9399999_7" localSheetId="1">'GMIC-NC_21A_SCDPT3'!$I$84</definedName>
    <definedName name="SCDPT3_9399999_9" localSheetId="1">'GMIC-NC_21A_SCDPT3'!$K$84</definedName>
    <definedName name="SCDPT3_93BEGIN_1" localSheetId="1">'GMIC-NC_21A_SCDPT3'!$C$81</definedName>
    <definedName name="SCDPT3_93BEGIN_10" localSheetId="1">'GMIC-NC_21A_SCDPT3'!$L$81</definedName>
    <definedName name="SCDPT3_93BEGIN_11" localSheetId="1">'GMIC-NC_21A_SCDPT3'!$M$81</definedName>
    <definedName name="SCDPT3_93BEGIN_12" localSheetId="1">'GMIC-NC_21A_SCDPT3'!$N$81</definedName>
    <definedName name="SCDPT3_93BEGIN_13" localSheetId="1">'GMIC-NC_21A_SCDPT3'!$O$81</definedName>
    <definedName name="SCDPT3_93BEGIN_14" localSheetId="1">'GMIC-NC_21A_SCDPT3'!$P$81</definedName>
    <definedName name="SCDPT3_93BEGIN_2" localSheetId="1">'GMIC-NC_21A_SCDPT3'!$D$81</definedName>
    <definedName name="SCDPT3_93BEGIN_3" localSheetId="1">'GMIC-NC_21A_SCDPT3'!$E$81</definedName>
    <definedName name="SCDPT3_93BEGIN_4" localSheetId="1">'GMIC-NC_21A_SCDPT3'!$F$81</definedName>
    <definedName name="SCDPT3_93BEGIN_5" localSheetId="1">'GMIC-NC_21A_SCDPT3'!$G$81</definedName>
    <definedName name="SCDPT3_93BEGIN_6" localSheetId="1">'GMIC-NC_21A_SCDPT3'!$H$81</definedName>
    <definedName name="SCDPT3_93BEGIN_7" localSheetId="1">'GMIC-NC_21A_SCDPT3'!$I$81</definedName>
    <definedName name="SCDPT3_93BEGIN_8" localSheetId="1">'GMIC-NC_21A_SCDPT3'!$J$81</definedName>
    <definedName name="SCDPT3_93BEGIN_9" localSheetId="1">'GMIC-NC_21A_SCDPT3'!$K$81</definedName>
    <definedName name="SCDPT3_93ENDIN_10" localSheetId="1">'GMIC-NC_21A_SCDPT3'!$L$83</definedName>
    <definedName name="SCDPT3_93ENDIN_11" localSheetId="1">'GMIC-NC_21A_SCDPT3'!$M$83</definedName>
    <definedName name="SCDPT3_93ENDIN_12" localSheetId="1">'GMIC-NC_21A_SCDPT3'!$N$83</definedName>
    <definedName name="SCDPT3_93ENDIN_13" localSheetId="1">'GMIC-NC_21A_SCDPT3'!$O$83</definedName>
    <definedName name="SCDPT3_93ENDIN_14" localSheetId="1">'GMIC-NC_21A_SCDPT3'!$P$83</definedName>
    <definedName name="SCDPT3_93ENDIN_2" localSheetId="1">'GMIC-NC_21A_SCDPT3'!$D$83</definedName>
    <definedName name="SCDPT3_93ENDIN_3" localSheetId="1">'GMIC-NC_21A_SCDPT3'!$E$83</definedName>
    <definedName name="SCDPT3_93ENDIN_4" localSheetId="1">'GMIC-NC_21A_SCDPT3'!$F$83</definedName>
    <definedName name="SCDPT3_93ENDIN_5" localSheetId="1">'GMIC-NC_21A_SCDPT3'!$G$83</definedName>
    <definedName name="SCDPT3_93ENDIN_6" localSheetId="1">'GMIC-NC_21A_SCDPT3'!$H$83</definedName>
    <definedName name="SCDPT3_93ENDIN_7" localSheetId="1">'GMIC-NC_21A_SCDPT3'!$I$83</definedName>
    <definedName name="SCDPT3_93ENDIN_8" localSheetId="1">'GMIC-NC_21A_SCDPT3'!$J$83</definedName>
    <definedName name="SCDPT3_93ENDIN_9" localSheetId="1">'GMIC-NC_21A_SCDPT3'!$K$83</definedName>
    <definedName name="SCDPT3_9400000_Range" localSheetId="1">'GMIC-NC_21A_SCDPT3'!$B$85:$P$87</definedName>
    <definedName name="SCDPT3_9499999_7" localSheetId="1">'GMIC-NC_21A_SCDPT3'!$I$88</definedName>
    <definedName name="SCDPT3_9499999_9" localSheetId="1">'GMIC-NC_21A_SCDPT3'!$K$88</definedName>
    <definedName name="SCDPT3_94BEGIN_1" localSheetId="1">'GMIC-NC_21A_SCDPT3'!$C$85</definedName>
    <definedName name="SCDPT3_94BEGIN_10" localSheetId="1">'GMIC-NC_21A_SCDPT3'!$L$85</definedName>
    <definedName name="SCDPT3_94BEGIN_11" localSheetId="1">'GMIC-NC_21A_SCDPT3'!$M$85</definedName>
    <definedName name="SCDPT3_94BEGIN_12" localSheetId="1">'GMIC-NC_21A_SCDPT3'!$N$85</definedName>
    <definedName name="SCDPT3_94BEGIN_13" localSheetId="1">'GMIC-NC_21A_SCDPT3'!$O$85</definedName>
    <definedName name="SCDPT3_94BEGIN_14" localSheetId="1">'GMIC-NC_21A_SCDPT3'!$P$85</definedName>
    <definedName name="SCDPT3_94BEGIN_2" localSheetId="1">'GMIC-NC_21A_SCDPT3'!$D$85</definedName>
    <definedName name="SCDPT3_94BEGIN_3" localSheetId="1">'GMIC-NC_21A_SCDPT3'!$E$85</definedName>
    <definedName name="SCDPT3_94BEGIN_4" localSheetId="1">'GMIC-NC_21A_SCDPT3'!$F$85</definedName>
    <definedName name="SCDPT3_94BEGIN_5" localSheetId="1">'GMIC-NC_21A_SCDPT3'!$G$85</definedName>
    <definedName name="SCDPT3_94BEGIN_6" localSheetId="1">'GMIC-NC_21A_SCDPT3'!$H$85</definedName>
    <definedName name="SCDPT3_94BEGIN_7" localSheetId="1">'GMIC-NC_21A_SCDPT3'!$I$85</definedName>
    <definedName name="SCDPT3_94BEGIN_8" localSheetId="1">'GMIC-NC_21A_SCDPT3'!$J$85</definedName>
    <definedName name="SCDPT3_94BEGIN_9" localSheetId="1">'GMIC-NC_21A_SCDPT3'!$K$85</definedName>
    <definedName name="SCDPT3_94ENDIN_10" localSheetId="1">'GMIC-NC_21A_SCDPT3'!$L$87</definedName>
    <definedName name="SCDPT3_94ENDIN_11" localSheetId="1">'GMIC-NC_21A_SCDPT3'!$M$87</definedName>
    <definedName name="SCDPT3_94ENDIN_12" localSheetId="1">'GMIC-NC_21A_SCDPT3'!$N$87</definedName>
    <definedName name="SCDPT3_94ENDIN_13" localSheetId="1">'GMIC-NC_21A_SCDPT3'!$O$87</definedName>
    <definedName name="SCDPT3_94ENDIN_14" localSheetId="1">'GMIC-NC_21A_SCDPT3'!$P$87</definedName>
    <definedName name="SCDPT3_94ENDIN_2" localSheetId="1">'GMIC-NC_21A_SCDPT3'!$D$87</definedName>
    <definedName name="SCDPT3_94ENDIN_3" localSheetId="1">'GMIC-NC_21A_SCDPT3'!$E$87</definedName>
    <definedName name="SCDPT3_94ENDIN_4" localSheetId="1">'GMIC-NC_21A_SCDPT3'!$F$87</definedName>
    <definedName name="SCDPT3_94ENDIN_5" localSheetId="1">'GMIC-NC_21A_SCDPT3'!$G$87</definedName>
    <definedName name="SCDPT3_94ENDIN_6" localSheetId="1">'GMIC-NC_21A_SCDPT3'!$H$87</definedName>
    <definedName name="SCDPT3_94ENDIN_7" localSheetId="1">'GMIC-NC_21A_SCDPT3'!$I$87</definedName>
    <definedName name="SCDPT3_94ENDIN_8" localSheetId="1">'GMIC-NC_21A_SCDPT3'!$J$87</definedName>
    <definedName name="SCDPT3_94ENDIN_9" localSheetId="1">'GMIC-NC_21A_SCDPT3'!$K$87</definedName>
    <definedName name="SCDPT3_9500000_Range" localSheetId="1">'GMIC-NC_21A_SCDPT3'!$B$89:$P$91</definedName>
    <definedName name="SCDPT3_9599999_7" localSheetId="1">'GMIC-NC_21A_SCDPT3'!$I$92</definedName>
    <definedName name="SCDPT3_9599999_9" localSheetId="1">'GMIC-NC_21A_SCDPT3'!$K$92</definedName>
    <definedName name="SCDPT3_95BEGIN_1" localSheetId="1">'GMIC-NC_21A_SCDPT3'!$C$89</definedName>
    <definedName name="SCDPT3_95BEGIN_10" localSheetId="1">'GMIC-NC_21A_SCDPT3'!$L$89</definedName>
    <definedName name="SCDPT3_95BEGIN_11" localSheetId="1">'GMIC-NC_21A_SCDPT3'!$M$89</definedName>
    <definedName name="SCDPT3_95BEGIN_12" localSheetId="1">'GMIC-NC_21A_SCDPT3'!$N$89</definedName>
    <definedName name="SCDPT3_95BEGIN_13" localSheetId="1">'GMIC-NC_21A_SCDPT3'!$O$89</definedName>
    <definedName name="SCDPT3_95BEGIN_14" localSheetId="1">'GMIC-NC_21A_SCDPT3'!$P$89</definedName>
    <definedName name="SCDPT3_95BEGIN_2" localSheetId="1">'GMIC-NC_21A_SCDPT3'!$D$89</definedName>
    <definedName name="SCDPT3_95BEGIN_3" localSheetId="1">'GMIC-NC_21A_SCDPT3'!$E$89</definedName>
    <definedName name="SCDPT3_95BEGIN_4" localSheetId="1">'GMIC-NC_21A_SCDPT3'!$F$89</definedName>
    <definedName name="SCDPT3_95BEGIN_5" localSheetId="1">'GMIC-NC_21A_SCDPT3'!$G$89</definedName>
    <definedName name="SCDPT3_95BEGIN_6" localSheetId="1">'GMIC-NC_21A_SCDPT3'!$H$89</definedName>
    <definedName name="SCDPT3_95BEGIN_7" localSheetId="1">'GMIC-NC_21A_SCDPT3'!$I$89</definedName>
    <definedName name="SCDPT3_95BEGIN_8" localSheetId="1">'GMIC-NC_21A_SCDPT3'!$J$89</definedName>
    <definedName name="SCDPT3_95BEGIN_9" localSheetId="1">'GMIC-NC_21A_SCDPT3'!$K$89</definedName>
    <definedName name="SCDPT3_95ENDIN_10" localSheetId="1">'GMIC-NC_21A_SCDPT3'!$L$91</definedName>
    <definedName name="SCDPT3_95ENDIN_11" localSheetId="1">'GMIC-NC_21A_SCDPT3'!$M$91</definedName>
    <definedName name="SCDPT3_95ENDIN_12" localSheetId="1">'GMIC-NC_21A_SCDPT3'!$N$91</definedName>
    <definedName name="SCDPT3_95ENDIN_13" localSheetId="1">'GMIC-NC_21A_SCDPT3'!$O$91</definedName>
    <definedName name="SCDPT3_95ENDIN_14" localSheetId="1">'GMIC-NC_21A_SCDPT3'!$P$91</definedName>
    <definedName name="SCDPT3_95ENDIN_2" localSheetId="1">'GMIC-NC_21A_SCDPT3'!$D$91</definedName>
    <definedName name="SCDPT3_95ENDIN_3" localSheetId="1">'GMIC-NC_21A_SCDPT3'!$E$91</definedName>
    <definedName name="SCDPT3_95ENDIN_4" localSheetId="1">'GMIC-NC_21A_SCDPT3'!$F$91</definedName>
    <definedName name="SCDPT3_95ENDIN_5" localSheetId="1">'GMIC-NC_21A_SCDPT3'!$G$91</definedName>
    <definedName name="SCDPT3_95ENDIN_6" localSheetId="1">'GMIC-NC_21A_SCDPT3'!$H$91</definedName>
    <definedName name="SCDPT3_95ENDIN_7" localSheetId="1">'GMIC-NC_21A_SCDPT3'!$I$91</definedName>
    <definedName name="SCDPT3_95ENDIN_8" localSheetId="1">'GMIC-NC_21A_SCDPT3'!$J$91</definedName>
    <definedName name="SCDPT3_95ENDIN_9" localSheetId="1">'GMIC-NC_21A_SCDPT3'!$K$91</definedName>
    <definedName name="SCDPT3_9600000_Range" localSheetId="1">'GMIC-NC_21A_SCDPT3'!$B$93:$P$95</definedName>
    <definedName name="SCDPT3_9699999_7" localSheetId="1">'GMIC-NC_21A_SCDPT3'!$I$96</definedName>
    <definedName name="SCDPT3_9699999_9" localSheetId="1">'GMIC-NC_21A_SCDPT3'!$K$96</definedName>
    <definedName name="SCDPT3_96BEGIN_1" localSheetId="1">'GMIC-NC_21A_SCDPT3'!$C$93</definedName>
    <definedName name="SCDPT3_96BEGIN_10" localSheetId="1">'GMIC-NC_21A_SCDPT3'!$L$93</definedName>
    <definedName name="SCDPT3_96BEGIN_11" localSheetId="1">'GMIC-NC_21A_SCDPT3'!$M$93</definedName>
    <definedName name="SCDPT3_96BEGIN_12" localSheetId="1">'GMIC-NC_21A_SCDPT3'!$N$93</definedName>
    <definedName name="SCDPT3_96BEGIN_13" localSheetId="1">'GMIC-NC_21A_SCDPT3'!$O$93</definedName>
    <definedName name="SCDPT3_96BEGIN_14" localSheetId="1">'GMIC-NC_21A_SCDPT3'!$P$93</definedName>
    <definedName name="SCDPT3_96BEGIN_2" localSheetId="1">'GMIC-NC_21A_SCDPT3'!$D$93</definedName>
    <definedName name="SCDPT3_96BEGIN_3" localSheetId="1">'GMIC-NC_21A_SCDPT3'!$E$93</definedName>
    <definedName name="SCDPT3_96BEGIN_4" localSheetId="1">'GMIC-NC_21A_SCDPT3'!$F$93</definedName>
    <definedName name="SCDPT3_96BEGIN_5" localSheetId="1">'GMIC-NC_21A_SCDPT3'!$G$93</definedName>
    <definedName name="SCDPT3_96BEGIN_6" localSheetId="1">'GMIC-NC_21A_SCDPT3'!$H$93</definedName>
    <definedName name="SCDPT3_96BEGIN_7" localSheetId="1">'GMIC-NC_21A_SCDPT3'!$I$93</definedName>
    <definedName name="SCDPT3_96BEGIN_8" localSheetId="1">'GMIC-NC_21A_SCDPT3'!$J$93</definedName>
    <definedName name="SCDPT3_96BEGIN_9" localSheetId="1">'GMIC-NC_21A_SCDPT3'!$K$93</definedName>
    <definedName name="SCDPT3_96ENDIN_10" localSheetId="1">'GMIC-NC_21A_SCDPT3'!$L$95</definedName>
    <definedName name="SCDPT3_96ENDIN_11" localSheetId="1">'GMIC-NC_21A_SCDPT3'!$M$95</definedName>
    <definedName name="SCDPT3_96ENDIN_12" localSheetId="1">'GMIC-NC_21A_SCDPT3'!$N$95</definedName>
    <definedName name="SCDPT3_96ENDIN_13" localSheetId="1">'GMIC-NC_21A_SCDPT3'!$O$95</definedName>
    <definedName name="SCDPT3_96ENDIN_14" localSheetId="1">'GMIC-NC_21A_SCDPT3'!$P$95</definedName>
    <definedName name="SCDPT3_96ENDIN_2" localSheetId="1">'GMIC-NC_21A_SCDPT3'!$D$95</definedName>
    <definedName name="SCDPT3_96ENDIN_3" localSheetId="1">'GMIC-NC_21A_SCDPT3'!$E$95</definedName>
    <definedName name="SCDPT3_96ENDIN_4" localSheetId="1">'GMIC-NC_21A_SCDPT3'!$F$95</definedName>
    <definedName name="SCDPT3_96ENDIN_5" localSheetId="1">'GMIC-NC_21A_SCDPT3'!$G$95</definedName>
    <definedName name="SCDPT3_96ENDIN_6" localSheetId="1">'GMIC-NC_21A_SCDPT3'!$H$95</definedName>
    <definedName name="SCDPT3_96ENDIN_7" localSheetId="1">'GMIC-NC_21A_SCDPT3'!$I$95</definedName>
    <definedName name="SCDPT3_96ENDIN_8" localSheetId="1">'GMIC-NC_21A_SCDPT3'!$J$95</definedName>
    <definedName name="SCDPT3_96ENDIN_9" localSheetId="1">'GMIC-NC_21A_SCDPT3'!$K$95</definedName>
    <definedName name="SCDPT3_9799997_7" localSheetId="1">'GMIC-NC_21A_SCDPT3'!$I$97</definedName>
    <definedName name="SCDPT3_9799997_9" localSheetId="1">'GMIC-NC_21A_SCDPT3'!$K$97</definedName>
    <definedName name="SCDPT3_9799998_7" localSheetId="1">'GMIC-NC_21A_SCDPT3'!$I$98</definedName>
    <definedName name="SCDPT3_9799998_9" localSheetId="1">'GMIC-NC_21A_SCDPT3'!$K$98</definedName>
    <definedName name="SCDPT3_9799999_7" localSheetId="1">'GMIC-NC_21A_SCDPT3'!$I$99</definedName>
    <definedName name="SCDPT3_9799999_9" localSheetId="1">'GMIC-NC_21A_SCDPT3'!$K$99</definedName>
    <definedName name="SCDPT3_9899999_7" localSheetId="1">'GMIC-NC_21A_SCDPT3'!$I$100</definedName>
    <definedName name="SCDPT3_9899999_9" localSheetId="1">'GMIC-NC_21A_SCDPT3'!$K$100</definedName>
    <definedName name="SCDPT3_9999999_7" localSheetId="1">'GMIC-NC_21A_SCDPT3'!$I$101</definedName>
    <definedName name="SCDPT3_9999999_9" localSheetId="1">'GMIC-NC_21A_SCDPT3'!$K$101</definedName>
    <definedName name="SCDPT4_0500000_Range" localSheetId="2">'GMIC-NC_21A_SCDPT4'!$B$7:$AB$11</definedName>
    <definedName name="SCDPT4_0500001_1" localSheetId="2">'GMIC-NC_21A_SCDPT4'!$C$8</definedName>
    <definedName name="SCDPT4_0500001_10" localSheetId="2">'GMIC-NC_21A_SCDPT4'!$L$8</definedName>
    <definedName name="SCDPT4_0500001_11" localSheetId="2">'GMIC-NC_21A_SCDPT4'!$M$8</definedName>
    <definedName name="SCDPT4_0500001_12" localSheetId="2">'GMIC-NC_21A_SCDPT4'!$N$8</definedName>
    <definedName name="SCDPT4_0500001_13" localSheetId="2">'GMIC-NC_21A_SCDPT4'!$O$8</definedName>
    <definedName name="SCDPT4_0500001_14" localSheetId="2">'GMIC-NC_21A_SCDPT4'!$P$8</definedName>
    <definedName name="SCDPT4_0500001_15" localSheetId="2">'GMIC-NC_21A_SCDPT4'!$Q$8</definedName>
    <definedName name="SCDPT4_0500001_16" localSheetId="2">'GMIC-NC_21A_SCDPT4'!$R$8</definedName>
    <definedName name="SCDPT4_0500001_17" localSheetId="2">'GMIC-NC_21A_SCDPT4'!$S$8</definedName>
    <definedName name="SCDPT4_0500001_18" localSheetId="2">'GMIC-NC_21A_SCDPT4'!$T$8</definedName>
    <definedName name="SCDPT4_0500001_19" localSheetId="2">'GMIC-NC_21A_SCDPT4'!$U$8</definedName>
    <definedName name="SCDPT4_0500001_2" localSheetId="2">'GMIC-NC_21A_SCDPT4'!$D$8</definedName>
    <definedName name="SCDPT4_0500001_20" localSheetId="2">'GMIC-NC_21A_SCDPT4'!$V$8</definedName>
    <definedName name="SCDPT4_0500001_21" localSheetId="2">'GMIC-NC_21A_SCDPT4'!$W$8</definedName>
    <definedName name="SCDPT4_0500001_23" localSheetId="2">'GMIC-NC_21A_SCDPT4'!$Y$8</definedName>
    <definedName name="SCDPT4_0500001_24" localSheetId="2">'GMIC-NC_21A_SCDPT4'!$Z$8</definedName>
    <definedName name="SCDPT4_0500001_25" localSheetId="2">'GMIC-NC_21A_SCDPT4'!$AA$8</definedName>
    <definedName name="SCDPT4_0500001_26" localSheetId="2">'GMIC-NC_21A_SCDPT4'!$AB$8</definedName>
    <definedName name="SCDPT4_0500001_3" localSheetId="2">'GMIC-NC_21A_SCDPT4'!$E$8</definedName>
    <definedName name="SCDPT4_0500001_4" localSheetId="2">'GMIC-NC_21A_SCDPT4'!$F$8</definedName>
    <definedName name="SCDPT4_0500001_5" localSheetId="2">'GMIC-NC_21A_SCDPT4'!$G$8</definedName>
    <definedName name="SCDPT4_0500001_7" localSheetId="2">'GMIC-NC_21A_SCDPT4'!$I$8</definedName>
    <definedName name="SCDPT4_0500001_8" localSheetId="2">'GMIC-NC_21A_SCDPT4'!$J$8</definedName>
    <definedName name="SCDPT4_0500001_9" localSheetId="2">'GMIC-NC_21A_SCDPT4'!$K$8</definedName>
    <definedName name="SCDPT4_0599999_10" localSheetId="2">'GMIC-NC_21A_SCDPT4'!$L$12</definedName>
    <definedName name="SCDPT4_0599999_11" localSheetId="2">'GMIC-NC_21A_SCDPT4'!$M$12</definedName>
    <definedName name="SCDPT4_0599999_12" localSheetId="2">'GMIC-NC_21A_SCDPT4'!$N$12</definedName>
    <definedName name="SCDPT4_0599999_13" localSheetId="2">'GMIC-NC_21A_SCDPT4'!$O$12</definedName>
    <definedName name="SCDPT4_0599999_14" localSheetId="2">'GMIC-NC_21A_SCDPT4'!$P$12</definedName>
    <definedName name="SCDPT4_0599999_15" localSheetId="2">'GMIC-NC_21A_SCDPT4'!$Q$12</definedName>
    <definedName name="SCDPT4_0599999_16" localSheetId="2">'GMIC-NC_21A_SCDPT4'!$R$12</definedName>
    <definedName name="SCDPT4_0599999_17" localSheetId="2">'GMIC-NC_21A_SCDPT4'!$S$12</definedName>
    <definedName name="SCDPT4_0599999_18" localSheetId="2">'GMIC-NC_21A_SCDPT4'!$T$12</definedName>
    <definedName name="SCDPT4_0599999_19" localSheetId="2">'GMIC-NC_21A_SCDPT4'!$U$12</definedName>
    <definedName name="SCDPT4_0599999_20" localSheetId="2">'GMIC-NC_21A_SCDPT4'!$V$12</definedName>
    <definedName name="SCDPT4_0599999_7" localSheetId="2">'GMIC-NC_21A_SCDPT4'!$I$12</definedName>
    <definedName name="SCDPT4_0599999_8" localSheetId="2">'GMIC-NC_21A_SCDPT4'!$J$12</definedName>
    <definedName name="SCDPT4_0599999_9" localSheetId="2">'GMIC-NC_21A_SCDPT4'!$K$12</definedName>
    <definedName name="SCDPT4_05BEGIN_1" localSheetId="2">'GMIC-NC_21A_SCDPT4'!$C$7</definedName>
    <definedName name="SCDPT4_05BEGIN_10" localSheetId="2">'GMIC-NC_21A_SCDPT4'!$L$7</definedName>
    <definedName name="SCDPT4_05BEGIN_11" localSheetId="2">'GMIC-NC_21A_SCDPT4'!$M$7</definedName>
    <definedName name="SCDPT4_05BEGIN_12" localSheetId="2">'GMIC-NC_21A_SCDPT4'!$N$7</definedName>
    <definedName name="SCDPT4_05BEGIN_13" localSheetId="2">'GMIC-NC_21A_SCDPT4'!$O$7</definedName>
    <definedName name="SCDPT4_05BEGIN_14" localSheetId="2">'GMIC-NC_21A_SCDPT4'!$P$7</definedName>
    <definedName name="SCDPT4_05BEGIN_15" localSheetId="2">'GMIC-NC_21A_SCDPT4'!$Q$7</definedName>
    <definedName name="SCDPT4_05BEGIN_16" localSheetId="2">'GMIC-NC_21A_SCDPT4'!$R$7</definedName>
    <definedName name="SCDPT4_05BEGIN_17" localSheetId="2">'GMIC-NC_21A_SCDPT4'!$S$7</definedName>
    <definedName name="SCDPT4_05BEGIN_18" localSheetId="2">'GMIC-NC_21A_SCDPT4'!$T$7</definedName>
    <definedName name="SCDPT4_05BEGIN_19" localSheetId="2">'GMIC-NC_21A_SCDPT4'!$U$7</definedName>
    <definedName name="SCDPT4_05BEGIN_2" localSheetId="2">'GMIC-NC_21A_SCDPT4'!$D$7</definedName>
    <definedName name="SCDPT4_05BEGIN_20" localSheetId="2">'GMIC-NC_21A_SCDPT4'!$V$7</definedName>
    <definedName name="SCDPT4_05BEGIN_21" localSheetId="2">'GMIC-NC_21A_SCDPT4'!$W$7</definedName>
    <definedName name="SCDPT4_05BEGIN_22" localSheetId="2">'GMIC-NC_21A_SCDPT4'!$X$7</definedName>
    <definedName name="SCDPT4_05BEGIN_23" localSheetId="2">'GMIC-NC_21A_SCDPT4'!$Y$7</definedName>
    <definedName name="SCDPT4_05BEGIN_24" localSheetId="2">'GMIC-NC_21A_SCDPT4'!$Z$7</definedName>
    <definedName name="SCDPT4_05BEGIN_25" localSheetId="2">'GMIC-NC_21A_SCDPT4'!$AA$7</definedName>
    <definedName name="SCDPT4_05BEGIN_26" localSheetId="2">'GMIC-NC_21A_SCDPT4'!$AB$7</definedName>
    <definedName name="SCDPT4_05BEGIN_3" localSheetId="2">'GMIC-NC_21A_SCDPT4'!$E$7</definedName>
    <definedName name="SCDPT4_05BEGIN_4" localSheetId="2">'GMIC-NC_21A_SCDPT4'!$F$7</definedName>
    <definedName name="SCDPT4_05BEGIN_5" localSheetId="2">'GMIC-NC_21A_SCDPT4'!$G$7</definedName>
    <definedName name="SCDPT4_05BEGIN_6" localSheetId="2">'GMIC-NC_21A_SCDPT4'!$H$7</definedName>
    <definedName name="SCDPT4_05BEGIN_7" localSheetId="2">'GMIC-NC_21A_SCDPT4'!$I$7</definedName>
    <definedName name="SCDPT4_05BEGIN_8" localSheetId="2">'GMIC-NC_21A_SCDPT4'!$J$7</definedName>
    <definedName name="SCDPT4_05BEGIN_9" localSheetId="2">'GMIC-NC_21A_SCDPT4'!$K$7</definedName>
    <definedName name="SCDPT4_05ENDIN_10" localSheetId="2">'GMIC-NC_21A_SCDPT4'!$L$11</definedName>
    <definedName name="SCDPT4_05ENDIN_11" localSheetId="2">'GMIC-NC_21A_SCDPT4'!$M$11</definedName>
    <definedName name="SCDPT4_05ENDIN_12" localSheetId="2">'GMIC-NC_21A_SCDPT4'!$N$11</definedName>
    <definedName name="SCDPT4_05ENDIN_13" localSheetId="2">'GMIC-NC_21A_SCDPT4'!$O$11</definedName>
    <definedName name="SCDPT4_05ENDIN_14" localSheetId="2">'GMIC-NC_21A_SCDPT4'!$P$11</definedName>
    <definedName name="SCDPT4_05ENDIN_15" localSheetId="2">'GMIC-NC_21A_SCDPT4'!$Q$11</definedName>
    <definedName name="SCDPT4_05ENDIN_16" localSheetId="2">'GMIC-NC_21A_SCDPT4'!$R$11</definedName>
    <definedName name="SCDPT4_05ENDIN_17" localSheetId="2">'GMIC-NC_21A_SCDPT4'!$S$11</definedName>
    <definedName name="SCDPT4_05ENDIN_18" localSheetId="2">'GMIC-NC_21A_SCDPT4'!$T$11</definedName>
    <definedName name="SCDPT4_05ENDIN_19" localSheetId="2">'GMIC-NC_21A_SCDPT4'!$U$11</definedName>
    <definedName name="SCDPT4_05ENDIN_2" localSheetId="2">'GMIC-NC_21A_SCDPT4'!$D$11</definedName>
    <definedName name="SCDPT4_05ENDIN_20" localSheetId="2">'GMIC-NC_21A_SCDPT4'!$V$11</definedName>
    <definedName name="SCDPT4_05ENDIN_21" localSheetId="2">'GMIC-NC_21A_SCDPT4'!$W$11</definedName>
    <definedName name="SCDPT4_05ENDIN_22" localSheetId="2">'GMIC-NC_21A_SCDPT4'!$X$11</definedName>
    <definedName name="SCDPT4_05ENDIN_23" localSheetId="2">'GMIC-NC_21A_SCDPT4'!$Y$11</definedName>
    <definedName name="SCDPT4_05ENDIN_24" localSheetId="2">'GMIC-NC_21A_SCDPT4'!$Z$11</definedName>
    <definedName name="SCDPT4_05ENDIN_25" localSheetId="2">'GMIC-NC_21A_SCDPT4'!$AA$11</definedName>
    <definedName name="SCDPT4_05ENDIN_26" localSheetId="2">'GMIC-NC_21A_SCDPT4'!$AB$11</definedName>
    <definedName name="SCDPT4_05ENDIN_3" localSheetId="2">'GMIC-NC_21A_SCDPT4'!$E$11</definedName>
    <definedName name="SCDPT4_05ENDIN_4" localSheetId="2">'GMIC-NC_21A_SCDPT4'!$F$11</definedName>
    <definedName name="SCDPT4_05ENDIN_5" localSheetId="2">'GMIC-NC_21A_SCDPT4'!$G$11</definedName>
    <definedName name="SCDPT4_05ENDIN_6" localSheetId="2">'GMIC-NC_21A_SCDPT4'!$H$11</definedName>
    <definedName name="SCDPT4_05ENDIN_7" localSheetId="2">'GMIC-NC_21A_SCDPT4'!$I$11</definedName>
    <definedName name="SCDPT4_05ENDIN_8" localSheetId="2">'GMIC-NC_21A_SCDPT4'!$J$11</definedName>
    <definedName name="SCDPT4_05ENDIN_9" localSheetId="2">'GMIC-NC_21A_SCDPT4'!$K$11</definedName>
    <definedName name="SCDPT4_1000000_Range" localSheetId="2">'GMIC-NC_21A_SCDPT4'!$B$13:$AB$15</definedName>
    <definedName name="SCDPT4_1099999_10" localSheetId="2">'GMIC-NC_21A_SCDPT4'!$L$16</definedName>
    <definedName name="SCDPT4_1099999_11" localSheetId="2">'GMIC-NC_21A_SCDPT4'!$M$16</definedName>
    <definedName name="SCDPT4_1099999_12" localSheetId="2">'GMIC-NC_21A_SCDPT4'!$N$16</definedName>
    <definedName name="SCDPT4_1099999_13" localSheetId="2">'GMIC-NC_21A_SCDPT4'!$O$16</definedName>
    <definedName name="SCDPT4_1099999_14" localSheetId="2">'GMIC-NC_21A_SCDPT4'!$P$16</definedName>
    <definedName name="SCDPT4_1099999_15" localSheetId="2">'GMIC-NC_21A_SCDPT4'!$Q$16</definedName>
    <definedName name="SCDPT4_1099999_16" localSheetId="2">'GMIC-NC_21A_SCDPT4'!$R$16</definedName>
    <definedName name="SCDPT4_1099999_17" localSheetId="2">'GMIC-NC_21A_SCDPT4'!$S$16</definedName>
    <definedName name="SCDPT4_1099999_18" localSheetId="2">'GMIC-NC_21A_SCDPT4'!$T$16</definedName>
    <definedName name="SCDPT4_1099999_19" localSheetId="2">'GMIC-NC_21A_SCDPT4'!$U$16</definedName>
    <definedName name="SCDPT4_1099999_20" localSheetId="2">'GMIC-NC_21A_SCDPT4'!$V$16</definedName>
    <definedName name="SCDPT4_1099999_7" localSheetId="2">'GMIC-NC_21A_SCDPT4'!$I$16</definedName>
    <definedName name="SCDPT4_1099999_8" localSheetId="2">'GMIC-NC_21A_SCDPT4'!$J$16</definedName>
    <definedName name="SCDPT4_1099999_9" localSheetId="2">'GMIC-NC_21A_SCDPT4'!$K$16</definedName>
    <definedName name="SCDPT4_10BEGIN_1" localSheetId="2">'GMIC-NC_21A_SCDPT4'!$C$13</definedName>
    <definedName name="SCDPT4_10BEGIN_10" localSheetId="2">'GMIC-NC_21A_SCDPT4'!$L$13</definedName>
    <definedName name="SCDPT4_10BEGIN_11" localSheetId="2">'GMIC-NC_21A_SCDPT4'!$M$13</definedName>
    <definedName name="SCDPT4_10BEGIN_12" localSheetId="2">'GMIC-NC_21A_SCDPT4'!$N$13</definedName>
    <definedName name="SCDPT4_10BEGIN_13" localSheetId="2">'GMIC-NC_21A_SCDPT4'!$O$13</definedName>
    <definedName name="SCDPT4_10BEGIN_14" localSheetId="2">'GMIC-NC_21A_SCDPT4'!$P$13</definedName>
    <definedName name="SCDPT4_10BEGIN_15" localSheetId="2">'GMIC-NC_21A_SCDPT4'!$Q$13</definedName>
    <definedName name="SCDPT4_10BEGIN_16" localSheetId="2">'GMIC-NC_21A_SCDPT4'!$R$13</definedName>
    <definedName name="SCDPT4_10BEGIN_17" localSheetId="2">'GMIC-NC_21A_SCDPT4'!$S$13</definedName>
    <definedName name="SCDPT4_10BEGIN_18" localSheetId="2">'GMIC-NC_21A_SCDPT4'!$T$13</definedName>
    <definedName name="SCDPT4_10BEGIN_19" localSheetId="2">'GMIC-NC_21A_SCDPT4'!$U$13</definedName>
    <definedName name="SCDPT4_10BEGIN_2" localSheetId="2">'GMIC-NC_21A_SCDPT4'!$D$13</definedName>
    <definedName name="SCDPT4_10BEGIN_20" localSheetId="2">'GMIC-NC_21A_SCDPT4'!$V$13</definedName>
    <definedName name="SCDPT4_10BEGIN_21" localSheetId="2">'GMIC-NC_21A_SCDPT4'!$W$13</definedName>
    <definedName name="SCDPT4_10BEGIN_22" localSheetId="2">'GMIC-NC_21A_SCDPT4'!$X$13</definedName>
    <definedName name="SCDPT4_10BEGIN_23" localSheetId="2">'GMIC-NC_21A_SCDPT4'!$Y$13</definedName>
    <definedName name="SCDPT4_10BEGIN_24" localSheetId="2">'GMIC-NC_21A_SCDPT4'!$Z$13</definedName>
    <definedName name="SCDPT4_10BEGIN_25" localSheetId="2">'GMIC-NC_21A_SCDPT4'!$AA$13</definedName>
    <definedName name="SCDPT4_10BEGIN_26" localSheetId="2">'GMIC-NC_21A_SCDPT4'!$AB$13</definedName>
    <definedName name="SCDPT4_10BEGIN_3" localSheetId="2">'GMIC-NC_21A_SCDPT4'!$E$13</definedName>
    <definedName name="SCDPT4_10BEGIN_4" localSheetId="2">'GMIC-NC_21A_SCDPT4'!$F$13</definedName>
    <definedName name="SCDPT4_10BEGIN_5" localSheetId="2">'GMIC-NC_21A_SCDPT4'!$G$13</definedName>
    <definedName name="SCDPT4_10BEGIN_6" localSheetId="2">'GMIC-NC_21A_SCDPT4'!$H$13</definedName>
    <definedName name="SCDPT4_10BEGIN_7" localSheetId="2">'GMIC-NC_21A_SCDPT4'!$I$13</definedName>
    <definedName name="SCDPT4_10BEGIN_8" localSheetId="2">'GMIC-NC_21A_SCDPT4'!$J$13</definedName>
    <definedName name="SCDPT4_10BEGIN_9" localSheetId="2">'GMIC-NC_21A_SCDPT4'!$K$13</definedName>
    <definedName name="SCDPT4_10ENDIN_10" localSheetId="2">'GMIC-NC_21A_SCDPT4'!$L$15</definedName>
    <definedName name="SCDPT4_10ENDIN_11" localSheetId="2">'GMIC-NC_21A_SCDPT4'!$M$15</definedName>
    <definedName name="SCDPT4_10ENDIN_12" localSheetId="2">'GMIC-NC_21A_SCDPT4'!$N$15</definedName>
    <definedName name="SCDPT4_10ENDIN_13" localSheetId="2">'GMIC-NC_21A_SCDPT4'!$O$15</definedName>
    <definedName name="SCDPT4_10ENDIN_14" localSheetId="2">'GMIC-NC_21A_SCDPT4'!$P$15</definedName>
    <definedName name="SCDPT4_10ENDIN_15" localSheetId="2">'GMIC-NC_21A_SCDPT4'!$Q$15</definedName>
    <definedName name="SCDPT4_10ENDIN_16" localSheetId="2">'GMIC-NC_21A_SCDPT4'!$R$15</definedName>
    <definedName name="SCDPT4_10ENDIN_17" localSheetId="2">'GMIC-NC_21A_SCDPT4'!$S$15</definedName>
    <definedName name="SCDPT4_10ENDIN_18" localSheetId="2">'GMIC-NC_21A_SCDPT4'!$T$15</definedName>
    <definedName name="SCDPT4_10ENDIN_19" localSheetId="2">'GMIC-NC_21A_SCDPT4'!$U$15</definedName>
    <definedName name="SCDPT4_10ENDIN_2" localSheetId="2">'GMIC-NC_21A_SCDPT4'!$D$15</definedName>
    <definedName name="SCDPT4_10ENDIN_20" localSheetId="2">'GMIC-NC_21A_SCDPT4'!$V$15</definedName>
    <definedName name="SCDPT4_10ENDIN_21" localSheetId="2">'GMIC-NC_21A_SCDPT4'!$W$15</definedName>
    <definedName name="SCDPT4_10ENDIN_22" localSheetId="2">'GMIC-NC_21A_SCDPT4'!$X$15</definedName>
    <definedName name="SCDPT4_10ENDIN_23" localSheetId="2">'GMIC-NC_21A_SCDPT4'!$Y$15</definedName>
    <definedName name="SCDPT4_10ENDIN_24" localSheetId="2">'GMIC-NC_21A_SCDPT4'!$Z$15</definedName>
    <definedName name="SCDPT4_10ENDIN_25" localSheetId="2">'GMIC-NC_21A_SCDPT4'!$AA$15</definedName>
    <definedName name="SCDPT4_10ENDIN_26" localSheetId="2">'GMIC-NC_21A_SCDPT4'!$AB$15</definedName>
    <definedName name="SCDPT4_10ENDIN_3" localSheetId="2">'GMIC-NC_21A_SCDPT4'!$E$15</definedName>
    <definedName name="SCDPT4_10ENDIN_4" localSheetId="2">'GMIC-NC_21A_SCDPT4'!$F$15</definedName>
    <definedName name="SCDPT4_10ENDIN_5" localSheetId="2">'GMIC-NC_21A_SCDPT4'!$G$15</definedName>
    <definedName name="SCDPT4_10ENDIN_6" localSheetId="2">'GMIC-NC_21A_SCDPT4'!$H$15</definedName>
    <definedName name="SCDPT4_10ENDIN_7" localSheetId="2">'GMIC-NC_21A_SCDPT4'!$I$15</definedName>
    <definedName name="SCDPT4_10ENDIN_8" localSheetId="2">'GMIC-NC_21A_SCDPT4'!$J$15</definedName>
    <definedName name="SCDPT4_10ENDIN_9" localSheetId="2">'GMIC-NC_21A_SCDPT4'!$K$15</definedName>
    <definedName name="SCDPT4_1700000_Range" localSheetId="2">'GMIC-NC_21A_SCDPT4'!$B$17:$AB$19</definedName>
    <definedName name="SCDPT4_1799999_10" localSheetId="2">'GMIC-NC_21A_SCDPT4'!$L$20</definedName>
    <definedName name="SCDPT4_1799999_11" localSheetId="2">'GMIC-NC_21A_SCDPT4'!$M$20</definedName>
    <definedName name="SCDPT4_1799999_12" localSheetId="2">'GMIC-NC_21A_SCDPT4'!$N$20</definedName>
    <definedName name="SCDPT4_1799999_13" localSheetId="2">'GMIC-NC_21A_SCDPT4'!$O$20</definedName>
    <definedName name="SCDPT4_1799999_14" localSheetId="2">'GMIC-NC_21A_SCDPT4'!$P$20</definedName>
    <definedName name="SCDPT4_1799999_15" localSheetId="2">'GMIC-NC_21A_SCDPT4'!$Q$20</definedName>
    <definedName name="SCDPT4_1799999_16" localSheetId="2">'GMIC-NC_21A_SCDPT4'!$R$20</definedName>
    <definedName name="SCDPT4_1799999_17" localSheetId="2">'GMIC-NC_21A_SCDPT4'!$S$20</definedName>
    <definedName name="SCDPT4_1799999_18" localSheetId="2">'GMIC-NC_21A_SCDPT4'!$T$20</definedName>
    <definedName name="SCDPT4_1799999_19" localSheetId="2">'GMIC-NC_21A_SCDPT4'!$U$20</definedName>
    <definedName name="SCDPT4_1799999_20" localSheetId="2">'GMIC-NC_21A_SCDPT4'!$V$20</definedName>
    <definedName name="SCDPT4_1799999_7" localSheetId="2">'GMIC-NC_21A_SCDPT4'!$I$20</definedName>
    <definedName name="SCDPT4_1799999_8" localSheetId="2">'GMIC-NC_21A_SCDPT4'!$J$20</definedName>
    <definedName name="SCDPT4_1799999_9" localSheetId="2">'GMIC-NC_21A_SCDPT4'!$K$20</definedName>
    <definedName name="SCDPT4_17BEGIN_1" localSheetId="2">'GMIC-NC_21A_SCDPT4'!$C$17</definedName>
    <definedName name="SCDPT4_17BEGIN_10" localSheetId="2">'GMIC-NC_21A_SCDPT4'!$L$17</definedName>
    <definedName name="SCDPT4_17BEGIN_11" localSheetId="2">'GMIC-NC_21A_SCDPT4'!$M$17</definedName>
    <definedName name="SCDPT4_17BEGIN_12" localSheetId="2">'GMIC-NC_21A_SCDPT4'!$N$17</definedName>
    <definedName name="SCDPT4_17BEGIN_13" localSheetId="2">'GMIC-NC_21A_SCDPT4'!$O$17</definedName>
    <definedName name="SCDPT4_17BEGIN_14" localSheetId="2">'GMIC-NC_21A_SCDPT4'!$P$17</definedName>
    <definedName name="SCDPT4_17BEGIN_15" localSheetId="2">'GMIC-NC_21A_SCDPT4'!$Q$17</definedName>
    <definedName name="SCDPT4_17BEGIN_16" localSheetId="2">'GMIC-NC_21A_SCDPT4'!$R$17</definedName>
    <definedName name="SCDPT4_17BEGIN_17" localSheetId="2">'GMIC-NC_21A_SCDPT4'!$S$17</definedName>
    <definedName name="SCDPT4_17BEGIN_18" localSheetId="2">'GMIC-NC_21A_SCDPT4'!$T$17</definedName>
    <definedName name="SCDPT4_17BEGIN_19" localSheetId="2">'GMIC-NC_21A_SCDPT4'!$U$17</definedName>
    <definedName name="SCDPT4_17BEGIN_2" localSheetId="2">'GMIC-NC_21A_SCDPT4'!$D$17</definedName>
    <definedName name="SCDPT4_17BEGIN_20" localSheetId="2">'GMIC-NC_21A_SCDPT4'!$V$17</definedName>
    <definedName name="SCDPT4_17BEGIN_21" localSheetId="2">'GMIC-NC_21A_SCDPT4'!$W$17</definedName>
    <definedName name="SCDPT4_17BEGIN_22" localSheetId="2">'GMIC-NC_21A_SCDPT4'!$X$17</definedName>
    <definedName name="SCDPT4_17BEGIN_23" localSheetId="2">'GMIC-NC_21A_SCDPT4'!$Y$17</definedName>
    <definedName name="SCDPT4_17BEGIN_24" localSheetId="2">'GMIC-NC_21A_SCDPT4'!$Z$17</definedName>
    <definedName name="SCDPT4_17BEGIN_25" localSheetId="2">'GMIC-NC_21A_SCDPT4'!$AA$17</definedName>
    <definedName name="SCDPT4_17BEGIN_26" localSheetId="2">'GMIC-NC_21A_SCDPT4'!$AB$17</definedName>
    <definedName name="SCDPT4_17BEGIN_3" localSheetId="2">'GMIC-NC_21A_SCDPT4'!$E$17</definedName>
    <definedName name="SCDPT4_17BEGIN_4" localSheetId="2">'GMIC-NC_21A_SCDPT4'!$F$17</definedName>
    <definedName name="SCDPT4_17BEGIN_5" localSheetId="2">'GMIC-NC_21A_SCDPT4'!$G$17</definedName>
    <definedName name="SCDPT4_17BEGIN_6" localSheetId="2">'GMIC-NC_21A_SCDPT4'!$H$17</definedName>
    <definedName name="SCDPT4_17BEGIN_7" localSheetId="2">'GMIC-NC_21A_SCDPT4'!$I$17</definedName>
    <definedName name="SCDPT4_17BEGIN_8" localSheetId="2">'GMIC-NC_21A_SCDPT4'!$J$17</definedName>
    <definedName name="SCDPT4_17BEGIN_9" localSheetId="2">'GMIC-NC_21A_SCDPT4'!$K$17</definedName>
    <definedName name="SCDPT4_17ENDIN_10" localSheetId="2">'GMIC-NC_21A_SCDPT4'!$L$19</definedName>
    <definedName name="SCDPT4_17ENDIN_11" localSheetId="2">'GMIC-NC_21A_SCDPT4'!$M$19</definedName>
    <definedName name="SCDPT4_17ENDIN_12" localSheetId="2">'GMIC-NC_21A_SCDPT4'!$N$19</definedName>
    <definedName name="SCDPT4_17ENDIN_13" localSheetId="2">'GMIC-NC_21A_SCDPT4'!$O$19</definedName>
    <definedName name="SCDPT4_17ENDIN_14" localSheetId="2">'GMIC-NC_21A_SCDPT4'!$P$19</definedName>
    <definedName name="SCDPT4_17ENDIN_15" localSheetId="2">'GMIC-NC_21A_SCDPT4'!$Q$19</definedName>
    <definedName name="SCDPT4_17ENDIN_16" localSheetId="2">'GMIC-NC_21A_SCDPT4'!$R$19</definedName>
    <definedName name="SCDPT4_17ENDIN_17" localSheetId="2">'GMIC-NC_21A_SCDPT4'!$S$19</definedName>
    <definedName name="SCDPT4_17ENDIN_18" localSheetId="2">'GMIC-NC_21A_SCDPT4'!$T$19</definedName>
    <definedName name="SCDPT4_17ENDIN_19" localSheetId="2">'GMIC-NC_21A_SCDPT4'!$U$19</definedName>
    <definedName name="SCDPT4_17ENDIN_2" localSheetId="2">'GMIC-NC_21A_SCDPT4'!$D$19</definedName>
    <definedName name="SCDPT4_17ENDIN_20" localSheetId="2">'GMIC-NC_21A_SCDPT4'!$V$19</definedName>
    <definedName name="SCDPT4_17ENDIN_21" localSheetId="2">'GMIC-NC_21A_SCDPT4'!$W$19</definedName>
    <definedName name="SCDPT4_17ENDIN_22" localSheetId="2">'GMIC-NC_21A_SCDPT4'!$X$19</definedName>
    <definedName name="SCDPT4_17ENDIN_23" localSheetId="2">'GMIC-NC_21A_SCDPT4'!$Y$19</definedName>
    <definedName name="SCDPT4_17ENDIN_24" localSheetId="2">'GMIC-NC_21A_SCDPT4'!$Z$19</definedName>
    <definedName name="SCDPT4_17ENDIN_25" localSheetId="2">'GMIC-NC_21A_SCDPT4'!$AA$19</definedName>
    <definedName name="SCDPT4_17ENDIN_26" localSheetId="2">'GMIC-NC_21A_SCDPT4'!$AB$19</definedName>
    <definedName name="SCDPT4_17ENDIN_3" localSheetId="2">'GMIC-NC_21A_SCDPT4'!$E$19</definedName>
    <definedName name="SCDPT4_17ENDIN_4" localSheetId="2">'GMIC-NC_21A_SCDPT4'!$F$19</definedName>
    <definedName name="SCDPT4_17ENDIN_5" localSheetId="2">'GMIC-NC_21A_SCDPT4'!$G$19</definedName>
    <definedName name="SCDPT4_17ENDIN_6" localSheetId="2">'GMIC-NC_21A_SCDPT4'!$H$19</definedName>
    <definedName name="SCDPT4_17ENDIN_7" localSheetId="2">'GMIC-NC_21A_SCDPT4'!$I$19</definedName>
    <definedName name="SCDPT4_17ENDIN_8" localSheetId="2">'GMIC-NC_21A_SCDPT4'!$J$19</definedName>
    <definedName name="SCDPT4_17ENDIN_9" localSheetId="2">'GMIC-NC_21A_SCDPT4'!$K$19</definedName>
    <definedName name="SCDPT4_2400000_Range" localSheetId="2">'GMIC-NC_21A_SCDPT4'!$B$21:$AB$23</definedName>
    <definedName name="SCDPT4_2499999_10" localSheetId="2">'GMIC-NC_21A_SCDPT4'!$L$24</definedName>
    <definedName name="SCDPT4_2499999_11" localSheetId="2">'GMIC-NC_21A_SCDPT4'!$M$24</definedName>
    <definedName name="SCDPT4_2499999_12" localSheetId="2">'GMIC-NC_21A_SCDPT4'!$N$24</definedName>
    <definedName name="SCDPT4_2499999_13" localSheetId="2">'GMIC-NC_21A_SCDPT4'!$O$24</definedName>
    <definedName name="SCDPT4_2499999_14" localSheetId="2">'GMIC-NC_21A_SCDPT4'!$P$24</definedName>
    <definedName name="SCDPT4_2499999_15" localSheetId="2">'GMIC-NC_21A_SCDPT4'!$Q$24</definedName>
    <definedName name="SCDPT4_2499999_16" localSheetId="2">'GMIC-NC_21A_SCDPT4'!$R$24</definedName>
    <definedName name="SCDPT4_2499999_17" localSheetId="2">'GMIC-NC_21A_SCDPT4'!$S$24</definedName>
    <definedName name="SCDPT4_2499999_18" localSheetId="2">'GMIC-NC_21A_SCDPT4'!$T$24</definedName>
    <definedName name="SCDPT4_2499999_19" localSheetId="2">'GMIC-NC_21A_SCDPT4'!$U$24</definedName>
    <definedName name="SCDPT4_2499999_20" localSheetId="2">'GMIC-NC_21A_SCDPT4'!$V$24</definedName>
    <definedName name="SCDPT4_2499999_7" localSheetId="2">'GMIC-NC_21A_SCDPT4'!$I$24</definedName>
    <definedName name="SCDPT4_2499999_8" localSheetId="2">'GMIC-NC_21A_SCDPT4'!$J$24</definedName>
    <definedName name="SCDPT4_2499999_9" localSheetId="2">'GMIC-NC_21A_SCDPT4'!$K$24</definedName>
    <definedName name="SCDPT4_24BEGIN_1" localSheetId="2">'GMIC-NC_21A_SCDPT4'!$C$21</definedName>
    <definedName name="SCDPT4_24BEGIN_10" localSheetId="2">'GMIC-NC_21A_SCDPT4'!$L$21</definedName>
    <definedName name="SCDPT4_24BEGIN_11" localSheetId="2">'GMIC-NC_21A_SCDPT4'!$M$21</definedName>
    <definedName name="SCDPT4_24BEGIN_12" localSheetId="2">'GMIC-NC_21A_SCDPT4'!$N$21</definedName>
    <definedName name="SCDPT4_24BEGIN_13" localSheetId="2">'GMIC-NC_21A_SCDPT4'!$O$21</definedName>
    <definedName name="SCDPT4_24BEGIN_14" localSheetId="2">'GMIC-NC_21A_SCDPT4'!$P$21</definedName>
    <definedName name="SCDPT4_24BEGIN_15" localSheetId="2">'GMIC-NC_21A_SCDPT4'!$Q$21</definedName>
    <definedName name="SCDPT4_24BEGIN_16" localSheetId="2">'GMIC-NC_21A_SCDPT4'!$R$21</definedName>
    <definedName name="SCDPT4_24BEGIN_17" localSheetId="2">'GMIC-NC_21A_SCDPT4'!$S$21</definedName>
    <definedName name="SCDPT4_24BEGIN_18" localSheetId="2">'GMIC-NC_21A_SCDPT4'!$T$21</definedName>
    <definedName name="SCDPT4_24BEGIN_19" localSheetId="2">'GMIC-NC_21A_SCDPT4'!$U$21</definedName>
    <definedName name="SCDPT4_24BEGIN_2" localSheetId="2">'GMIC-NC_21A_SCDPT4'!$D$21</definedName>
    <definedName name="SCDPT4_24BEGIN_20" localSheetId="2">'GMIC-NC_21A_SCDPT4'!$V$21</definedName>
    <definedName name="SCDPT4_24BEGIN_21" localSheetId="2">'GMIC-NC_21A_SCDPT4'!$W$21</definedName>
    <definedName name="SCDPT4_24BEGIN_22" localSheetId="2">'GMIC-NC_21A_SCDPT4'!$X$21</definedName>
    <definedName name="SCDPT4_24BEGIN_23" localSheetId="2">'GMIC-NC_21A_SCDPT4'!$Y$21</definedName>
    <definedName name="SCDPT4_24BEGIN_24" localSheetId="2">'GMIC-NC_21A_SCDPT4'!$Z$21</definedName>
    <definedName name="SCDPT4_24BEGIN_25" localSheetId="2">'GMIC-NC_21A_SCDPT4'!$AA$21</definedName>
    <definedName name="SCDPT4_24BEGIN_26" localSheetId="2">'GMIC-NC_21A_SCDPT4'!$AB$21</definedName>
    <definedName name="SCDPT4_24BEGIN_3" localSheetId="2">'GMIC-NC_21A_SCDPT4'!$E$21</definedName>
    <definedName name="SCDPT4_24BEGIN_4" localSheetId="2">'GMIC-NC_21A_SCDPT4'!$F$21</definedName>
    <definedName name="SCDPT4_24BEGIN_5" localSheetId="2">'GMIC-NC_21A_SCDPT4'!$G$21</definedName>
    <definedName name="SCDPT4_24BEGIN_6" localSheetId="2">'GMIC-NC_21A_SCDPT4'!$H$21</definedName>
    <definedName name="SCDPT4_24BEGIN_7" localSheetId="2">'GMIC-NC_21A_SCDPT4'!$I$21</definedName>
    <definedName name="SCDPT4_24BEGIN_8" localSheetId="2">'GMIC-NC_21A_SCDPT4'!$J$21</definedName>
    <definedName name="SCDPT4_24BEGIN_9" localSheetId="2">'GMIC-NC_21A_SCDPT4'!$K$21</definedName>
    <definedName name="SCDPT4_24ENDIN_10" localSheetId="2">'GMIC-NC_21A_SCDPT4'!$L$23</definedName>
    <definedName name="SCDPT4_24ENDIN_11" localSheetId="2">'GMIC-NC_21A_SCDPT4'!$M$23</definedName>
    <definedName name="SCDPT4_24ENDIN_12" localSheetId="2">'GMIC-NC_21A_SCDPT4'!$N$23</definedName>
    <definedName name="SCDPT4_24ENDIN_13" localSheetId="2">'GMIC-NC_21A_SCDPT4'!$O$23</definedName>
    <definedName name="SCDPT4_24ENDIN_14" localSheetId="2">'GMIC-NC_21A_SCDPT4'!$P$23</definedName>
    <definedName name="SCDPT4_24ENDIN_15" localSheetId="2">'GMIC-NC_21A_SCDPT4'!$Q$23</definedName>
    <definedName name="SCDPT4_24ENDIN_16" localSheetId="2">'GMIC-NC_21A_SCDPT4'!$R$23</definedName>
    <definedName name="SCDPT4_24ENDIN_17" localSheetId="2">'GMIC-NC_21A_SCDPT4'!$S$23</definedName>
    <definedName name="SCDPT4_24ENDIN_18" localSheetId="2">'GMIC-NC_21A_SCDPT4'!$T$23</definedName>
    <definedName name="SCDPT4_24ENDIN_19" localSheetId="2">'GMIC-NC_21A_SCDPT4'!$U$23</definedName>
    <definedName name="SCDPT4_24ENDIN_2" localSheetId="2">'GMIC-NC_21A_SCDPT4'!$D$23</definedName>
    <definedName name="SCDPT4_24ENDIN_20" localSheetId="2">'GMIC-NC_21A_SCDPT4'!$V$23</definedName>
    <definedName name="SCDPT4_24ENDIN_21" localSheetId="2">'GMIC-NC_21A_SCDPT4'!$W$23</definedName>
    <definedName name="SCDPT4_24ENDIN_22" localSheetId="2">'GMIC-NC_21A_SCDPT4'!$X$23</definedName>
    <definedName name="SCDPT4_24ENDIN_23" localSheetId="2">'GMIC-NC_21A_SCDPT4'!$Y$23</definedName>
    <definedName name="SCDPT4_24ENDIN_24" localSheetId="2">'GMIC-NC_21A_SCDPT4'!$Z$23</definedName>
    <definedName name="SCDPT4_24ENDIN_25" localSheetId="2">'GMIC-NC_21A_SCDPT4'!$AA$23</definedName>
    <definedName name="SCDPT4_24ENDIN_26" localSheetId="2">'GMIC-NC_21A_SCDPT4'!$AB$23</definedName>
    <definedName name="SCDPT4_24ENDIN_3" localSheetId="2">'GMIC-NC_21A_SCDPT4'!$E$23</definedName>
    <definedName name="SCDPT4_24ENDIN_4" localSheetId="2">'GMIC-NC_21A_SCDPT4'!$F$23</definedName>
    <definedName name="SCDPT4_24ENDIN_5" localSheetId="2">'GMIC-NC_21A_SCDPT4'!$G$23</definedName>
    <definedName name="SCDPT4_24ENDIN_6" localSheetId="2">'GMIC-NC_21A_SCDPT4'!$H$23</definedName>
    <definedName name="SCDPT4_24ENDIN_7" localSheetId="2">'GMIC-NC_21A_SCDPT4'!$I$23</definedName>
    <definedName name="SCDPT4_24ENDIN_8" localSheetId="2">'GMIC-NC_21A_SCDPT4'!$J$23</definedName>
    <definedName name="SCDPT4_24ENDIN_9" localSheetId="2">'GMIC-NC_21A_SCDPT4'!$K$23</definedName>
    <definedName name="SCDPT4_3100000_Range" localSheetId="2">'GMIC-NC_21A_SCDPT4'!$B$25:$AB$27</definedName>
    <definedName name="SCDPT4_3100001_1" localSheetId="2">'GMIC-NC_21A_SCDPT4'!$C$26</definedName>
    <definedName name="SCDPT4_3100001_10" localSheetId="2">'GMIC-NC_21A_SCDPT4'!$L$26</definedName>
    <definedName name="SCDPT4_3100001_11" localSheetId="2">'GMIC-NC_21A_SCDPT4'!$M$26</definedName>
    <definedName name="SCDPT4_3100001_12" localSheetId="2">'GMIC-NC_21A_SCDPT4'!$N$26</definedName>
    <definedName name="SCDPT4_3100001_13" localSheetId="2">'GMIC-NC_21A_SCDPT4'!$O$26</definedName>
    <definedName name="SCDPT4_3100001_14" localSheetId="2">'GMIC-NC_21A_SCDPT4'!$P$26</definedName>
    <definedName name="SCDPT4_3100001_15" localSheetId="2">'GMIC-NC_21A_SCDPT4'!$Q$26</definedName>
    <definedName name="SCDPT4_3100001_16" localSheetId="2">'GMIC-NC_21A_SCDPT4'!$R$26</definedName>
    <definedName name="SCDPT4_3100001_17" localSheetId="2">'GMIC-NC_21A_SCDPT4'!$S$26</definedName>
    <definedName name="SCDPT4_3100001_18" localSheetId="2">'GMIC-NC_21A_SCDPT4'!$T$26</definedName>
    <definedName name="SCDPT4_3100001_19" localSheetId="2">'GMIC-NC_21A_SCDPT4'!$U$26</definedName>
    <definedName name="SCDPT4_3100001_2" localSheetId="2">'GMIC-NC_21A_SCDPT4'!$D$26</definedName>
    <definedName name="SCDPT4_3100001_20" localSheetId="2">'GMIC-NC_21A_SCDPT4'!$V$26</definedName>
    <definedName name="SCDPT4_3100001_21" localSheetId="2">'GMIC-NC_21A_SCDPT4'!$W$26</definedName>
    <definedName name="SCDPT4_3100001_22" localSheetId="2">'GMIC-NC_21A_SCDPT4'!$X$26</definedName>
    <definedName name="SCDPT4_3100001_23" localSheetId="2">'GMIC-NC_21A_SCDPT4'!$Y$26</definedName>
    <definedName name="SCDPT4_3100001_24" localSheetId="2">'GMIC-NC_21A_SCDPT4'!$Z$26</definedName>
    <definedName name="SCDPT4_3100001_25" localSheetId="2">'GMIC-NC_21A_SCDPT4'!$AA$26</definedName>
    <definedName name="SCDPT4_3100001_26" localSheetId="2">'GMIC-NC_21A_SCDPT4'!$AB$26</definedName>
    <definedName name="SCDPT4_3100001_3" localSheetId="2">'GMIC-NC_21A_SCDPT4'!$E$26</definedName>
    <definedName name="SCDPT4_3100001_4" localSheetId="2">'GMIC-NC_21A_SCDPT4'!$F$26</definedName>
    <definedName name="SCDPT4_3100001_5" localSheetId="2">'GMIC-NC_21A_SCDPT4'!$G$26</definedName>
    <definedName name="SCDPT4_3100001_7" localSheetId="2">'GMIC-NC_21A_SCDPT4'!$I$26</definedName>
    <definedName name="SCDPT4_3100001_8" localSheetId="2">'GMIC-NC_21A_SCDPT4'!$J$26</definedName>
    <definedName name="SCDPT4_3100001_9" localSheetId="2">'GMIC-NC_21A_SCDPT4'!$K$26</definedName>
    <definedName name="SCDPT4_3199999_10" localSheetId="2">'GMIC-NC_21A_SCDPT4'!$L$28</definedName>
    <definedName name="SCDPT4_3199999_11" localSheetId="2">'GMIC-NC_21A_SCDPT4'!$M$28</definedName>
    <definedName name="SCDPT4_3199999_12" localSheetId="2">'GMIC-NC_21A_SCDPT4'!$N$28</definedName>
    <definedName name="SCDPT4_3199999_13" localSheetId="2">'GMIC-NC_21A_SCDPT4'!$O$28</definedName>
    <definedName name="SCDPT4_3199999_14" localSheetId="2">'GMIC-NC_21A_SCDPT4'!$P$28</definedName>
    <definedName name="SCDPT4_3199999_15" localSheetId="2">'GMIC-NC_21A_SCDPT4'!$Q$28</definedName>
    <definedName name="SCDPT4_3199999_16" localSheetId="2">'GMIC-NC_21A_SCDPT4'!$R$28</definedName>
    <definedName name="SCDPT4_3199999_17" localSheetId="2">'GMIC-NC_21A_SCDPT4'!$S$28</definedName>
    <definedName name="SCDPT4_3199999_18" localSheetId="2">'GMIC-NC_21A_SCDPT4'!$T$28</definedName>
    <definedName name="SCDPT4_3199999_19" localSheetId="2">'GMIC-NC_21A_SCDPT4'!$U$28</definedName>
    <definedName name="SCDPT4_3199999_20" localSheetId="2">'GMIC-NC_21A_SCDPT4'!$V$28</definedName>
    <definedName name="SCDPT4_3199999_7" localSheetId="2">'GMIC-NC_21A_SCDPT4'!$I$28</definedName>
    <definedName name="SCDPT4_3199999_8" localSheetId="2">'GMIC-NC_21A_SCDPT4'!$J$28</definedName>
    <definedName name="SCDPT4_3199999_9" localSheetId="2">'GMIC-NC_21A_SCDPT4'!$K$28</definedName>
    <definedName name="SCDPT4_31BEGIN_1" localSheetId="2">'GMIC-NC_21A_SCDPT4'!$C$25</definedName>
    <definedName name="SCDPT4_31BEGIN_10" localSheetId="2">'GMIC-NC_21A_SCDPT4'!$L$25</definedName>
    <definedName name="SCDPT4_31BEGIN_11" localSheetId="2">'GMIC-NC_21A_SCDPT4'!$M$25</definedName>
    <definedName name="SCDPT4_31BEGIN_12" localSheetId="2">'GMIC-NC_21A_SCDPT4'!$N$25</definedName>
    <definedName name="SCDPT4_31BEGIN_13" localSheetId="2">'GMIC-NC_21A_SCDPT4'!$O$25</definedName>
    <definedName name="SCDPT4_31BEGIN_14" localSheetId="2">'GMIC-NC_21A_SCDPT4'!$P$25</definedName>
    <definedName name="SCDPT4_31BEGIN_15" localSheetId="2">'GMIC-NC_21A_SCDPT4'!$Q$25</definedName>
    <definedName name="SCDPT4_31BEGIN_16" localSheetId="2">'GMIC-NC_21A_SCDPT4'!$R$25</definedName>
    <definedName name="SCDPT4_31BEGIN_17" localSheetId="2">'GMIC-NC_21A_SCDPT4'!$S$25</definedName>
    <definedName name="SCDPT4_31BEGIN_18" localSheetId="2">'GMIC-NC_21A_SCDPT4'!$T$25</definedName>
    <definedName name="SCDPT4_31BEGIN_19" localSheetId="2">'GMIC-NC_21A_SCDPT4'!$U$25</definedName>
    <definedName name="SCDPT4_31BEGIN_2" localSheetId="2">'GMIC-NC_21A_SCDPT4'!$D$25</definedName>
    <definedName name="SCDPT4_31BEGIN_20" localSheetId="2">'GMIC-NC_21A_SCDPT4'!$V$25</definedName>
    <definedName name="SCDPT4_31BEGIN_21" localSheetId="2">'GMIC-NC_21A_SCDPT4'!$W$25</definedName>
    <definedName name="SCDPT4_31BEGIN_22" localSheetId="2">'GMIC-NC_21A_SCDPT4'!$X$25</definedName>
    <definedName name="SCDPT4_31BEGIN_23" localSheetId="2">'GMIC-NC_21A_SCDPT4'!$Y$25</definedName>
    <definedName name="SCDPT4_31BEGIN_24" localSheetId="2">'GMIC-NC_21A_SCDPT4'!$Z$25</definedName>
    <definedName name="SCDPT4_31BEGIN_25" localSheetId="2">'GMIC-NC_21A_SCDPT4'!$AA$25</definedName>
    <definedName name="SCDPT4_31BEGIN_26" localSheetId="2">'GMIC-NC_21A_SCDPT4'!$AB$25</definedName>
    <definedName name="SCDPT4_31BEGIN_3" localSheetId="2">'GMIC-NC_21A_SCDPT4'!$E$25</definedName>
    <definedName name="SCDPT4_31BEGIN_4" localSheetId="2">'GMIC-NC_21A_SCDPT4'!$F$25</definedName>
    <definedName name="SCDPT4_31BEGIN_5" localSheetId="2">'GMIC-NC_21A_SCDPT4'!$G$25</definedName>
    <definedName name="SCDPT4_31BEGIN_6" localSheetId="2">'GMIC-NC_21A_SCDPT4'!$H$25</definedName>
    <definedName name="SCDPT4_31BEGIN_7" localSheetId="2">'GMIC-NC_21A_SCDPT4'!$I$25</definedName>
    <definedName name="SCDPT4_31BEGIN_8" localSheetId="2">'GMIC-NC_21A_SCDPT4'!$J$25</definedName>
    <definedName name="SCDPT4_31BEGIN_9" localSheetId="2">'GMIC-NC_21A_SCDPT4'!$K$25</definedName>
    <definedName name="SCDPT4_31ENDIN_10" localSheetId="2">'GMIC-NC_21A_SCDPT4'!$L$27</definedName>
    <definedName name="SCDPT4_31ENDIN_11" localSheetId="2">'GMIC-NC_21A_SCDPT4'!$M$27</definedName>
    <definedName name="SCDPT4_31ENDIN_12" localSheetId="2">'GMIC-NC_21A_SCDPT4'!$N$27</definedName>
    <definedName name="SCDPT4_31ENDIN_13" localSheetId="2">'GMIC-NC_21A_SCDPT4'!$O$27</definedName>
    <definedName name="SCDPT4_31ENDIN_14" localSheetId="2">'GMIC-NC_21A_SCDPT4'!$P$27</definedName>
    <definedName name="SCDPT4_31ENDIN_15" localSheetId="2">'GMIC-NC_21A_SCDPT4'!$Q$27</definedName>
    <definedName name="SCDPT4_31ENDIN_16" localSheetId="2">'GMIC-NC_21A_SCDPT4'!$R$27</definedName>
    <definedName name="SCDPT4_31ENDIN_17" localSheetId="2">'GMIC-NC_21A_SCDPT4'!$S$27</definedName>
    <definedName name="SCDPT4_31ENDIN_18" localSheetId="2">'GMIC-NC_21A_SCDPT4'!$T$27</definedName>
    <definedName name="SCDPT4_31ENDIN_19" localSheetId="2">'GMIC-NC_21A_SCDPT4'!$U$27</definedName>
    <definedName name="SCDPT4_31ENDIN_2" localSheetId="2">'GMIC-NC_21A_SCDPT4'!$D$27</definedName>
    <definedName name="SCDPT4_31ENDIN_20" localSheetId="2">'GMIC-NC_21A_SCDPT4'!$V$27</definedName>
    <definedName name="SCDPT4_31ENDIN_21" localSheetId="2">'GMIC-NC_21A_SCDPT4'!$W$27</definedName>
    <definedName name="SCDPT4_31ENDIN_22" localSheetId="2">'GMIC-NC_21A_SCDPT4'!$X$27</definedName>
    <definedName name="SCDPT4_31ENDIN_23" localSheetId="2">'GMIC-NC_21A_SCDPT4'!$Y$27</definedName>
    <definedName name="SCDPT4_31ENDIN_24" localSheetId="2">'GMIC-NC_21A_SCDPT4'!$Z$27</definedName>
    <definedName name="SCDPT4_31ENDIN_25" localSheetId="2">'GMIC-NC_21A_SCDPT4'!$AA$27</definedName>
    <definedName name="SCDPT4_31ENDIN_26" localSheetId="2">'GMIC-NC_21A_SCDPT4'!$AB$27</definedName>
    <definedName name="SCDPT4_31ENDIN_3" localSheetId="2">'GMIC-NC_21A_SCDPT4'!$E$27</definedName>
    <definedName name="SCDPT4_31ENDIN_4" localSheetId="2">'GMIC-NC_21A_SCDPT4'!$F$27</definedName>
    <definedName name="SCDPT4_31ENDIN_5" localSheetId="2">'GMIC-NC_21A_SCDPT4'!$G$27</definedName>
    <definedName name="SCDPT4_31ENDIN_6" localSheetId="2">'GMIC-NC_21A_SCDPT4'!$H$27</definedName>
    <definedName name="SCDPT4_31ENDIN_7" localSheetId="2">'GMIC-NC_21A_SCDPT4'!$I$27</definedName>
    <definedName name="SCDPT4_31ENDIN_8" localSheetId="2">'GMIC-NC_21A_SCDPT4'!$J$27</definedName>
    <definedName name="SCDPT4_31ENDIN_9" localSheetId="2">'GMIC-NC_21A_SCDPT4'!$K$27</definedName>
    <definedName name="SCDPT4_3800000_Range" localSheetId="2">'GMIC-NC_21A_SCDPT4'!$B$29:$AB$73</definedName>
    <definedName name="SCDPT4_3800001_1" localSheetId="2">'GMIC-NC_21A_SCDPT4'!$C$30</definedName>
    <definedName name="SCDPT4_3800001_10" localSheetId="2">'GMIC-NC_21A_SCDPT4'!$L$30</definedName>
    <definedName name="SCDPT4_3800001_11" localSheetId="2">'GMIC-NC_21A_SCDPT4'!$M$30</definedName>
    <definedName name="SCDPT4_3800001_12" localSheetId="2">'GMIC-NC_21A_SCDPT4'!$N$30</definedName>
    <definedName name="SCDPT4_3800001_13" localSheetId="2">'GMIC-NC_21A_SCDPT4'!$O$30</definedName>
    <definedName name="SCDPT4_3800001_14" localSheetId="2">'GMIC-NC_21A_SCDPT4'!$P$30</definedName>
    <definedName name="SCDPT4_3800001_15" localSheetId="2">'GMIC-NC_21A_SCDPT4'!$Q$30</definedName>
    <definedName name="SCDPT4_3800001_16" localSheetId="2">'GMIC-NC_21A_SCDPT4'!$R$30</definedName>
    <definedName name="SCDPT4_3800001_17" localSheetId="2">'GMIC-NC_21A_SCDPT4'!$S$30</definedName>
    <definedName name="SCDPT4_3800001_18" localSheetId="2">'GMIC-NC_21A_SCDPT4'!$T$30</definedName>
    <definedName name="SCDPT4_3800001_19" localSheetId="2">'GMIC-NC_21A_SCDPT4'!$U$30</definedName>
    <definedName name="SCDPT4_3800001_2" localSheetId="2">'GMIC-NC_21A_SCDPT4'!$D$30</definedName>
    <definedName name="SCDPT4_3800001_20" localSheetId="2">'GMIC-NC_21A_SCDPT4'!$V$30</definedName>
    <definedName name="SCDPT4_3800001_21" localSheetId="2">'GMIC-NC_21A_SCDPT4'!$W$30</definedName>
    <definedName name="SCDPT4_3800001_23" localSheetId="2">'GMIC-NC_21A_SCDPT4'!$Y$30</definedName>
    <definedName name="SCDPT4_3800001_24" localSheetId="2">'GMIC-NC_21A_SCDPT4'!$Z$30</definedName>
    <definedName name="SCDPT4_3800001_25" localSheetId="2">'GMIC-NC_21A_SCDPT4'!$AA$30</definedName>
    <definedName name="SCDPT4_3800001_26" localSheetId="2">'GMIC-NC_21A_SCDPT4'!$AB$30</definedName>
    <definedName name="SCDPT4_3800001_3" localSheetId="2">'GMIC-NC_21A_SCDPT4'!$E$30</definedName>
    <definedName name="SCDPT4_3800001_4" localSheetId="2">'GMIC-NC_21A_SCDPT4'!$F$30</definedName>
    <definedName name="SCDPT4_3800001_5" localSheetId="2">'GMIC-NC_21A_SCDPT4'!$G$30</definedName>
    <definedName name="SCDPT4_3800001_7" localSheetId="2">'GMIC-NC_21A_SCDPT4'!$I$30</definedName>
    <definedName name="SCDPT4_3800001_8" localSheetId="2">'GMIC-NC_21A_SCDPT4'!$J$30</definedName>
    <definedName name="SCDPT4_3800001_9" localSheetId="2">'GMIC-NC_21A_SCDPT4'!$K$30</definedName>
    <definedName name="SCDPT4_3899999_10" localSheetId="2">'GMIC-NC_21A_SCDPT4'!$L$74</definedName>
    <definedName name="SCDPT4_3899999_11" localSheetId="2">'GMIC-NC_21A_SCDPT4'!$M$74</definedName>
    <definedName name="SCDPT4_3899999_12" localSheetId="2">'GMIC-NC_21A_SCDPT4'!$N$74</definedName>
    <definedName name="SCDPT4_3899999_13" localSheetId="2">'GMIC-NC_21A_SCDPT4'!$O$74</definedName>
    <definedName name="SCDPT4_3899999_14" localSheetId="2">'GMIC-NC_21A_SCDPT4'!$P$74</definedName>
    <definedName name="SCDPT4_3899999_15" localSheetId="2">'GMIC-NC_21A_SCDPT4'!$Q$74</definedName>
    <definedName name="SCDPT4_3899999_16" localSheetId="2">'GMIC-NC_21A_SCDPT4'!$R$74</definedName>
    <definedName name="SCDPT4_3899999_17" localSheetId="2">'GMIC-NC_21A_SCDPT4'!$S$74</definedName>
    <definedName name="SCDPT4_3899999_18" localSheetId="2">'GMIC-NC_21A_SCDPT4'!$T$74</definedName>
    <definedName name="SCDPT4_3899999_19" localSheetId="2">'GMIC-NC_21A_SCDPT4'!$U$74</definedName>
    <definedName name="SCDPT4_3899999_20" localSheetId="2">'GMIC-NC_21A_SCDPT4'!$V$74</definedName>
    <definedName name="SCDPT4_3899999_7" localSheetId="2">'GMIC-NC_21A_SCDPT4'!$I$74</definedName>
    <definedName name="SCDPT4_3899999_8" localSheetId="2">'GMIC-NC_21A_SCDPT4'!$J$74</definedName>
    <definedName name="SCDPT4_3899999_9" localSheetId="2">'GMIC-NC_21A_SCDPT4'!$K$74</definedName>
    <definedName name="SCDPT4_38BEGIN_1" localSheetId="2">'GMIC-NC_21A_SCDPT4'!$C$29</definedName>
    <definedName name="SCDPT4_38BEGIN_10" localSheetId="2">'GMIC-NC_21A_SCDPT4'!$L$29</definedName>
    <definedName name="SCDPT4_38BEGIN_11" localSheetId="2">'GMIC-NC_21A_SCDPT4'!$M$29</definedName>
    <definedName name="SCDPT4_38BEGIN_12" localSheetId="2">'GMIC-NC_21A_SCDPT4'!$N$29</definedName>
    <definedName name="SCDPT4_38BEGIN_13" localSheetId="2">'GMIC-NC_21A_SCDPT4'!$O$29</definedName>
    <definedName name="SCDPT4_38BEGIN_14" localSheetId="2">'GMIC-NC_21A_SCDPT4'!$P$29</definedName>
    <definedName name="SCDPT4_38BEGIN_15" localSheetId="2">'GMIC-NC_21A_SCDPT4'!$Q$29</definedName>
    <definedName name="SCDPT4_38BEGIN_16" localSheetId="2">'GMIC-NC_21A_SCDPT4'!$R$29</definedName>
    <definedName name="SCDPT4_38BEGIN_17" localSheetId="2">'GMIC-NC_21A_SCDPT4'!$S$29</definedName>
    <definedName name="SCDPT4_38BEGIN_18" localSheetId="2">'GMIC-NC_21A_SCDPT4'!$T$29</definedName>
    <definedName name="SCDPT4_38BEGIN_19" localSheetId="2">'GMIC-NC_21A_SCDPT4'!$U$29</definedName>
    <definedName name="SCDPT4_38BEGIN_2" localSheetId="2">'GMIC-NC_21A_SCDPT4'!$D$29</definedName>
    <definedName name="SCDPT4_38BEGIN_20" localSheetId="2">'GMIC-NC_21A_SCDPT4'!$V$29</definedName>
    <definedName name="SCDPT4_38BEGIN_21" localSheetId="2">'GMIC-NC_21A_SCDPT4'!$W$29</definedName>
    <definedName name="SCDPT4_38BEGIN_22" localSheetId="2">'GMIC-NC_21A_SCDPT4'!$X$29</definedName>
    <definedName name="SCDPT4_38BEGIN_23" localSheetId="2">'GMIC-NC_21A_SCDPT4'!$Y$29</definedName>
    <definedName name="SCDPT4_38BEGIN_24" localSheetId="2">'GMIC-NC_21A_SCDPT4'!$Z$29</definedName>
    <definedName name="SCDPT4_38BEGIN_25" localSheetId="2">'GMIC-NC_21A_SCDPT4'!$AA$29</definedName>
    <definedName name="SCDPT4_38BEGIN_26" localSheetId="2">'GMIC-NC_21A_SCDPT4'!$AB$29</definedName>
    <definedName name="SCDPT4_38BEGIN_3" localSheetId="2">'GMIC-NC_21A_SCDPT4'!$E$29</definedName>
    <definedName name="SCDPT4_38BEGIN_4" localSheetId="2">'GMIC-NC_21A_SCDPT4'!$F$29</definedName>
    <definedName name="SCDPT4_38BEGIN_5" localSheetId="2">'GMIC-NC_21A_SCDPT4'!$G$29</definedName>
    <definedName name="SCDPT4_38BEGIN_6" localSheetId="2">'GMIC-NC_21A_SCDPT4'!$H$29</definedName>
    <definedName name="SCDPT4_38BEGIN_7" localSheetId="2">'GMIC-NC_21A_SCDPT4'!$I$29</definedName>
    <definedName name="SCDPT4_38BEGIN_8" localSheetId="2">'GMIC-NC_21A_SCDPT4'!$J$29</definedName>
    <definedName name="SCDPT4_38BEGIN_9" localSheetId="2">'GMIC-NC_21A_SCDPT4'!$K$29</definedName>
    <definedName name="SCDPT4_38ENDIN_10" localSheetId="2">'GMIC-NC_21A_SCDPT4'!$L$73</definedName>
    <definedName name="SCDPT4_38ENDIN_11" localSheetId="2">'GMIC-NC_21A_SCDPT4'!$M$73</definedName>
    <definedName name="SCDPT4_38ENDIN_12" localSheetId="2">'GMIC-NC_21A_SCDPT4'!$N$73</definedName>
    <definedName name="SCDPT4_38ENDIN_13" localSheetId="2">'GMIC-NC_21A_SCDPT4'!$O$73</definedName>
    <definedName name="SCDPT4_38ENDIN_14" localSheetId="2">'GMIC-NC_21A_SCDPT4'!$P$73</definedName>
    <definedName name="SCDPT4_38ENDIN_15" localSheetId="2">'GMIC-NC_21A_SCDPT4'!$Q$73</definedName>
    <definedName name="SCDPT4_38ENDIN_16" localSheetId="2">'GMIC-NC_21A_SCDPT4'!$R$73</definedName>
    <definedName name="SCDPT4_38ENDIN_17" localSheetId="2">'GMIC-NC_21A_SCDPT4'!$S$73</definedName>
    <definedName name="SCDPT4_38ENDIN_18" localSheetId="2">'GMIC-NC_21A_SCDPT4'!$T$73</definedName>
    <definedName name="SCDPT4_38ENDIN_19" localSheetId="2">'GMIC-NC_21A_SCDPT4'!$U$73</definedName>
    <definedName name="SCDPT4_38ENDIN_2" localSheetId="2">'GMIC-NC_21A_SCDPT4'!$D$73</definedName>
    <definedName name="SCDPT4_38ENDIN_20" localSheetId="2">'GMIC-NC_21A_SCDPT4'!$V$73</definedName>
    <definedName name="SCDPT4_38ENDIN_21" localSheetId="2">'GMIC-NC_21A_SCDPT4'!$W$73</definedName>
    <definedName name="SCDPT4_38ENDIN_22" localSheetId="2">'GMIC-NC_21A_SCDPT4'!$X$73</definedName>
    <definedName name="SCDPT4_38ENDIN_23" localSheetId="2">'GMIC-NC_21A_SCDPT4'!$Y$73</definedName>
    <definedName name="SCDPT4_38ENDIN_24" localSheetId="2">'GMIC-NC_21A_SCDPT4'!$Z$73</definedName>
    <definedName name="SCDPT4_38ENDIN_25" localSheetId="2">'GMIC-NC_21A_SCDPT4'!$AA$73</definedName>
    <definedName name="SCDPT4_38ENDIN_26" localSheetId="2">'GMIC-NC_21A_SCDPT4'!$AB$73</definedName>
    <definedName name="SCDPT4_38ENDIN_3" localSheetId="2">'GMIC-NC_21A_SCDPT4'!$E$73</definedName>
    <definedName name="SCDPT4_38ENDIN_4" localSheetId="2">'GMIC-NC_21A_SCDPT4'!$F$73</definedName>
    <definedName name="SCDPT4_38ENDIN_5" localSheetId="2">'GMIC-NC_21A_SCDPT4'!$G$73</definedName>
    <definedName name="SCDPT4_38ENDIN_6" localSheetId="2">'GMIC-NC_21A_SCDPT4'!$H$73</definedName>
    <definedName name="SCDPT4_38ENDIN_7" localSheetId="2">'GMIC-NC_21A_SCDPT4'!$I$73</definedName>
    <definedName name="SCDPT4_38ENDIN_8" localSheetId="2">'GMIC-NC_21A_SCDPT4'!$J$73</definedName>
    <definedName name="SCDPT4_38ENDIN_9" localSheetId="2">'GMIC-NC_21A_SCDPT4'!$K$73</definedName>
    <definedName name="SCDPT4_4800000_Range" localSheetId="2">'GMIC-NC_21A_SCDPT4'!$B$75:$AB$77</definedName>
    <definedName name="SCDPT4_4899999_10" localSheetId="2">'GMIC-NC_21A_SCDPT4'!$L$78</definedName>
    <definedName name="SCDPT4_4899999_11" localSheetId="2">'GMIC-NC_21A_SCDPT4'!$M$78</definedName>
    <definedName name="SCDPT4_4899999_12" localSheetId="2">'GMIC-NC_21A_SCDPT4'!$N$78</definedName>
    <definedName name="SCDPT4_4899999_13" localSheetId="2">'GMIC-NC_21A_SCDPT4'!$O$78</definedName>
    <definedName name="SCDPT4_4899999_14" localSheetId="2">'GMIC-NC_21A_SCDPT4'!$P$78</definedName>
    <definedName name="SCDPT4_4899999_15" localSheetId="2">'GMIC-NC_21A_SCDPT4'!$Q$78</definedName>
    <definedName name="SCDPT4_4899999_16" localSheetId="2">'GMIC-NC_21A_SCDPT4'!$R$78</definedName>
    <definedName name="SCDPT4_4899999_17" localSheetId="2">'GMIC-NC_21A_SCDPT4'!$S$78</definedName>
    <definedName name="SCDPT4_4899999_18" localSheetId="2">'GMIC-NC_21A_SCDPT4'!$T$78</definedName>
    <definedName name="SCDPT4_4899999_19" localSheetId="2">'GMIC-NC_21A_SCDPT4'!$U$78</definedName>
    <definedName name="SCDPT4_4899999_20" localSheetId="2">'GMIC-NC_21A_SCDPT4'!$V$78</definedName>
    <definedName name="SCDPT4_4899999_7" localSheetId="2">'GMIC-NC_21A_SCDPT4'!$I$78</definedName>
    <definedName name="SCDPT4_4899999_8" localSheetId="2">'GMIC-NC_21A_SCDPT4'!$J$78</definedName>
    <definedName name="SCDPT4_4899999_9" localSheetId="2">'GMIC-NC_21A_SCDPT4'!$K$78</definedName>
    <definedName name="SCDPT4_48BEGIN_1" localSheetId="2">'GMIC-NC_21A_SCDPT4'!$C$75</definedName>
    <definedName name="SCDPT4_48BEGIN_10" localSheetId="2">'GMIC-NC_21A_SCDPT4'!$L$75</definedName>
    <definedName name="SCDPT4_48BEGIN_11" localSheetId="2">'GMIC-NC_21A_SCDPT4'!$M$75</definedName>
    <definedName name="SCDPT4_48BEGIN_12" localSheetId="2">'GMIC-NC_21A_SCDPT4'!$N$75</definedName>
    <definedName name="SCDPT4_48BEGIN_13" localSheetId="2">'GMIC-NC_21A_SCDPT4'!$O$75</definedName>
    <definedName name="SCDPT4_48BEGIN_14" localSheetId="2">'GMIC-NC_21A_SCDPT4'!$P$75</definedName>
    <definedName name="SCDPT4_48BEGIN_15" localSheetId="2">'GMIC-NC_21A_SCDPT4'!$Q$75</definedName>
    <definedName name="SCDPT4_48BEGIN_16" localSheetId="2">'GMIC-NC_21A_SCDPT4'!$R$75</definedName>
    <definedName name="SCDPT4_48BEGIN_17" localSheetId="2">'GMIC-NC_21A_SCDPT4'!$S$75</definedName>
    <definedName name="SCDPT4_48BEGIN_18" localSheetId="2">'GMIC-NC_21A_SCDPT4'!$T$75</definedName>
    <definedName name="SCDPT4_48BEGIN_19" localSheetId="2">'GMIC-NC_21A_SCDPT4'!$U$75</definedName>
    <definedName name="SCDPT4_48BEGIN_2" localSheetId="2">'GMIC-NC_21A_SCDPT4'!$D$75</definedName>
    <definedName name="SCDPT4_48BEGIN_20" localSheetId="2">'GMIC-NC_21A_SCDPT4'!$V$75</definedName>
    <definedName name="SCDPT4_48BEGIN_21" localSheetId="2">'GMIC-NC_21A_SCDPT4'!$W$75</definedName>
    <definedName name="SCDPT4_48BEGIN_22" localSheetId="2">'GMIC-NC_21A_SCDPT4'!$X$75</definedName>
    <definedName name="SCDPT4_48BEGIN_23" localSheetId="2">'GMIC-NC_21A_SCDPT4'!$Y$75</definedName>
    <definedName name="SCDPT4_48BEGIN_24" localSheetId="2">'GMIC-NC_21A_SCDPT4'!$Z$75</definedName>
    <definedName name="SCDPT4_48BEGIN_25" localSheetId="2">'GMIC-NC_21A_SCDPT4'!$AA$75</definedName>
    <definedName name="SCDPT4_48BEGIN_26" localSheetId="2">'GMIC-NC_21A_SCDPT4'!$AB$75</definedName>
    <definedName name="SCDPT4_48BEGIN_3" localSheetId="2">'GMIC-NC_21A_SCDPT4'!$E$75</definedName>
    <definedName name="SCDPT4_48BEGIN_4" localSheetId="2">'GMIC-NC_21A_SCDPT4'!$F$75</definedName>
    <definedName name="SCDPT4_48BEGIN_5" localSheetId="2">'GMIC-NC_21A_SCDPT4'!$G$75</definedName>
    <definedName name="SCDPT4_48BEGIN_6" localSheetId="2">'GMIC-NC_21A_SCDPT4'!$H$75</definedName>
    <definedName name="SCDPT4_48BEGIN_7" localSheetId="2">'GMIC-NC_21A_SCDPT4'!$I$75</definedName>
    <definedName name="SCDPT4_48BEGIN_8" localSheetId="2">'GMIC-NC_21A_SCDPT4'!$J$75</definedName>
    <definedName name="SCDPT4_48BEGIN_9" localSheetId="2">'GMIC-NC_21A_SCDPT4'!$K$75</definedName>
    <definedName name="SCDPT4_48ENDIN_10" localSheetId="2">'GMIC-NC_21A_SCDPT4'!$L$77</definedName>
    <definedName name="SCDPT4_48ENDIN_11" localSheetId="2">'GMIC-NC_21A_SCDPT4'!$M$77</definedName>
    <definedName name="SCDPT4_48ENDIN_12" localSheetId="2">'GMIC-NC_21A_SCDPT4'!$N$77</definedName>
    <definedName name="SCDPT4_48ENDIN_13" localSheetId="2">'GMIC-NC_21A_SCDPT4'!$O$77</definedName>
    <definedName name="SCDPT4_48ENDIN_14" localSheetId="2">'GMIC-NC_21A_SCDPT4'!$P$77</definedName>
    <definedName name="SCDPT4_48ENDIN_15" localSheetId="2">'GMIC-NC_21A_SCDPT4'!$Q$77</definedName>
    <definedName name="SCDPT4_48ENDIN_16" localSheetId="2">'GMIC-NC_21A_SCDPT4'!$R$77</definedName>
    <definedName name="SCDPT4_48ENDIN_17" localSheetId="2">'GMIC-NC_21A_SCDPT4'!$S$77</definedName>
    <definedName name="SCDPT4_48ENDIN_18" localSheetId="2">'GMIC-NC_21A_SCDPT4'!$T$77</definedName>
    <definedName name="SCDPT4_48ENDIN_19" localSheetId="2">'GMIC-NC_21A_SCDPT4'!$U$77</definedName>
    <definedName name="SCDPT4_48ENDIN_2" localSheetId="2">'GMIC-NC_21A_SCDPT4'!$D$77</definedName>
    <definedName name="SCDPT4_48ENDIN_20" localSheetId="2">'GMIC-NC_21A_SCDPT4'!$V$77</definedName>
    <definedName name="SCDPT4_48ENDIN_21" localSheetId="2">'GMIC-NC_21A_SCDPT4'!$W$77</definedName>
    <definedName name="SCDPT4_48ENDIN_22" localSheetId="2">'GMIC-NC_21A_SCDPT4'!$X$77</definedName>
    <definedName name="SCDPT4_48ENDIN_23" localSheetId="2">'GMIC-NC_21A_SCDPT4'!$Y$77</definedName>
    <definedName name="SCDPT4_48ENDIN_24" localSheetId="2">'GMIC-NC_21A_SCDPT4'!$Z$77</definedName>
    <definedName name="SCDPT4_48ENDIN_25" localSheetId="2">'GMIC-NC_21A_SCDPT4'!$AA$77</definedName>
    <definedName name="SCDPT4_48ENDIN_26" localSheetId="2">'GMIC-NC_21A_SCDPT4'!$AB$77</definedName>
    <definedName name="SCDPT4_48ENDIN_3" localSheetId="2">'GMIC-NC_21A_SCDPT4'!$E$77</definedName>
    <definedName name="SCDPT4_48ENDIN_4" localSheetId="2">'GMIC-NC_21A_SCDPT4'!$F$77</definedName>
    <definedName name="SCDPT4_48ENDIN_5" localSheetId="2">'GMIC-NC_21A_SCDPT4'!$G$77</definedName>
    <definedName name="SCDPT4_48ENDIN_6" localSheetId="2">'GMIC-NC_21A_SCDPT4'!$H$77</definedName>
    <definedName name="SCDPT4_48ENDIN_7" localSheetId="2">'GMIC-NC_21A_SCDPT4'!$I$77</definedName>
    <definedName name="SCDPT4_48ENDIN_8" localSheetId="2">'GMIC-NC_21A_SCDPT4'!$J$77</definedName>
    <definedName name="SCDPT4_48ENDIN_9" localSheetId="2">'GMIC-NC_21A_SCDPT4'!$K$77</definedName>
    <definedName name="SCDPT4_5500000_Range" localSheetId="2">'GMIC-NC_21A_SCDPT4'!$B$79:$AB$81</definedName>
    <definedName name="SCDPT4_5599999_10" localSheetId="2">'GMIC-NC_21A_SCDPT4'!$L$82</definedName>
    <definedName name="SCDPT4_5599999_11" localSheetId="2">'GMIC-NC_21A_SCDPT4'!$M$82</definedName>
    <definedName name="SCDPT4_5599999_12" localSheetId="2">'GMIC-NC_21A_SCDPT4'!$N$82</definedName>
    <definedName name="SCDPT4_5599999_13" localSheetId="2">'GMIC-NC_21A_SCDPT4'!$O$82</definedName>
    <definedName name="SCDPT4_5599999_14" localSheetId="2">'GMIC-NC_21A_SCDPT4'!$P$82</definedName>
    <definedName name="SCDPT4_5599999_15" localSheetId="2">'GMIC-NC_21A_SCDPT4'!$Q$82</definedName>
    <definedName name="SCDPT4_5599999_16" localSheetId="2">'GMIC-NC_21A_SCDPT4'!$R$82</definedName>
    <definedName name="SCDPT4_5599999_17" localSheetId="2">'GMIC-NC_21A_SCDPT4'!$S$82</definedName>
    <definedName name="SCDPT4_5599999_18" localSheetId="2">'GMIC-NC_21A_SCDPT4'!$T$82</definedName>
    <definedName name="SCDPT4_5599999_19" localSheetId="2">'GMIC-NC_21A_SCDPT4'!$U$82</definedName>
    <definedName name="SCDPT4_5599999_20" localSheetId="2">'GMIC-NC_21A_SCDPT4'!$V$82</definedName>
    <definedName name="SCDPT4_5599999_7" localSheetId="2">'GMIC-NC_21A_SCDPT4'!$I$82</definedName>
    <definedName name="SCDPT4_5599999_8" localSheetId="2">'GMIC-NC_21A_SCDPT4'!$J$82</definedName>
    <definedName name="SCDPT4_5599999_9" localSheetId="2">'GMIC-NC_21A_SCDPT4'!$K$82</definedName>
    <definedName name="SCDPT4_55BEGIN_1" localSheetId="2">'GMIC-NC_21A_SCDPT4'!$C$79</definedName>
    <definedName name="SCDPT4_55BEGIN_10" localSheetId="2">'GMIC-NC_21A_SCDPT4'!$L$79</definedName>
    <definedName name="SCDPT4_55BEGIN_11" localSheetId="2">'GMIC-NC_21A_SCDPT4'!$M$79</definedName>
    <definedName name="SCDPT4_55BEGIN_12" localSheetId="2">'GMIC-NC_21A_SCDPT4'!$N$79</definedName>
    <definedName name="SCDPT4_55BEGIN_13" localSheetId="2">'GMIC-NC_21A_SCDPT4'!$O$79</definedName>
    <definedName name="SCDPT4_55BEGIN_14" localSheetId="2">'GMIC-NC_21A_SCDPT4'!$P$79</definedName>
    <definedName name="SCDPT4_55BEGIN_15" localSheetId="2">'GMIC-NC_21A_SCDPT4'!$Q$79</definedName>
    <definedName name="SCDPT4_55BEGIN_16" localSheetId="2">'GMIC-NC_21A_SCDPT4'!$R$79</definedName>
    <definedName name="SCDPT4_55BEGIN_17" localSheetId="2">'GMIC-NC_21A_SCDPT4'!$S$79</definedName>
    <definedName name="SCDPT4_55BEGIN_18" localSheetId="2">'GMIC-NC_21A_SCDPT4'!$T$79</definedName>
    <definedName name="SCDPT4_55BEGIN_19" localSheetId="2">'GMIC-NC_21A_SCDPT4'!$U$79</definedName>
    <definedName name="SCDPT4_55BEGIN_2" localSheetId="2">'GMIC-NC_21A_SCDPT4'!$D$79</definedName>
    <definedName name="SCDPT4_55BEGIN_20" localSheetId="2">'GMIC-NC_21A_SCDPT4'!$V$79</definedName>
    <definedName name="SCDPT4_55BEGIN_21" localSheetId="2">'GMIC-NC_21A_SCDPT4'!$W$79</definedName>
    <definedName name="SCDPT4_55BEGIN_22" localSheetId="2">'GMIC-NC_21A_SCDPT4'!$X$79</definedName>
    <definedName name="SCDPT4_55BEGIN_23" localSheetId="2">'GMIC-NC_21A_SCDPT4'!$Y$79</definedName>
    <definedName name="SCDPT4_55BEGIN_24" localSheetId="2">'GMIC-NC_21A_SCDPT4'!$Z$79</definedName>
    <definedName name="SCDPT4_55BEGIN_25" localSheetId="2">'GMIC-NC_21A_SCDPT4'!$AA$79</definedName>
    <definedName name="SCDPT4_55BEGIN_26" localSheetId="2">'GMIC-NC_21A_SCDPT4'!$AB$79</definedName>
    <definedName name="SCDPT4_55BEGIN_3" localSheetId="2">'GMIC-NC_21A_SCDPT4'!$E$79</definedName>
    <definedName name="SCDPT4_55BEGIN_4" localSheetId="2">'GMIC-NC_21A_SCDPT4'!$F$79</definedName>
    <definedName name="SCDPT4_55BEGIN_5" localSheetId="2">'GMIC-NC_21A_SCDPT4'!$G$79</definedName>
    <definedName name="SCDPT4_55BEGIN_6" localSheetId="2">'GMIC-NC_21A_SCDPT4'!$H$79</definedName>
    <definedName name="SCDPT4_55BEGIN_7" localSheetId="2">'GMIC-NC_21A_SCDPT4'!$I$79</definedName>
    <definedName name="SCDPT4_55BEGIN_8" localSheetId="2">'GMIC-NC_21A_SCDPT4'!$J$79</definedName>
    <definedName name="SCDPT4_55BEGIN_9" localSheetId="2">'GMIC-NC_21A_SCDPT4'!$K$79</definedName>
    <definedName name="SCDPT4_55ENDIN_10" localSheetId="2">'GMIC-NC_21A_SCDPT4'!$L$81</definedName>
    <definedName name="SCDPT4_55ENDIN_11" localSheetId="2">'GMIC-NC_21A_SCDPT4'!$M$81</definedName>
    <definedName name="SCDPT4_55ENDIN_12" localSheetId="2">'GMIC-NC_21A_SCDPT4'!$N$81</definedName>
    <definedName name="SCDPT4_55ENDIN_13" localSheetId="2">'GMIC-NC_21A_SCDPT4'!$O$81</definedName>
    <definedName name="SCDPT4_55ENDIN_14" localSheetId="2">'GMIC-NC_21A_SCDPT4'!$P$81</definedName>
    <definedName name="SCDPT4_55ENDIN_15" localSheetId="2">'GMIC-NC_21A_SCDPT4'!$Q$81</definedName>
    <definedName name="SCDPT4_55ENDIN_16" localSheetId="2">'GMIC-NC_21A_SCDPT4'!$R$81</definedName>
    <definedName name="SCDPT4_55ENDIN_17" localSheetId="2">'GMIC-NC_21A_SCDPT4'!$S$81</definedName>
    <definedName name="SCDPT4_55ENDIN_18" localSheetId="2">'GMIC-NC_21A_SCDPT4'!$T$81</definedName>
    <definedName name="SCDPT4_55ENDIN_19" localSheetId="2">'GMIC-NC_21A_SCDPT4'!$U$81</definedName>
    <definedName name="SCDPT4_55ENDIN_2" localSheetId="2">'GMIC-NC_21A_SCDPT4'!$D$81</definedName>
    <definedName name="SCDPT4_55ENDIN_20" localSheetId="2">'GMIC-NC_21A_SCDPT4'!$V$81</definedName>
    <definedName name="SCDPT4_55ENDIN_21" localSheetId="2">'GMIC-NC_21A_SCDPT4'!$W$81</definedName>
    <definedName name="SCDPT4_55ENDIN_22" localSheetId="2">'GMIC-NC_21A_SCDPT4'!$X$81</definedName>
    <definedName name="SCDPT4_55ENDIN_23" localSheetId="2">'GMIC-NC_21A_SCDPT4'!$Y$81</definedName>
    <definedName name="SCDPT4_55ENDIN_24" localSheetId="2">'GMIC-NC_21A_SCDPT4'!$Z$81</definedName>
    <definedName name="SCDPT4_55ENDIN_25" localSheetId="2">'GMIC-NC_21A_SCDPT4'!$AA$81</definedName>
    <definedName name="SCDPT4_55ENDIN_26" localSheetId="2">'GMIC-NC_21A_SCDPT4'!$AB$81</definedName>
    <definedName name="SCDPT4_55ENDIN_3" localSheetId="2">'GMIC-NC_21A_SCDPT4'!$E$81</definedName>
    <definedName name="SCDPT4_55ENDIN_4" localSheetId="2">'GMIC-NC_21A_SCDPT4'!$F$81</definedName>
    <definedName name="SCDPT4_55ENDIN_5" localSheetId="2">'GMIC-NC_21A_SCDPT4'!$G$81</definedName>
    <definedName name="SCDPT4_55ENDIN_6" localSheetId="2">'GMIC-NC_21A_SCDPT4'!$H$81</definedName>
    <definedName name="SCDPT4_55ENDIN_7" localSheetId="2">'GMIC-NC_21A_SCDPT4'!$I$81</definedName>
    <definedName name="SCDPT4_55ENDIN_8" localSheetId="2">'GMIC-NC_21A_SCDPT4'!$J$81</definedName>
    <definedName name="SCDPT4_55ENDIN_9" localSheetId="2">'GMIC-NC_21A_SCDPT4'!$K$81</definedName>
    <definedName name="SCDPT4_8000000_Range" localSheetId="2">'GMIC-NC_21A_SCDPT4'!$B$83:$AB$85</definedName>
    <definedName name="SCDPT4_8099999_10" localSheetId="2">'GMIC-NC_21A_SCDPT4'!$L$86</definedName>
    <definedName name="SCDPT4_8099999_11" localSheetId="2">'GMIC-NC_21A_SCDPT4'!$M$86</definedName>
    <definedName name="SCDPT4_8099999_12" localSheetId="2">'GMIC-NC_21A_SCDPT4'!$N$86</definedName>
    <definedName name="SCDPT4_8099999_13" localSheetId="2">'GMIC-NC_21A_SCDPT4'!$O$86</definedName>
    <definedName name="SCDPT4_8099999_14" localSheetId="2">'GMIC-NC_21A_SCDPT4'!$P$86</definedName>
    <definedName name="SCDPT4_8099999_15" localSheetId="2">'GMIC-NC_21A_SCDPT4'!$Q$86</definedName>
    <definedName name="SCDPT4_8099999_16" localSheetId="2">'GMIC-NC_21A_SCDPT4'!$R$86</definedName>
    <definedName name="SCDPT4_8099999_17" localSheetId="2">'GMIC-NC_21A_SCDPT4'!$S$86</definedName>
    <definedName name="SCDPT4_8099999_18" localSheetId="2">'GMIC-NC_21A_SCDPT4'!$T$86</definedName>
    <definedName name="SCDPT4_8099999_19" localSheetId="2">'GMIC-NC_21A_SCDPT4'!$U$86</definedName>
    <definedName name="SCDPT4_8099999_20" localSheetId="2">'GMIC-NC_21A_SCDPT4'!$V$86</definedName>
    <definedName name="SCDPT4_8099999_7" localSheetId="2">'GMIC-NC_21A_SCDPT4'!$I$86</definedName>
    <definedName name="SCDPT4_8099999_8" localSheetId="2">'GMIC-NC_21A_SCDPT4'!$J$86</definedName>
    <definedName name="SCDPT4_8099999_9" localSheetId="2">'GMIC-NC_21A_SCDPT4'!$K$86</definedName>
    <definedName name="SCDPT4_80BEGIN_1" localSheetId="2">'GMIC-NC_21A_SCDPT4'!$C$83</definedName>
    <definedName name="SCDPT4_80BEGIN_10" localSheetId="2">'GMIC-NC_21A_SCDPT4'!$L$83</definedName>
    <definedName name="SCDPT4_80BEGIN_11" localSheetId="2">'GMIC-NC_21A_SCDPT4'!$M$83</definedName>
    <definedName name="SCDPT4_80BEGIN_12" localSheetId="2">'GMIC-NC_21A_SCDPT4'!$N$83</definedName>
    <definedName name="SCDPT4_80BEGIN_13" localSheetId="2">'GMIC-NC_21A_SCDPT4'!$O$83</definedName>
    <definedName name="SCDPT4_80BEGIN_14" localSheetId="2">'GMIC-NC_21A_SCDPT4'!$P$83</definedName>
    <definedName name="SCDPT4_80BEGIN_15" localSheetId="2">'GMIC-NC_21A_SCDPT4'!$Q$83</definedName>
    <definedName name="SCDPT4_80BEGIN_16" localSheetId="2">'GMIC-NC_21A_SCDPT4'!$R$83</definedName>
    <definedName name="SCDPT4_80BEGIN_17" localSheetId="2">'GMIC-NC_21A_SCDPT4'!$S$83</definedName>
    <definedName name="SCDPT4_80BEGIN_18" localSheetId="2">'GMIC-NC_21A_SCDPT4'!$T$83</definedName>
    <definedName name="SCDPT4_80BEGIN_19" localSheetId="2">'GMIC-NC_21A_SCDPT4'!$U$83</definedName>
    <definedName name="SCDPT4_80BEGIN_2" localSheetId="2">'GMIC-NC_21A_SCDPT4'!$D$83</definedName>
    <definedName name="SCDPT4_80BEGIN_20" localSheetId="2">'GMIC-NC_21A_SCDPT4'!$V$83</definedName>
    <definedName name="SCDPT4_80BEGIN_21" localSheetId="2">'GMIC-NC_21A_SCDPT4'!$W$83</definedName>
    <definedName name="SCDPT4_80BEGIN_22" localSheetId="2">'GMIC-NC_21A_SCDPT4'!$X$83</definedName>
    <definedName name="SCDPT4_80BEGIN_23" localSheetId="2">'GMIC-NC_21A_SCDPT4'!$Y$83</definedName>
    <definedName name="SCDPT4_80BEGIN_24" localSheetId="2">'GMIC-NC_21A_SCDPT4'!$Z$83</definedName>
    <definedName name="SCDPT4_80BEGIN_25" localSheetId="2">'GMIC-NC_21A_SCDPT4'!$AA$83</definedName>
    <definedName name="SCDPT4_80BEGIN_26" localSheetId="2">'GMIC-NC_21A_SCDPT4'!$AB$83</definedName>
    <definedName name="SCDPT4_80BEGIN_3" localSheetId="2">'GMIC-NC_21A_SCDPT4'!$E$83</definedName>
    <definedName name="SCDPT4_80BEGIN_4" localSheetId="2">'GMIC-NC_21A_SCDPT4'!$F$83</definedName>
    <definedName name="SCDPT4_80BEGIN_5" localSheetId="2">'GMIC-NC_21A_SCDPT4'!$G$83</definedName>
    <definedName name="SCDPT4_80BEGIN_6" localSheetId="2">'GMIC-NC_21A_SCDPT4'!$H$83</definedName>
    <definedName name="SCDPT4_80BEGIN_7" localSheetId="2">'GMIC-NC_21A_SCDPT4'!$I$83</definedName>
    <definedName name="SCDPT4_80BEGIN_8" localSheetId="2">'GMIC-NC_21A_SCDPT4'!$J$83</definedName>
    <definedName name="SCDPT4_80BEGIN_9" localSheetId="2">'GMIC-NC_21A_SCDPT4'!$K$83</definedName>
    <definedName name="SCDPT4_80ENDIN_10" localSheetId="2">'GMIC-NC_21A_SCDPT4'!$L$85</definedName>
    <definedName name="SCDPT4_80ENDIN_11" localSheetId="2">'GMIC-NC_21A_SCDPT4'!$M$85</definedName>
    <definedName name="SCDPT4_80ENDIN_12" localSheetId="2">'GMIC-NC_21A_SCDPT4'!$N$85</definedName>
    <definedName name="SCDPT4_80ENDIN_13" localSheetId="2">'GMIC-NC_21A_SCDPT4'!$O$85</definedName>
    <definedName name="SCDPT4_80ENDIN_14" localSheetId="2">'GMIC-NC_21A_SCDPT4'!$P$85</definedName>
    <definedName name="SCDPT4_80ENDIN_15" localSheetId="2">'GMIC-NC_21A_SCDPT4'!$Q$85</definedName>
    <definedName name="SCDPT4_80ENDIN_16" localSheetId="2">'GMIC-NC_21A_SCDPT4'!$R$85</definedName>
    <definedName name="SCDPT4_80ENDIN_17" localSheetId="2">'GMIC-NC_21A_SCDPT4'!$S$85</definedName>
    <definedName name="SCDPT4_80ENDIN_18" localSheetId="2">'GMIC-NC_21A_SCDPT4'!$T$85</definedName>
    <definedName name="SCDPT4_80ENDIN_19" localSheetId="2">'GMIC-NC_21A_SCDPT4'!$U$85</definedName>
    <definedName name="SCDPT4_80ENDIN_2" localSheetId="2">'GMIC-NC_21A_SCDPT4'!$D$85</definedName>
    <definedName name="SCDPT4_80ENDIN_20" localSheetId="2">'GMIC-NC_21A_SCDPT4'!$V$85</definedName>
    <definedName name="SCDPT4_80ENDIN_21" localSheetId="2">'GMIC-NC_21A_SCDPT4'!$W$85</definedName>
    <definedName name="SCDPT4_80ENDIN_22" localSheetId="2">'GMIC-NC_21A_SCDPT4'!$X$85</definedName>
    <definedName name="SCDPT4_80ENDIN_23" localSheetId="2">'GMIC-NC_21A_SCDPT4'!$Y$85</definedName>
    <definedName name="SCDPT4_80ENDIN_24" localSheetId="2">'GMIC-NC_21A_SCDPT4'!$Z$85</definedName>
    <definedName name="SCDPT4_80ENDIN_25" localSheetId="2">'GMIC-NC_21A_SCDPT4'!$AA$85</definedName>
    <definedName name="SCDPT4_80ENDIN_26" localSheetId="2">'GMIC-NC_21A_SCDPT4'!$AB$85</definedName>
    <definedName name="SCDPT4_80ENDIN_3" localSheetId="2">'GMIC-NC_21A_SCDPT4'!$E$85</definedName>
    <definedName name="SCDPT4_80ENDIN_4" localSheetId="2">'GMIC-NC_21A_SCDPT4'!$F$85</definedName>
    <definedName name="SCDPT4_80ENDIN_5" localSheetId="2">'GMIC-NC_21A_SCDPT4'!$G$85</definedName>
    <definedName name="SCDPT4_80ENDIN_6" localSheetId="2">'GMIC-NC_21A_SCDPT4'!$H$85</definedName>
    <definedName name="SCDPT4_80ENDIN_7" localSheetId="2">'GMIC-NC_21A_SCDPT4'!$I$85</definedName>
    <definedName name="SCDPT4_80ENDIN_8" localSheetId="2">'GMIC-NC_21A_SCDPT4'!$J$85</definedName>
    <definedName name="SCDPT4_80ENDIN_9" localSheetId="2">'GMIC-NC_21A_SCDPT4'!$K$85</definedName>
    <definedName name="SCDPT4_8200000_Range" localSheetId="2">'GMIC-NC_21A_SCDPT4'!$B$87:$AB$89</definedName>
    <definedName name="SCDPT4_8299999_10" localSheetId="2">'GMIC-NC_21A_SCDPT4'!$L$90</definedName>
    <definedName name="SCDPT4_8299999_11" localSheetId="2">'GMIC-NC_21A_SCDPT4'!$M$90</definedName>
    <definedName name="SCDPT4_8299999_12" localSheetId="2">'GMIC-NC_21A_SCDPT4'!$N$90</definedName>
    <definedName name="SCDPT4_8299999_13" localSheetId="2">'GMIC-NC_21A_SCDPT4'!$O$90</definedName>
    <definedName name="SCDPT4_8299999_14" localSheetId="2">'GMIC-NC_21A_SCDPT4'!$P$90</definedName>
    <definedName name="SCDPT4_8299999_15" localSheetId="2">'GMIC-NC_21A_SCDPT4'!$Q$90</definedName>
    <definedName name="SCDPT4_8299999_16" localSheetId="2">'GMIC-NC_21A_SCDPT4'!$R$90</definedName>
    <definedName name="SCDPT4_8299999_17" localSheetId="2">'GMIC-NC_21A_SCDPT4'!$S$90</definedName>
    <definedName name="SCDPT4_8299999_18" localSheetId="2">'GMIC-NC_21A_SCDPT4'!$T$90</definedName>
    <definedName name="SCDPT4_8299999_19" localSheetId="2">'GMIC-NC_21A_SCDPT4'!$U$90</definedName>
    <definedName name="SCDPT4_8299999_20" localSheetId="2">'GMIC-NC_21A_SCDPT4'!$V$90</definedName>
    <definedName name="SCDPT4_8299999_7" localSheetId="2">'GMIC-NC_21A_SCDPT4'!$I$90</definedName>
    <definedName name="SCDPT4_8299999_8" localSheetId="2">'GMIC-NC_21A_SCDPT4'!$J$90</definedName>
    <definedName name="SCDPT4_8299999_9" localSheetId="2">'GMIC-NC_21A_SCDPT4'!$K$90</definedName>
    <definedName name="SCDPT4_82BEGIN_1" localSheetId="2">'GMIC-NC_21A_SCDPT4'!$C$87</definedName>
    <definedName name="SCDPT4_82BEGIN_10" localSheetId="2">'GMIC-NC_21A_SCDPT4'!$L$87</definedName>
    <definedName name="SCDPT4_82BEGIN_11" localSheetId="2">'GMIC-NC_21A_SCDPT4'!$M$87</definedName>
    <definedName name="SCDPT4_82BEGIN_12" localSheetId="2">'GMIC-NC_21A_SCDPT4'!$N$87</definedName>
    <definedName name="SCDPT4_82BEGIN_13" localSheetId="2">'GMIC-NC_21A_SCDPT4'!$O$87</definedName>
    <definedName name="SCDPT4_82BEGIN_14" localSheetId="2">'GMIC-NC_21A_SCDPT4'!$P$87</definedName>
    <definedName name="SCDPT4_82BEGIN_15" localSheetId="2">'GMIC-NC_21A_SCDPT4'!$Q$87</definedName>
    <definedName name="SCDPT4_82BEGIN_16" localSheetId="2">'GMIC-NC_21A_SCDPT4'!$R$87</definedName>
    <definedName name="SCDPT4_82BEGIN_17" localSheetId="2">'GMIC-NC_21A_SCDPT4'!$S$87</definedName>
    <definedName name="SCDPT4_82BEGIN_18" localSheetId="2">'GMIC-NC_21A_SCDPT4'!$T$87</definedName>
    <definedName name="SCDPT4_82BEGIN_19" localSheetId="2">'GMIC-NC_21A_SCDPT4'!$U$87</definedName>
    <definedName name="SCDPT4_82BEGIN_2" localSheetId="2">'GMIC-NC_21A_SCDPT4'!$D$87</definedName>
    <definedName name="SCDPT4_82BEGIN_20" localSheetId="2">'GMIC-NC_21A_SCDPT4'!$V$87</definedName>
    <definedName name="SCDPT4_82BEGIN_21" localSheetId="2">'GMIC-NC_21A_SCDPT4'!$W$87</definedName>
    <definedName name="SCDPT4_82BEGIN_22" localSheetId="2">'GMIC-NC_21A_SCDPT4'!$X$87</definedName>
    <definedName name="SCDPT4_82BEGIN_23" localSheetId="2">'GMIC-NC_21A_SCDPT4'!$Y$87</definedName>
    <definedName name="SCDPT4_82BEGIN_24" localSheetId="2">'GMIC-NC_21A_SCDPT4'!$Z$87</definedName>
    <definedName name="SCDPT4_82BEGIN_25" localSheetId="2">'GMIC-NC_21A_SCDPT4'!$AA$87</definedName>
    <definedName name="SCDPT4_82BEGIN_26" localSheetId="2">'GMIC-NC_21A_SCDPT4'!$AB$87</definedName>
    <definedName name="SCDPT4_82BEGIN_3" localSheetId="2">'GMIC-NC_21A_SCDPT4'!$E$87</definedName>
    <definedName name="SCDPT4_82BEGIN_4" localSheetId="2">'GMIC-NC_21A_SCDPT4'!$F$87</definedName>
    <definedName name="SCDPT4_82BEGIN_5" localSheetId="2">'GMIC-NC_21A_SCDPT4'!$G$87</definedName>
    <definedName name="SCDPT4_82BEGIN_6" localSheetId="2">'GMIC-NC_21A_SCDPT4'!$H$87</definedName>
    <definedName name="SCDPT4_82BEGIN_7" localSheetId="2">'GMIC-NC_21A_SCDPT4'!$I$87</definedName>
    <definedName name="SCDPT4_82BEGIN_8" localSheetId="2">'GMIC-NC_21A_SCDPT4'!$J$87</definedName>
    <definedName name="SCDPT4_82BEGIN_9" localSheetId="2">'GMIC-NC_21A_SCDPT4'!$K$87</definedName>
    <definedName name="SCDPT4_82ENDIN_10" localSheetId="2">'GMIC-NC_21A_SCDPT4'!$L$89</definedName>
    <definedName name="SCDPT4_82ENDIN_11" localSheetId="2">'GMIC-NC_21A_SCDPT4'!$M$89</definedName>
    <definedName name="SCDPT4_82ENDIN_12" localSheetId="2">'GMIC-NC_21A_SCDPT4'!$N$89</definedName>
    <definedName name="SCDPT4_82ENDIN_13" localSheetId="2">'GMIC-NC_21A_SCDPT4'!$O$89</definedName>
    <definedName name="SCDPT4_82ENDIN_14" localSheetId="2">'GMIC-NC_21A_SCDPT4'!$P$89</definedName>
    <definedName name="SCDPT4_82ENDIN_15" localSheetId="2">'GMIC-NC_21A_SCDPT4'!$Q$89</definedName>
    <definedName name="SCDPT4_82ENDIN_16" localSheetId="2">'GMIC-NC_21A_SCDPT4'!$R$89</definedName>
    <definedName name="SCDPT4_82ENDIN_17" localSheetId="2">'GMIC-NC_21A_SCDPT4'!$S$89</definedName>
    <definedName name="SCDPT4_82ENDIN_18" localSheetId="2">'GMIC-NC_21A_SCDPT4'!$T$89</definedName>
    <definedName name="SCDPT4_82ENDIN_19" localSheetId="2">'GMIC-NC_21A_SCDPT4'!$U$89</definedName>
    <definedName name="SCDPT4_82ENDIN_2" localSheetId="2">'GMIC-NC_21A_SCDPT4'!$D$89</definedName>
    <definedName name="SCDPT4_82ENDIN_20" localSheetId="2">'GMIC-NC_21A_SCDPT4'!$V$89</definedName>
    <definedName name="SCDPT4_82ENDIN_21" localSheetId="2">'GMIC-NC_21A_SCDPT4'!$W$89</definedName>
    <definedName name="SCDPT4_82ENDIN_22" localSheetId="2">'GMIC-NC_21A_SCDPT4'!$X$89</definedName>
    <definedName name="SCDPT4_82ENDIN_23" localSheetId="2">'GMIC-NC_21A_SCDPT4'!$Y$89</definedName>
    <definedName name="SCDPT4_82ENDIN_24" localSheetId="2">'GMIC-NC_21A_SCDPT4'!$Z$89</definedName>
    <definedName name="SCDPT4_82ENDIN_25" localSheetId="2">'GMIC-NC_21A_SCDPT4'!$AA$89</definedName>
    <definedName name="SCDPT4_82ENDIN_26" localSheetId="2">'GMIC-NC_21A_SCDPT4'!$AB$89</definedName>
    <definedName name="SCDPT4_82ENDIN_3" localSheetId="2">'GMIC-NC_21A_SCDPT4'!$E$89</definedName>
    <definedName name="SCDPT4_82ENDIN_4" localSheetId="2">'GMIC-NC_21A_SCDPT4'!$F$89</definedName>
    <definedName name="SCDPT4_82ENDIN_5" localSheetId="2">'GMIC-NC_21A_SCDPT4'!$G$89</definedName>
    <definedName name="SCDPT4_82ENDIN_6" localSheetId="2">'GMIC-NC_21A_SCDPT4'!$H$89</definedName>
    <definedName name="SCDPT4_82ENDIN_7" localSheetId="2">'GMIC-NC_21A_SCDPT4'!$I$89</definedName>
    <definedName name="SCDPT4_82ENDIN_8" localSheetId="2">'GMIC-NC_21A_SCDPT4'!$J$89</definedName>
    <definedName name="SCDPT4_82ENDIN_9" localSheetId="2">'GMIC-NC_21A_SCDPT4'!$K$89</definedName>
    <definedName name="SCDPT4_8399997_10" localSheetId="2">'GMIC-NC_21A_SCDPT4'!$L$91</definedName>
    <definedName name="SCDPT4_8399997_11" localSheetId="2">'GMIC-NC_21A_SCDPT4'!$M$91</definedName>
    <definedName name="SCDPT4_8399997_12" localSheetId="2">'GMIC-NC_21A_SCDPT4'!$N$91</definedName>
    <definedName name="SCDPT4_8399997_13" localSheetId="2">'GMIC-NC_21A_SCDPT4'!$O$91</definedName>
    <definedName name="SCDPT4_8399997_14" localSheetId="2">'GMIC-NC_21A_SCDPT4'!$P$91</definedName>
    <definedName name="SCDPT4_8399997_15" localSheetId="2">'GMIC-NC_21A_SCDPT4'!$Q$91</definedName>
    <definedName name="SCDPT4_8399997_16" localSheetId="2">'GMIC-NC_21A_SCDPT4'!$R$91</definedName>
    <definedName name="SCDPT4_8399997_17" localSheetId="2">'GMIC-NC_21A_SCDPT4'!$S$91</definedName>
    <definedName name="SCDPT4_8399997_18" localSheetId="2">'GMIC-NC_21A_SCDPT4'!$T$91</definedName>
    <definedName name="SCDPT4_8399997_19" localSheetId="2">'GMIC-NC_21A_SCDPT4'!$U$91</definedName>
    <definedName name="SCDPT4_8399997_20" localSheetId="2">'GMIC-NC_21A_SCDPT4'!$V$91</definedName>
    <definedName name="SCDPT4_8399997_7" localSheetId="2">'GMIC-NC_21A_SCDPT4'!$I$91</definedName>
    <definedName name="SCDPT4_8399997_8" localSheetId="2">'GMIC-NC_21A_SCDPT4'!$J$91</definedName>
    <definedName name="SCDPT4_8399997_9" localSheetId="2">'GMIC-NC_21A_SCDPT4'!$K$91</definedName>
    <definedName name="SCDPT4_8399998_10" localSheetId="2">'GMIC-NC_21A_SCDPT4'!$L$92</definedName>
    <definedName name="SCDPT4_8399998_11" localSheetId="2">'GMIC-NC_21A_SCDPT4'!$M$92</definedName>
    <definedName name="SCDPT4_8399998_12" localSheetId="2">'GMIC-NC_21A_SCDPT4'!$N$92</definedName>
    <definedName name="SCDPT4_8399998_13" localSheetId="2">'GMIC-NC_21A_SCDPT4'!$O$92</definedName>
    <definedName name="SCDPT4_8399998_14" localSheetId="2">'GMIC-NC_21A_SCDPT4'!$P$92</definedName>
    <definedName name="SCDPT4_8399998_15" localSheetId="2">'GMIC-NC_21A_SCDPT4'!$Q$92</definedName>
    <definedName name="SCDPT4_8399998_16" localSheetId="2">'GMIC-NC_21A_SCDPT4'!$R$92</definedName>
    <definedName name="SCDPT4_8399998_17" localSheetId="2">'GMIC-NC_21A_SCDPT4'!$S$92</definedName>
    <definedName name="SCDPT4_8399998_18" localSheetId="2">'GMIC-NC_21A_SCDPT4'!$T$92</definedName>
    <definedName name="SCDPT4_8399998_19" localSheetId="2">'GMIC-NC_21A_SCDPT4'!$U$92</definedName>
    <definedName name="SCDPT4_8399998_20" localSheetId="2">'GMIC-NC_21A_SCDPT4'!$V$92</definedName>
    <definedName name="SCDPT4_8399998_7" localSheetId="2">'GMIC-NC_21A_SCDPT4'!$I$92</definedName>
    <definedName name="SCDPT4_8399998_8" localSheetId="2">'GMIC-NC_21A_SCDPT4'!$J$92</definedName>
    <definedName name="SCDPT4_8399998_9" localSheetId="2">'GMIC-NC_21A_SCDPT4'!$K$92</definedName>
    <definedName name="SCDPT4_8399999_10" localSheetId="2">'GMIC-NC_21A_SCDPT4'!$L$93</definedName>
    <definedName name="SCDPT4_8399999_11" localSheetId="2">'GMIC-NC_21A_SCDPT4'!$M$93</definedName>
    <definedName name="SCDPT4_8399999_12" localSheetId="2">'GMIC-NC_21A_SCDPT4'!$N$93</definedName>
    <definedName name="SCDPT4_8399999_13" localSheetId="2">'GMIC-NC_21A_SCDPT4'!$O$93</definedName>
    <definedName name="SCDPT4_8399999_14" localSheetId="2">'GMIC-NC_21A_SCDPT4'!$P$93</definedName>
    <definedName name="SCDPT4_8399999_15" localSheetId="2">'GMIC-NC_21A_SCDPT4'!$Q$93</definedName>
    <definedName name="SCDPT4_8399999_16" localSheetId="2">'GMIC-NC_21A_SCDPT4'!$R$93</definedName>
    <definedName name="SCDPT4_8399999_17" localSheetId="2">'GMIC-NC_21A_SCDPT4'!$S$93</definedName>
    <definedName name="SCDPT4_8399999_18" localSheetId="2">'GMIC-NC_21A_SCDPT4'!$T$93</definedName>
    <definedName name="SCDPT4_8399999_19" localSheetId="2">'GMIC-NC_21A_SCDPT4'!$U$93</definedName>
    <definedName name="SCDPT4_8399999_20" localSheetId="2">'GMIC-NC_21A_SCDPT4'!$V$93</definedName>
    <definedName name="SCDPT4_8399999_7" localSheetId="2">'GMIC-NC_21A_SCDPT4'!$I$93</definedName>
    <definedName name="SCDPT4_8399999_8" localSheetId="2">'GMIC-NC_21A_SCDPT4'!$J$93</definedName>
    <definedName name="SCDPT4_8399999_9" localSheetId="2">'GMIC-NC_21A_SCDPT4'!$K$93</definedName>
    <definedName name="SCDPT4_8400000_Range" localSheetId="2">'GMIC-NC_21A_SCDPT4'!$B$94:$AB$96</definedName>
    <definedName name="SCDPT4_8499999_10" localSheetId="2">'GMIC-NC_21A_SCDPT4'!$L$97</definedName>
    <definedName name="SCDPT4_8499999_11" localSheetId="2">'GMIC-NC_21A_SCDPT4'!$M$97</definedName>
    <definedName name="SCDPT4_8499999_12" localSheetId="2">'GMIC-NC_21A_SCDPT4'!$N$97</definedName>
    <definedName name="SCDPT4_8499999_13" localSheetId="2">'GMIC-NC_21A_SCDPT4'!$O$97</definedName>
    <definedName name="SCDPT4_8499999_14" localSheetId="2">'GMIC-NC_21A_SCDPT4'!$P$97</definedName>
    <definedName name="SCDPT4_8499999_15" localSheetId="2">'GMIC-NC_21A_SCDPT4'!$Q$97</definedName>
    <definedName name="SCDPT4_8499999_16" localSheetId="2">'GMIC-NC_21A_SCDPT4'!$R$97</definedName>
    <definedName name="SCDPT4_8499999_17" localSheetId="2">'GMIC-NC_21A_SCDPT4'!$S$97</definedName>
    <definedName name="SCDPT4_8499999_18" localSheetId="2">'GMIC-NC_21A_SCDPT4'!$T$97</definedName>
    <definedName name="SCDPT4_8499999_19" localSheetId="2">'GMIC-NC_21A_SCDPT4'!$U$97</definedName>
    <definedName name="SCDPT4_8499999_20" localSheetId="2">'GMIC-NC_21A_SCDPT4'!$V$97</definedName>
    <definedName name="SCDPT4_8499999_7" localSheetId="2">'GMIC-NC_21A_SCDPT4'!$I$97</definedName>
    <definedName name="SCDPT4_8499999_9" localSheetId="2">'GMIC-NC_21A_SCDPT4'!$K$97</definedName>
    <definedName name="SCDPT4_84BEGIN_1" localSheetId="2">'GMIC-NC_21A_SCDPT4'!$C$94</definedName>
    <definedName name="SCDPT4_84BEGIN_10" localSheetId="2">'GMIC-NC_21A_SCDPT4'!$L$94</definedName>
    <definedName name="SCDPT4_84BEGIN_11" localSheetId="2">'GMIC-NC_21A_SCDPT4'!$M$94</definedName>
    <definedName name="SCDPT4_84BEGIN_12" localSheetId="2">'GMIC-NC_21A_SCDPT4'!$N$94</definedName>
    <definedName name="SCDPT4_84BEGIN_13" localSheetId="2">'GMIC-NC_21A_SCDPT4'!$O$94</definedName>
    <definedName name="SCDPT4_84BEGIN_14" localSheetId="2">'GMIC-NC_21A_SCDPT4'!$P$94</definedName>
    <definedName name="SCDPT4_84BEGIN_15" localSheetId="2">'GMIC-NC_21A_SCDPT4'!$Q$94</definedName>
    <definedName name="SCDPT4_84BEGIN_16" localSheetId="2">'GMIC-NC_21A_SCDPT4'!$R$94</definedName>
    <definedName name="SCDPT4_84BEGIN_17" localSheetId="2">'GMIC-NC_21A_SCDPT4'!$S$94</definedName>
    <definedName name="SCDPT4_84BEGIN_18" localSheetId="2">'GMIC-NC_21A_SCDPT4'!$T$94</definedName>
    <definedName name="SCDPT4_84BEGIN_19" localSheetId="2">'GMIC-NC_21A_SCDPT4'!$U$94</definedName>
    <definedName name="SCDPT4_84BEGIN_2" localSheetId="2">'GMIC-NC_21A_SCDPT4'!$D$94</definedName>
    <definedName name="SCDPT4_84BEGIN_20" localSheetId="2">'GMIC-NC_21A_SCDPT4'!$V$94</definedName>
    <definedName name="SCDPT4_84BEGIN_21" localSheetId="2">'GMIC-NC_21A_SCDPT4'!$W$94</definedName>
    <definedName name="SCDPT4_84BEGIN_22" localSheetId="2">'GMIC-NC_21A_SCDPT4'!$X$94</definedName>
    <definedName name="SCDPT4_84BEGIN_23" localSheetId="2">'GMIC-NC_21A_SCDPT4'!$Y$94</definedName>
    <definedName name="SCDPT4_84BEGIN_24" localSheetId="2">'GMIC-NC_21A_SCDPT4'!$Z$94</definedName>
    <definedName name="SCDPT4_84BEGIN_25" localSheetId="2">'GMIC-NC_21A_SCDPT4'!$AA$94</definedName>
    <definedName name="SCDPT4_84BEGIN_26" localSheetId="2">'GMIC-NC_21A_SCDPT4'!$AB$94</definedName>
    <definedName name="SCDPT4_84BEGIN_3" localSheetId="2">'GMIC-NC_21A_SCDPT4'!$E$94</definedName>
    <definedName name="SCDPT4_84BEGIN_4" localSheetId="2">'GMIC-NC_21A_SCDPT4'!$F$94</definedName>
    <definedName name="SCDPT4_84BEGIN_5" localSheetId="2">'GMIC-NC_21A_SCDPT4'!$G$94</definedName>
    <definedName name="SCDPT4_84BEGIN_6" localSheetId="2">'GMIC-NC_21A_SCDPT4'!$H$94</definedName>
    <definedName name="SCDPT4_84BEGIN_7" localSheetId="2">'GMIC-NC_21A_SCDPT4'!$I$94</definedName>
    <definedName name="SCDPT4_84BEGIN_8" localSheetId="2">'GMIC-NC_21A_SCDPT4'!$J$94</definedName>
    <definedName name="SCDPT4_84BEGIN_9" localSheetId="2">'GMIC-NC_21A_SCDPT4'!$K$94</definedName>
    <definedName name="SCDPT4_84ENDIN_10" localSheetId="2">'GMIC-NC_21A_SCDPT4'!$L$96</definedName>
    <definedName name="SCDPT4_84ENDIN_11" localSheetId="2">'GMIC-NC_21A_SCDPT4'!$M$96</definedName>
    <definedName name="SCDPT4_84ENDIN_12" localSheetId="2">'GMIC-NC_21A_SCDPT4'!$N$96</definedName>
    <definedName name="SCDPT4_84ENDIN_13" localSheetId="2">'GMIC-NC_21A_SCDPT4'!$O$96</definedName>
    <definedName name="SCDPT4_84ENDIN_14" localSheetId="2">'GMIC-NC_21A_SCDPT4'!$P$96</definedName>
    <definedName name="SCDPT4_84ENDIN_15" localSheetId="2">'GMIC-NC_21A_SCDPT4'!$Q$96</definedName>
    <definedName name="SCDPT4_84ENDIN_16" localSheetId="2">'GMIC-NC_21A_SCDPT4'!$R$96</definedName>
    <definedName name="SCDPT4_84ENDIN_17" localSheetId="2">'GMIC-NC_21A_SCDPT4'!$S$96</definedName>
    <definedName name="SCDPT4_84ENDIN_18" localSheetId="2">'GMIC-NC_21A_SCDPT4'!$T$96</definedName>
    <definedName name="SCDPT4_84ENDIN_19" localSheetId="2">'GMIC-NC_21A_SCDPT4'!$U$96</definedName>
    <definedName name="SCDPT4_84ENDIN_2" localSheetId="2">'GMIC-NC_21A_SCDPT4'!$D$96</definedName>
    <definedName name="SCDPT4_84ENDIN_20" localSheetId="2">'GMIC-NC_21A_SCDPT4'!$V$96</definedName>
    <definedName name="SCDPT4_84ENDIN_21" localSheetId="2">'GMIC-NC_21A_SCDPT4'!$W$96</definedName>
    <definedName name="SCDPT4_84ENDIN_22" localSheetId="2">'GMIC-NC_21A_SCDPT4'!$X$96</definedName>
    <definedName name="SCDPT4_84ENDIN_23" localSheetId="2">'GMIC-NC_21A_SCDPT4'!$Y$96</definedName>
    <definedName name="SCDPT4_84ENDIN_24" localSheetId="2">'GMIC-NC_21A_SCDPT4'!$Z$96</definedName>
    <definedName name="SCDPT4_84ENDIN_25" localSheetId="2">'GMIC-NC_21A_SCDPT4'!$AA$96</definedName>
    <definedName name="SCDPT4_84ENDIN_26" localSheetId="2">'GMIC-NC_21A_SCDPT4'!$AB$96</definedName>
    <definedName name="SCDPT4_84ENDIN_3" localSheetId="2">'GMIC-NC_21A_SCDPT4'!$E$96</definedName>
    <definedName name="SCDPT4_84ENDIN_4" localSheetId="2">'GMIC-NC_21A_SCDPT4'!$F$96</definedName>
    <definedName name="SCDPT4_84ENDIN_5" localSheetId="2">'GMIC-NC_21A_SCDPT4'!$G$96</definedName>
    <definedName name="SCDPT4_84ENDIN_6" localSheetId="2">'GMIC-NC_21A_SCDPT4'!$H$96</definedName>
    <definedName name="SCDPT4_84ENDIN_7" localSheetId="2">'GMIC-NC_21A_SCDPT4'!$I$96</definedName>
    <definedName name="SCDPT4_84ENDIN_8" localSheetId="2">'GMIC-NC_21A_SCDPT4'!$J$96</definedName>
    <definedName name="SCDPT4_84ENDIN_9" localSheetId="2">'GMIC-NC_21A_SCDPT4'!$K$96</definedName>
    <definedName name="SCDPT4_8500000_Range" localSheetId="2">'GMIC-NC_21A_SCDPT4'!$B$98:$AB$100</definedName>
    <definedName name="SCDPT4_8599999_10" localSheetId="2">'GMIC-NC_21A_SCDPT4'!$L$101</definedName>
    <definedName name="SCDPT4_8599999_11" localSheetId="2">'GMIC-NC_21A_SCDPT4'!$M$101</definedName>
    <definedName name="SCDPT4_8599999_12" localSheetId="2">'GMIC-NC_21A_SCDPT4'!$N$101</definedName>
    <definedName name="SCDPT4_8599999_13" localSheetId="2">'GMIC-NC_21A_SCDPT4'!$O$101</definedName>
    <definedName name="SCDPT4_8599999_14" localSheetId="2">'GMIC-NC_21A_SCDPT4'!$P$101</definedName>
    <definedName name="SCDPT4_8599999_15" localSheetId="2">'GMIC-NC_21A_SCDPT4'!$Q$101</definedName>
    <definedName name="SCDPT4_8599999_16" localSheetId="2">'GMIC-NC_21A_SCDPT4'!$R$101</definedName>
    <definedName name="SCDPT4_8599999_17" localSheetId="2">'GMIC-NC_21A_SCDPT4'!$S$101</definedName>
    <definedName name="SCDPT4_8599999_18" localSheetId="2">'GMIC-NC_21A_SCDPT4'!$T$101</definedName>
    <definedName name="SCDPT4_8599999_19" localSheetId="2">'GMIC-NC_21A_SCDPT4'!$U$101</definedName>
    <definedName name="SCDPT4_8599999_20" localSheetId="2">'GMIC-NC_21A_SCDPT4'!$V$101</definedName>
    <definedName name="SCDPT4_8599999_7" localSheetId="2">'GMIC-NC_21A_SCDPT4'!$I$101</definedName>
    <definedName name="SCDPT4_8599999_9" localSheetId="2">'GMIC-NC_21A_SCDPT4'!$K$101</definedName>
    <definedName name="SCDPT4_85BEGIN_1" localSheetId="2">'GMIC-NC_21A_SCDPT4'!$C$98</definedName>
    <definedName name="SCDPT4_85BEGIN_10" localSheetId="2">'GMIC-NC_21A_SCDPT4'!$L$98</definedName>
    <definedName name="SCDPT4_85BEGIN_11" localSheetId="2">'GMIC-NC_21A_SCDPT4'!$M$98</definedName>
    <definedName name="SCDPT4_85BEGIN_12" localSheetId="2">'GMIC-NC_21A_SCDPT4'!$N$98</definedName>
    <definedName name="SCDPT4_85BEGIN_13" localSheetId="2">'GMIC-NC_21A_SCDPT4'!$O$98</definedName>
    <definedName name="SCDPT4_85BEGIN_14" localSheetId="2">'GMIC-NC_21A_SCDPT4'!$P$98</definedName>
    <definedName name="SCDPT4_85BEGIN_15" localSheetId="2">'GMIC-NC_21A_SCDPT4'!$Q$98</definedName>
    <definedName name="SCDPT4_85BEGIN_16" localSheetId="2">'GMIC-NC_21A_SCDPT4'!$R$98</definedName>
    <definedName name="SCDPT4_85BEGIN_17" localSheetId="2">'GMIC-NC_21A_SCDPT4'!$S$98</definedName>
    <definedName name="SCDPT4_85BEGIN_18" localSheetId="2">'GMIC-NC_21A_SCDPT4'!$T$98</definedName>
    <definedName name="SCDPT4_85BEGIN_19" localSheetId="2">'GMIC-NC_21A_SCDPT4'!$U$98</definedName>
    <definedName name="SCDPT4_85BEGIN_2" localSheetId="2">'GMIC-NC_21A_SCDPT4'!$D$98</definedName>
    <definedName name="SCDPT4_85BEGIN_20" localSheetId="2">'GMIC-NC_21A_SCDPT4'!$V$98</definedName>
    <definedName name="SCDPT4_85BEGIN_21" localSheetId="2">'GMIC-NC_21A_SCDPT4'!$W$98</definedName>
    <definedName name="SCDPT4_85BEGIN_22" localSheetId="2">'GMIC-NC_21A_SCDPT4'!$X$98</definedName>
    <definedName name="SCDPT4_85BEGIN_23" localSheetId="2">'GMIC-NC_21A_SCDPT4'!$Y$98</definedName>
    <definedName name="SCDPT4_85BEGIN_24" localSheetId="2">'GMIC-NC_21A_SCDPT4'!$Z$98</definedName>
    <definedName name="SCDPT4_85BEGIN_25" localSheetId="2">'GMIC-NC_21A_SCDPT4'!$AA$98</definedName>
    <definedName name="SCDPT4_85BEGIN_26" localSheetId="2">'GMIC-NC_21A_SCDPT4'!$AB$98</definedName>
    <definedName name="SCDPT4_85BEGIN_3" localSheetId="2">'GMIC-NC_21A_SCDPT4'!$E$98</definedName>
    <definedName name="SCDPT4_85BEGIN_4" localSheetId="2">'GMIC-NC_21A_SCDPT4'!$F$98</definedName>
    <definedName name="SCDPT4_85BEGIN_5" localSheetId="2">'GMIC-NC_21A_SCDPT4'!$G$98</definedName>
    <definedName name="SCDPT4_85BEGIN_6" localSheetId="2">'GMIC-NC_21A_SCDPT4'!$H$98</definedName>
    <definedName name="SCDPT4_85BEGIN_7" localSheetId="2">'GMIC-NC_21A_SCDPT4'!$I$98</definedName>
    <definedName name="SCDPT4_85BEGIN_8" localSheetId="2">'GMIC-NC_21A_SCDPT4'!$J$98</definedName>
    <definedName name="SCDPT4_85BEGIN_9" localSheetId="2">'GMIC-NC_21A_SCDPT4'!$K$98</definedName>
    <definedName name="SCDPT4_85ENDIN_10" localSheetId="2">'GMIC-NC_21A_SCDPT4'!$L$100</definedName>
    <definedName name="SCDPT4_85ENDIN_11" localSheetId="2">'GMIC-NC_21A_SCDPT4'!$M$100</definedName>
    <definedName name="SCDPT4_85ENDIN_12" localSheetId="2">'GMIC-NC_21A_SCDPT4'!$N$100</definedName>
    <definedName name="SCDPT4_85ENDIN_13" localSheetId="2">'GMIC-NC_21A_SCDPT4'!$O$100</definedName>
    <definedName name="SCDPT4_85ENDIN_14" localSheetId="2">'GMIC-NC_21A_SCDPT4'!$P$100</definedName>
    <definedName name="SCDPT4_85ENDIN_15" localSheetId="2">'GMIC-NC_21A_SCDPT4'!$Q$100</definedName>
    <definedName name="SCDPT4_85ENDIN_16" localSheetId="2">'GMIC-NC_21A_SCDPT4'!$R$100</definedName>
    <definedName name="SCDPT4_85ENDIN_17" localSheetId="2">'GMIC-NC_21A_SCDPT4'!$S$100</definedName>
    <definedName name="SCDPT4_85ENDIN_18" localSheetId="2">'GMIC-NC_21A_SCDPT4'!$T$100</definedName>
    <definedName name="SCDPT4_85ENDIN_19" localSheetId="2">'GMIC-NC_21A_SCDPT4'!$U$100</definedName>
    <definedName name="SCDPT4_85ENDIN_2" localSheetId="2">'GMIC-NC_21A_SCDPT4'!$D$100</definedName>
    <definedName name="SCDPT4_85ENDIN_20" localSheetId="2">'GMIC-NC_21A_SCDPT4'!$V$100</definedName>
    <definedName name="SCDPT4_85ENDIN_21" localSheetId="2">'GMIC-NC_21A_SCDPT4'!$W$100</definedName>
    <definedName name="SCDPT4_85ENDIN_22" localSheetId="2">'GMIC-NC_21A_SCDPT4'!$X$100</definedName>
    <definedName name="SCDPT4_85ENDIN_23" localSheetId="2">'GMIC-NC_21A_SCDPT4'!$Y$100</definedName>
    <definedName name="SCDPT4_85ENDIN_24" localSheetId="2">'GMIC-NC_21A_SCDPT4'!$Z$100</definedName>
    <definedName name="SCDPT4_85ENDIN_25" localSheetId="2">'GMIC-NC_21A_SCDPT4'!$AA$100</definedName>
    <definedName name="SCDPT4_85ENDIN_26" localSheetId="2">'GMIC-NC_21A_SCDPT4'!$AB$100</definedName>
    <definedName name="SCDPT4_85ENDIN_3" localSheetId="2">'GMIC-NC_21A_SCDPT4'!$E$100</definedName>
    <definedName name="SCDPT4_85ENDIN_4" localSheetId="2">'GMIC-NC_21A_SCDPT4'!$F$100</definedName>
    <definedName name="SCDPT4_85ENDIN_5" localSheetId="2">'GMIC-NC_21A_SCDPT4'!$G$100</definedName>
    <definedName name="SCDPT4_85ENDIN_6" localSheetId="2">'GMIC-NC_21A_SCDPT4'!$H$100</definedName>
    <definedName name="SCDPT4_85ENDIN_7" localSheetId="2">'GMIC-NC_21A_SCDPT4'!$I$100</definedName>
    <definedName name="SCDPT4_85ENDIN_8" localSheetId="2">'GMIC-NC_21A_SCDPT4'!$J$100</definedName>
    <definedName name="SCDPT4_85ENDIN_9" localSheetId="2">'GMIC-NC_21A_SCDPT4'!$K$100</definedName>
    <definedName name="SCDPT4_8600000_Range" localSheetId="2">'GMIC-NC_21A_SCDPT4'!$B$102:$AB$104</definedName>
    <definedName name="SCDPT4_8699999_10" localSheetId="2">'GMIC-NC_21A_SCDPT4'!$L$105</definedName>
    <definedName name="SCDPT4_8699999_11" localSheetId="2">'GMIC-NC_21A_SCDPT4'!$M$105</definedName>
    <definedName name="SCDPT4_8699999_12" localSheetId="2">'GMIC-NC_21A_SCDPT4'!$N$105</definedName>
    <definedName name="SCDPT4_8699999_13" localSheetId="2">'GMIC-NC_21A_SCDPT4'!$O$105</definedName>
    <definedName name="SCDPT4_8699999_14" localSheetId="2">'GMIC-NC_21A_SCDPT4'!$P$105</definedName>
    <definedName name="SCDPT4_8699999_15" localSheetId="2">'GMIC-NC_21A_SCDPT4'!$Q$105</definedName>
    <definedName name="SCDPT4_8699999_16" localSheetId="2">'GMIC-NC_21A_SCDPT4'!$R$105</definedName>
    <definedName name="SCDPT4_8699999_17" localSheetId="2">'GMIC-NC_21A_SCDPT4'!$S$105</definedName>
    <definedName name="SCDPT4_8699999_18" localSheetId="2">'GMIC-NC_21A_SCDPT4'!$T$105</definedName>
    <definedName name="SCDPT4_8699999_19" localSheetId="2">'GMIC-NC_21A_SCDPT4'!$U$105</definedName>
    <definedName name="SCDPT4_8699999_20" localSheetId="2">'GMIC-NC_21A_SCDPT4'!$V$105</definedName>
    <definedName name="SCDPT4_8699999_7" localSheetId="2">'GMIC-NC_21A_SCDPT4'!$I$105</definedName>
    <definedName name="SCDPT4_8699999_9" localSheetId="2">'GMIC-NC_21A_SCDPT4'!$K$105</definedName>
    <definedName name="SCDPT4_86BEGIN_1" localSheetId="2">'GMIC-NC_21A_SCDPT4'!$C$102</definedName>
    <definedName name="SCDPT4_86BEGIN_10" localSheetId="2">'GMIC-NC_21A_SCDPT4'!$L$102</definedName>
    <definedName name="SCDPT4_86BEGIN_11" localSheetId="2">'GMIC-NC_21A_SCDPT4'!$M$102</definedName>
    <definedName name="SCDPT4_86BEGIN_12" localSheetId="2">'GMIC-NC_21A_SCDPT4'!$N$102</definedName>
    <definedName name="SCDPT4_86BEGIN_13" localSheetId="2">'GMIC-NC_21A_SCDPT4'!$O$102</definedName>
    <definedName name="SCDPT4_86BEGIN_14" localSheetId="2">'GMIC-NC_21A_SCDPT4'!$P$102</definedName>
    <definedName name="SCDPT4_86BEGIN_15" localSheetId="2">'GMIC-NC_21A_SCDPT4'!$Q$102</definedName>
    <definedName name="SCDPT4_86BEGIN_16" localSheetId="2">'GMIC-NC_21A_SCDPT4'!$R$102</definedName>
    <definedName name="SCDPT4_86BEGIN_17" localSheetId="2">'GMIC-NC_21A_SCDPT4'!$S$102</definedName>
    <definedName name="SCDPT4_86BEGIN_18" localSheetId="2">'GMIC-NC_21A_SCDPT4'!$T$102</definedName>
    <definedName name="SCDPT4_86BEGIN_19" localSheetId="2">'GMIC-NC_21A_SCDPT4'!$U$102</definedName>
    <definedName name="SCDPT4_86BEGIN_2" localSheetId="2">'GMIC-NC_21A_SCDPT4'!$D$102</definedName>
    <definedName name="SCDPT4_86BEGIN_20" localSheetId="2">'GMIC-NC_21A_SCDPT4'!$V$102</definedName>
    <definedName name="SCDPT4_86BEGIN_21" localSheetId="2">'GMIC-NC_21A_SCDPT4'!$W$102</definedName>
    <definedName name="SCDPT4_86BEGIN_22" localSheetId="2">'GMIC-NC_21A_SCDPT4'!$X$102</definedName>
    <definedName name="SCDPT4_86BEGIN_23" localSheetId="2">'GMIC-NC_21A_SCDPT4'!$Y$102</definedName>
    <definedName name="SCDPT4_86BEGIN_24" localSheetId="2">'GMIC-NC_21A_SCDPT4'!$Z$102</definedName>
    <definedName name="SCDPT4_86BEGIN_25" localSheetId="2">'GMIC-NC_21A_SCDPT4'!$AA$102</definedName>
    <definedName name="SCDPT4_86BEGIN_26" localSheetId="2">'GMIC-NC_21A_SCDPT4'!$AB$102</definedName>
    <definedName name="SCDPT4_86BEGIN_3" localSheetId="2">'GMIC-NC_21A_SCDPT4'!$E$102</definedName>
    <definedName name="SCDPT4_86BEGIN_4" localSheetId="2">'GMIC-NC_21A_SCDPT4'!$F$102</definedName>
    <definedName name="SCDPT4_86BEGIN_5" localSheetId="2">'GMIC-NC_21A_SCDPT4'!$G$102</definedName>
    <definedName name="SCDPT4_86BEGIN_6" localSheetId="2">'GMIC-NC_21A_SCDPT4'!$H$102</definedName>
    <definedName name="SCDPT4_86BEGIN_7" localSheetId="2">'GMIC-NC_21A_SCDPT4'!$I$102</definedName>
    <definedName name="SCDPT4_86BEGIN_8" localSheetId="2">'GMIC-NC_21A_SCDPT4'!$J$102</definedName>
    <definedName name="SCDPT4_86BEGIN_9" localSheetId="2">'GMIC-NC_21A_SCDPT4'!$K$102</definedName>
    <definedName name="SCDPT4_86ENDIN_10" localSheetId="2">'GMIC-NC_21A_SCDPT4'!$L$104</definedName>
    <definedName name="SCDPT4_86ENDIN_11" localSheetId="2">'GMIC-NC_21A_SCDPT4'!$M$104</definedName>
    <definedName name="SCDPT4_86ENDIN_12" localSheetId="2">'GMIC-NC_21A_SCDPT4'!$N$104</definedName>
    <definedName name="SCDPT4_86ENDIN_13" localSheetId="2">'GMIC-NC_21A_SCDPT4'!$O$104</definedName>
    <definedName name="SCDPT4_86ENDIN_14" localSheetId="2">'GMIC-NC_21A_SCDPT4'!$P$104</definedName>
    <definedName name="SCDPT4_86ENDIN_15" localSheetId="2">'GMIC-NC_21A_SCDPT4'!$Q$104</definedName>
    <definedName name="SCDPT4_86ENDIN_16" localSheetId="2">'GMIC-NC_21A_SCDPT4'!$R$104</definedName>
    <definedName name="SCDPT4_86ENDIN_17" localSheetId="2">'GMIC-NC_21A_SCDPT4'!$S$104</definedName>
    <definedName name="SCDPT4_86ENDIN_18" localSheetId="2">'GMIC-NC_21A_SCDPT4'!$T$104</definedName>
    <definedName name="SCDPT4_86ENDIN_19" localSheetId="2">'GMIC-NC_21A_SCDPT4'!$U$104</definedName>
    <definedName name="SCDPT4_86ENDIN_2" localSheetId="2">'GMIC-NC_21A_SCDPT4'!$D$104</definedName>
    <definedName name="SCDPT4_86ENDIN_20" localSheetId="2">'GMIC-NC_21A_SCDPT4'!$V$104</definedName>
    <definedName name="SCDPT4_86ENDIN_21" localSheetId="2">'GMIC-NC_21A_SCDPT4'!$W$104</definedName>
    <definedName name="SCDPT4_86ENDIN_22" localSheetId="2">'GMIC-NC_21A_SCDPT4'!$X$104</definedName>
    <definedName name="SCDPT4_86ENDIN_23" localSheetId="2">'GMIC-NC_21A_SCDPT4'!$Y$104</definedName>
    <definedName name="SCDPT4_86ENDIN_24" localSheetId="2">'GMIC-NC_21A_SCDPT4'!$Z$104</definedName>
    <definedName name="SCDPT4_86ENDIN_25" localSheetId="2">'GMIC-NC_21A_SCDPT4'!$AA$104</definedName>
    <definedName name="SCDPT4_86ENDIN_26" localSheetId="2">'GMIC-NC_21A_SCDPT4'!$AB$104</definedName>
    <definedName name="SCDPT4_86ENDIN_3" localSheetId="2">'GMIC-NC_21A_SCDPT4'!$E$104</definedName>
    <definedName name="SCDPT4_86ENDIN_4" localSheetId="2">'GMIC-NC_21A_SCDPT4'!$F$104</definedName>
    <definedName name="SCDPT4_86ENDIN_5" localSheetId="2">'GMIC-NC_21A_SCDPT4'!$G$104</definedName>
    <definedName name="SCDPT4_86ENDIN_6" localSheetId="2">'GMIC-NC_21A_SCDPT4'!$H$104</definedName>
    <definedName name="SCDPT4_86ENDIN_7" localSheetId="2">'GMIC-NC_21A_SCDPT4'!$I$104</definedName>
    <definedName name="SCDPT4_86ENDIN_8" localSheetId="2">'GMIC-NC_21A_SCDPT4'!$J$104</definedName>
    <definedName name="SCDPT4_86ENDIN_9" localSheetId="2">'GMIC-NC_21A_SCDPT4'!$K$104</definedName>
    <definedName name="SCDPT4_8700000_Range" localSheetId="2">'GMIC-NC_21A_SCDPT4'!$B$106:$AB$108</definedName>
    <definedName name="SCDPT4_8799999_10" localSheetId="2">'GMIC-NC_21A_SCDPT4'!$L$109</definedName>
    <definedName name="SCDPT4_8799999_11" localSheetId="2">'GMIC-NC_21A_SCDPT4'!$M$109</definedName>
    <definedName name="SCDPT4_8799999_12" localSheetId="2">'GMIC-NC_21A_SCDPT4'!$N$109</definedName>
    <definedName name="SCDPT4_8799999_13" localSheetId="2">'GMIC-NC_21A_SCDPT4'!$O$109</definedName>
    <definedName name="SCDPT4_8799999_14" localSheetId="2">'GMIC-NC_21A_SCDPT4'!$P$109</definedName>
    <definedName name="SCDPT4_8799999_15" localSheetId="2">'GMIC-NC_21A_SCDPT4'!$Q$109</definedName>
    <definedName name="SCDPT4_8799999_16" localSheetId="2">'GMIC-NC_21A_SCDPT4'!$R$109</definedName>
    <definedName name="SCDPT4_8799999_17" localSheetId="2">'GMIC-NC_21A_SCDPT4'!$S$109</definedName>
    <definedName name="SCDPT4_8799999_18" localSheetId="2">'GMIC-NC_21A_SCDPT4'!$T$109</definedName>
    <definedName name="SCDPT4_8799999_19" localSheetId="2">'GMIC-NC_21A_SCDPT4'!$U$109</definedName>
    <definedName name="SCDPT4_8799999_20" localSheetId="2">'GMIC-NC_21A_SCDPT4'!$V$109</definedName>
    <definedName name="SCDPT4_8799999_7" localSheetId="2">'GMIC-NC_21A_SCDPT4'!$I$109</definedName>
    <definedName name="SCDPT4_8799999_9" localSheetId="2">'GMIC-NC_21A_SCDPT4'!$K$109</definedName>
    <definedName name="SCDPT4_87BEGIN_1" localSheetId="2">'GMIC-NC_21A_SCDPT4'!$C$106</definedName>
    <definedName name="SCDPT4_87BEGIN_10" localSheetId="2">'GMIC-NC_21A_SCDPT4'!$L$106</definedName>
    <definedName name="SCDPT4_87BEGIN_11" localSheetId="2">'GMIC-NC_21A_SCDPT4'!$M$106</definedName>
    <definedName name="SCDPT4_87BEGIN_12" localSheetId="2">'GMIC-NC_21A_SCDPT4'!$N$106</definedName>
    <definedName name="SCDPT4_87BEGIN_13" localSheetId="2">'GMIC-NC_21A_SCDPT4'!$O$106</definedName>
    <definedName name="SCDPT4_87BEGIN_14" localSheetId="2">'GMIC-NC_21A_SCDPT4'!$P$106</definedName>
    <definedName name="SCDPT4_87BEGIN_15" localSheetId="2">'GMIC-NC_21A_SCDPT4'!$Q$106</definedName>
    <definedName name="SCDPT4_87BEGIN_16" localSheetId="2">'GMIC-NC_21A_SCDPT4'!$R$106</definedName>
    <definedName name="SCDPT4_87BEGIN_17" localSheetId="2">'GMIC-NC_21A_SCDPT4'!$S$106</definedName>
    <definedName name="SCDPT4_87BEGIN_18" localSheetId="2">'GMIC-NC_21A_SCDPT4'!$T$106</definedName>
    <definedName name="SCDPT4_87BEGIN_19" localSheetId="2">'GMIC-NC_21A_SCDPT4'!$U$106</definedName>
    <definedName name="SCDPT4_87BEGIN_2" localSheetId="2">'GMIC-NC_21A_SCDPT4'!$D$106</definedName>
    <definedName name="SCDPT4_87BEGIN_20" localSheetId="2">'GMIC-NC_21A_SCDPT4'!$V$106</definedName>
    <definedName name="SCDPT4_87BEGIN_21" localSheetId="2">'GMIC-NC_21A_SCDPT4'!$W$106</definedName>
    <definedName name="SCDPT4_87BEGIN_22" localSheetId="2">'GMIC-NC_21A_SCDPT4'!$X$106</definedName>
    <definedName name="SCDPT4_87BEGIN_23" localSheetId="2">'GMIC-NC_21A_SCDPT4'!$Y$106</definedName>
    <definedName name="SCDPT4_87BEGIN_24" localSheetId="2">'GMIC-NC_21A_SCDPT4'!$Z$106</definedName>
    <definedName name="SCDPT4_87BEGIN_25" localSheetId="2">'GMIC-NC_21A_SCDPT4'!$AA$106</definedName>
    <definedName name="SCDPT4_87BEGIN_26" localSheetId="2">'GMIC-NC_21A_SCDPT4'!$AB$106</definedName>
    <definedName name="SCDPT4_87BEGIN_3" localSheetId="2">'GMIC-NC_21A_SCDPT4'!$E$106</definedName>
    <definedName name="SCDPT4_87BEGIN_4" localSheetId="2">'GMIC-NC_21A_SCDPT4'!$F$106</definedName>
    <definedName name="SCDPT4_87BEGIN_5" localSheetId="2">'GMIC-NC_21A_SCDPT4'!$G$106</definedName>
    <definedName name="SCDPT4_87BEGIN_6" localSheetId="2">'GMIC-NC_21A_SCDPT4'!$H$106</definedName>
    <definedName name="SCDPT4_87BEGIN_7" localSheetId="2">'GMIC-NC_21A_SCDPT4'!$I$106</definedName>
    <definedName name="SCDPT4_87BEGIN_8" localSheetId="2">'GMIC-NC_21A_SCDPT4'!$J$106</definedName>
    <definedName name="SCDPT4_87BEGIN_9" localSheetId="2">'GMIC-NC_21A_SCDPT4'!$K$106</definedName>
    <definedName name="SCDPT4_87ENDIN_10" localSheetId="2">'GMIC-NC_21A_SCDPT4'!$L$108</definedName>
    <definedName name="SCDPT4_87ENDIN_11" localSheetId="2">'GMIC-NC_21A_SCDPT4'!$M$108</definedName>
    <definedName name="SCDPT4_87ENDIN_12" localSheetId="2">'GMIC-NC_21A_SCDPT4'!$N$108</definedName>
    <definedName name="SCDPT4_87ENDIN_13" localSheetId="2">'GMIC-NC_21A_SCDPT4'!$O$108</definedName>
    <definedName name="SCDPT4_87ENDIN_14" localSheetId="2">'GMIC-NC_21A_SCDPT4'!$P$108</definedName>
    <definedName name="SCDPT4_87ENDIN_15" localSheetId="2">'GMIC-NC_21A_SCDPT4'!$Q$108</definedName>
    <definedName name="SCDPT4_87ENDIN_16" localSheetId="2">'GMIC-NC_21A_SCDPT4'!$R$108</definedName>
    <definedName name="SCDPT4_87ENDIN_17" localSheetId="2">'GMIC-NC_21A_SCDPT4'!$S$108</definedName>
    <definedName name="SCDPT4_87ENDIN_18" localSheetId="2">'GMIC-NC_21A_SCDPT4'!$T$108</definedName>
    <definedName name="SCDPT4_87ENDIN_19" localSheetId="2">'GMIC-NC_21A_SCDPT4'!$U$108</definedName>
    <definedName name="SCDPT4_87ENDIN_2" localSheetId="2">'GMIC-NC_21A_SCDPT4'!$D$108</definedName>
    <definedName name="SCDPT4_87ENDIN_20" localSheetId="2">'GMIC-NC_21A_SCDPT4'!$V$108</definedName>
    <definedName name="SCDPT4_87ENDIN_21" localSheetId="2">'GMIC-NC_21A_SCDPT4'!$W$108</definedName>
    <definedName name="SCDPT4_87ENDIN_22" localSheetId="2">'GMIC-NC_21A_SCDPT4'!$X$108</definedName>
    <definedName name="SCDPT4_87ENDIN_23" localSheetId="2">'GMIC-NC_21A_SCDPT4'!$Y$108</definedName>
    <definedName name="SCDPT4_87ENDIN_24" localSheetId="2">'GMIC-NC_21A_SCDPT4'!$Z$108</definedName>
    <definedName name="SCDPT4_87ENDIN_25" localSheetId="2">'GMIC-NC_21A_SCDPT4'!$AA$108</definedName>
    <definedName name="SCDPT4_87ENDIN_26" localSheetId="2">'GMIC-NC_21A_SCDPT4'!$AB$108</definedName>
    <definedName name="SCDPT4_87ENDIN_3" localSheetId="2">'GMIC-NC_21A_SCDPT4'!$E$108</definedName>
    <definedName name="SCDPT4_87ENDIN_4" localSheetId="2">'GMIC-NC_21A_SCDPT4'!$F$108</definedName>
    <definedName name="SCDPT4_87ENDIN_5" localSheetId="2">'GMIC-NC_21A_SCDPT4'!$G$108</definedName>
    <definedName name="SCDPT4_87ENDIN_6" localSheetId="2">'GMIC-NC_21A_SCDPT4'!$H$108</definedName>
    <definedName name="SCDPT4_87ENDIN_7" localSheetId="2">'GMIC-NC_21A_SCDPT4'!$I$108</definedName>
    <definedName name="SCDPT4_87ENDIN_8" localSheetId="2">'GMIC-NC_21A_SCDPT4'!$J$108</definedName>
    <definedName name="SCDPT4_87ENDIN_9" localSheetId="2">'GMIC-NC_21A_SCDPT4'!$K$108</definedName>
    <definedName name="SCDPT4_8999997_10" localSheetId="2">'GMIC-NC_21A_SCDPT4'!$L$110</definedName>
    <definedName name="SCDPT4_8999997_11" localSheetId="2">'GMIC-NC_21A_SCDPT4'!$M$110</definedName>
    <definedName name="SCDPT4_8999997_12" localSheetId="2">'GMIC-NC_21A_SCDPT4'!$N$110</definedName>
    <definedName name="SCDPT4_8999997_13" localSheetId="2">'GMIC-NC_21A_SCDPT4'!$O$110</definedName>
    <definedName name="SCDPT4_8999997_14" localSheetId="2">'GMIC-NC_21A_SCDPT4'!$P$110</definedName>
    <definedName name="SCDPT4_8999997_15" localSheetId="2">'GMIC-NC_21A_SCDPT4'!$Q$110</definedName>
    <definedName name="SCDPT4_8999997_16" localSheetId="2">'GMIC-NC_21A_SCDPT4'!$R$110</definedName>
    <definedName name="SCDPT4_8999997_17" localSheetId="2">'GMIC-NC_21A_SCDPT4'!$S$110</definedName>
    <definedName name="SCDPT4_8999997_18" localSheetId="2">'GMIC-NC_21A_SCDPT4'!$T$110</definedName>
    <definedName name="SCDPT4_8999997_19" localSheetId="2">'GMIC-NC_21A_SCDPT4'!$U$110</definedName>
    <definedName name="SCDPT4_8999997_20" localSheetId="2">'GMIC-NC_21A_SCDPT4'!$V$110</definedName>
    <definedName name="SCDPT4_8999997_7" localSheetId="2">'GMIC-NC_21A_SCDPT4'!$I$110</definedName>
    <definedName name="SCDPT4_8999997_9" localSheetId="2">'GMIC-NC_21A_SCDPT4'!$K$110</definedName>
    <definedName name="SCDPT4_8999998_10" localSheetId="2">'GMIC-NC_21A_SCDPT4'!$L$111</definedName>
    <definedName name="SCDPT4_8999998_11" localSheetId="2">'GMIC-NC_21A_SCDPT4'!$M$111</definedName>
    <definedName name="SCDPT4_8999998_12" localSheetId="2">'GMIC-NC_21A_SCDPT4'!$N$111</definedName>
    <definedName name="SCDPT4_8999998_13" localSheetId="2">'GMIC-NC_21A_SCDPT4'!$O$111</definedName>
    <definedName name="SCDPT4_8999998_14" localSheetId="2">'GMIC-NC_21A_SCDPT4'!$P$111</definedName>
    <definedName name="SCDPT4_8999998_15" localSheetId="2">'GMIC-NC_21A_SCDPT4'!$Q$111</definedName>
    <definedName name="SCDPT4_8999998_16" localSheetId="2">'GMIC-NC_21A_SCDPT4'!$R$111</definedName>
    <definedName name="SCDPT4_8999998_17" localSheetId="2">'GMIC-NC_21A_SCDPT4'!$S$111</definedName>
    <definedName name="SCDPT4_8999998_18" localSheetId="2">'GMIC-NC_21A_SCDPT4'!$T$111</definedName>
    <definedName name="SCDPT4_8999998_19" localSheetId="2">'GMIC-NC_21A_SCDPT4'!$U$111</definedName>
    <definedName name="SCDPT4_8999998_20" localSheetId="2">'GMIC-NC_21A_SCDPT4'!$V$111</definedName>
    <definedName name="SCDPT4_8999998_7" localSheetId="2">'GMIC-NC_21A_SCDPT4'!$I$111</definedName>
    <definedName name="SCDPT4_8999998_9" localSheetId="2">'GMIC-NC_21A_SCDPT4'!$K$111</definedName>
    <definedName name="SCDPT4_8999999_10" localSheetId="2">'GMIC-NC_21A_SCDPT4'!$L$112</definedName>
    <definedName name="SCDPT4_8999999_11" localSheetId="2">'GMIC-NC_21A_SCDPT4'!$M$112</definedName>
    <definedName name="SCDPT4_8999999_12" localSheetId="2">'GMIC-NC_21A_SCDPT4'!$N$112</definedName>
    <definedName name="SCDPT4_8999999_13" localSheetId="2">'GMIC-NC_21A_SCDPT4'!$O$112</definedName>
    <definedName name="SCDPT4_8999999_14" localSheetId="2">'GMIC-NC_21A_SCDPT4'!$P$112</definedName>
    <definedName name="SCDPT4_8999999_15" localSheetId="2">'GMIC-NC_21A_SCDPT4'!$Q$112</definedName>
    <definedName name="SCDPT4_8999999_16" localSheetId="2">'GMIC-NC_21A_SCDPT4'!$R$112</definedName>
    <definedName name="SCDPT4_8999999_17" localSheetId="2">'GMIC-NC_21A_SCDPT4'!$S$112</definedName>
    <definedName name="SCDPT4_8999999_18" localSheetId="2">'GMIC-NC_21A_SCDPT4'!$T$112</definedName>
    <definedName name="SCDPT4_8999999_19" localSheetId="2">'GMIC-NC_21A_SCDPT4'!$U$112</definedName>
    <definedName name="SCDPT4_8999999_20" localSheetId="2">'GMIC-NC_21A_SCDPT4'!$V$112</definedName>
    <definedName name="SCDPT4_8999999_7" localSheetId="2">'GMIC-NC_21A_SCDPT4'!$I$112</definedName>
    <definedName name="SCDPT4_8999999_9" localSheetId="2">'GMIC-NC_21A_SCDPT4'!$K$112</definedName>
    <definedName name="SCDPT4_9000000_Range" localSheetId="2">'GMIC-NC_21A_SCDPT4'!$B$113:$AB$115</definedName>
    <definedName name="SCDPT4_9099999_10" localSheetId="2">'GMIC-NC_21A_SCDPT4'!$L$116</definedName>
    <definedName name="SCDPT4_9099999_11" localSheetId="2">'GMIC-NC_21A_SCDPT4'!$M$116</definedName>
    <definedName name="SCDPT4_9099999_12" localSheetId="2">'GMIC-NC_21A_SCDPT4'!$N$116</definedName>
    <definedName name="SCDPT4_9099999_13" localSheetId="2">'GMIC-NC_21A_SCDPT4'!$O$116</definedName>
    <definedName name="SCDPT4_9099999_14" localSheetId="2">'GMIC-NC_21A_SCDPT4'!$P$116</definedName>
    <definedName name="SCDPT4_9099999_15" localSheetId="2">'GMIC-NC_21A_SCDPT4'!$Q$116</definedName>
    <definedName name="SCDPT4_9099999_16" localSheetId="2">'GMIC-NC_21A_SCDPT4'!$R$116</definedName>
    <definedName name="SCDPT4_9099999_17" localSheetId="2">'GMIC-NC_21A_SCDPT4'!$S$116</definedName>
    <definedName name="SCDPT4_9099999_18" localSheetId="2">'GMIC-NC_21A_SCDPT4'!$T$116</definedName>
    <definedName name="SCDPT4_9099999_19" localSheetId="2">'GMIC-NC_21A_SCDPT4'!$U$116</definedName>
    <definedName name="SCDPT4_9099999_20" localSheetId="2">'GMIC-NC_21A_SCDPT4'!$V$116</definedName>
    <definedName name="SCDPT4_9099999_7" localSheetId="2">'GMIC-NC_21A_SCDPT4'!$I$116</definedName>
    <definedName name="SCDPT4_9099999_9" localSheetId="2">'GMIC-NC_21A_SCDPT4'!$K$116</definedName>
    <definedName name="SCDPT4_90BEGIN_1" localSheetId="2">'GMIC-NC_21A_SCDPT4'!$C$113</definedName>
    <definedName name="SCDPT4_90BEGIN_10" localSheetId="2">'GMIC-NC_21A_SCDPT4'!$L$113</definedName>
    <definedName name="SCDPT4_90BEGIN_11" localSheetId="2">'GMIC-NC_21A_SCDPT4'!$M$113</definedName>
    <definedName name="SCDPT4_90BEGIN_12" localSheetId="2">'GMIC-NC_21A_SCDPT4'!$N$113</definedName>
    <definedName name="SCDPT4_90BEGIN_13" localSheetId="2">'GMIC-NC_21A_SCDPT4'!$O$113</definedName>
    <definedName name="SCDPT4_90BEGIN_14" localSheetId="2">'GMIC-NC_21A_SCDPT4'!$P$113</definedName>
    <definedName name="SCDPT4_90BEGIN_15" localSheetId="2">'GMIC-NC_21A_SCDPT4'!$Q$113</definedName>
    <definedName name="SCDPT4_90BEGIN_16" localSheetId="2">'GMIC-NC_21A_SCDPT4'!$R$113</definedName>
    <definedName name="SCDPT4_90BEGIN_17" localSheetId="2">'GMIC-NC_21A_SCDPT4'!$S$113</definedName>
    <definedName name="SCDPT4_90BEGIN_18" localSheetId="2">'GMIC-NC_21A_SCDPT4'!$T$113</definedName>
    <definedName name="SCDPT4_90BEGIN_19" localSheetId="2">'GMIC-NC_21A_SCDPT4'!$U$113</definedName>
    <definedName name="SCDPT4_90BEGIN_2" localSheetId="2">'GMIC-NC_21A_SCDPT4'!$D$113</definedName>
    <definedName name="SCDPT4_90BEGIN_20" localSheetId="2">'GMIC-NC_21A_SCDPT4'!$V$113</definedName>
    <definedName name="SCDPT4_90BEGIN_21" localSheetId="2">'GMIC-NC_21A_SCDPT4'!$W$113</definedName>
    <definedName name="SCDPT4_90BEGIN_22" localSheetId="2">'GMIC-NC_21A_SCDPT4'!$X$113</definedName>
    <definedName name="SCDPT4_90BEGIN_23" localSheetId="2">'GMIC-NC_21A_SCDPT4'!$Y$113</definedName>
    <definedName name="SCDPT4_90BEGIN_24" localSheetId="2">'GMIC-NC_21A_SCDPT4'!$Z$113</definedName>
    <definedName name="SCDPT4_90BEGIN_25" localSheetId="2">'GMIC-NC_21A_SCDPT4'!$AA$113</definedName>
    <definedName name="SCDPT4_90BEGIN_26" localSheetId="2">'GMIC-NC_21A_SCDPT4'!$AB$113</definedName>
    <definedName name="SCDPT4_90BEGIN_3" localSheetId="2">'GMIC-NC_21A_SCDPT4'!$E$113</definedName>
    <definedName name="SCDPT4_90BEGIN_4" localSheetId="2">'GMIC-NC_21A_SCDPT4'!$F$113</definedName>
    <definedName name="SCDPT4_90BEGIN_5" localSheetId="2">'GMIC-NC_21A_SCDPT4'!$G$113</definedName>
    <definedName name="SCDPT4_90BEGIN_6" localSheetId="2">'GMIC-NC_21A_SCDPT4'!$H$113</definedName>
    <definedName name="SCDPT4_90BEGIN_7" localSheetId="2">'GMIC-NC_21A_SCDPT4'!$I$113</definedName>
    <definedName name="SCDPT4_90BEGIN_8" localSheetId="2">'GMIC-NC_21A_SCDPT4'!$J$113</definedName>
    <definedName name="SCDPT4_90BEGIN_9" localSheetId="2">'GMIC-NC_21A_SCDPT4'!$K$113</definedName>
    <definedName name="SCDPT4_90ENDIN_10" localSheetId="2">'GMIC-NC_21A_SCDPT4'!$L$115</definedName>
    <definedName name="SCDPT4_90ENDIN_11" localSheetId="2">'GMIC-NC_21A_SCDPT4'!$M$115</definedName>
    <definedName name="SCDPT4_90ENDIN_12" localSheetId="2">'GMIC-NC_21A_SCDPT4'!$N$115</definedName>
    <definedName name="SCDPT4_90ENDIN_13" localSheetId="2">'GMIC-NC_21A_SCDPT4'!$O$115</definedName>
    <definedName name="SCDPT4_90ENDIN_14" localSheetId="2">'GMIC-NC_21A_SCDPT4'!$P$115</definedName>
    <definedName name="SCDPT4_90ENDIN_15" localSheetId="2">'GMIC-NC_21A_SCDPT4'!$Q$115</definedName>
    <definedName name="SCDPT4_90ENDIN_16" localSheetId="2">'GMIC-NC_21A_SCDPT4'!$R$115</definedName>
    <definedName name="SCDPT4_90ENDIN_17" localSheetId="2">'GMIC-NC_21A_SCDPT4'!$S$115</definedName>
    <definedName name="SCDPT4_90ENDIN_18" localSheetId="2">'GMIC-NC_21A_SCDPT4'!$T$115</definedName>
    <definedName name="SCDPT4_90ENDIN_19" localSheetId="2">'GMIC-NC_21A_SCDPT4'!$U$115</definedName>
    <definedName name="SCDPT4_90ENDIN_2" localSheetId="2">'GMIC-NC_21A_SCDPT4'!$D$115</definedName>
    <definedName name="SCDPT4_90ENDIN_20" localSheetId="2">'GMIC-NC_21A_SCDPT4'!$V$115</definedName>
    <definedName name="SCDPT4_90ENDIN_21" localSheetId="2">'GMIC-NC_21A_SCDPT4'!$W$115</definedName>
    <definedName name="SCDPT4_90ENDIN_22" localSheetId="2">'GMIC-NC_21A_SCDPT4'!$X$115</definedName>
    <definedName name="SCDPT4_90ENDIN_23" localSheetId="2">'GMIC-NC_21A_SCDPT4'!$Y$115</definedName>
    <definedName name="SCDPT4_90ENDIN_24" localSheetId="2">'GMIC-NC_21A_SCDPT4'!$Z$115</definedName>
    <definedName name="SCDPT4_90ENDIN_25" localSheetId="2">'GMIC-NC_21A_SCDPT4'!$AA$115</definedName>
    <definedName name="SCDPT4_90ENDIN_26" localSheetId="2">'GMIC-NC_21A_SCDPT4'!$AB$115</definedName>
    <definedName name="SCDPT4_90ENDIN_3" localSheetId="2">'GMIC-NC_21A_SCDPT4'!$E$115</definedName>
    <definedName name="SCDPT4_90ENDIN_4" localSheetId="2">'GMIC-NC_21A_SCDPT4'!$F$115</definedName>
    <definedName name="SCDPT4_90ENDIN_5" localSheetId="2">'GMIC-NC_21A_SCDPT4'!$G$115</definedName>
    <definedName name="SCDPT4_90ENDIN_6" localSheetId="2">'GMIC-NC_21A_SCDPT4'!$H$115</definedName>
    <definedName name="SCDPT4_90ENDIN_7" localSheetId="2">'GMIC-NC_21A_SCDPT4'!$I$115</definedName>
    <definedName name="SCDPT4_90ENDIN_8" localSheetId="2">'GMIC-NC_21A_SCDPT4'!$J$115</definedName>
    <definedName name="SCDPT4_90ENDIN_9" localSheetId="2">'GMIC-NC_21A_SCDPT4'!$K$115</definedName>
    <definedName name="SCDPT4_9100000_Range" localSheetId="2">'GMIC-NC_21A_SCDPT4'!$B$117:$AB$119</definedName>
    <definedName name="SCDPT4_9199999_10" localSheetId="2">'GMIC-NC_21A_SCDPT4'!$L$120</definedName>
    <definedName name="SCDPT4_9199999_11" localSheetId="2">'GMIC-NC_21A_SCDPT4'!$M$120</definedName>
    <definedName name="SCDPT4_9199999_12" localSheetId="2">'GMIC-NC_21A_SCDPT4'!$N$120</definedName>
    <definedName name="SCDPT4_9199999_13" localSheetId="2">'GMIC-NC_21A_SCDPT4'!$O$120</definedName>
    <definedName name="SCDPT4_9199999_14" localSheetId="2">'GMIC-NC_21A_SCDPT4'!$P$120</definedName>
    <definedName name="SCDPT4_9199999_15" localSheetId="2">'GMIC-NC_21A_SCDPT4'!$Q$120</definedName>
    <definedName name="SCDPT4_9199999_16" localSheetId="2">'GMIC-NC_21A_SCDPT4'!$R$120</definedName>
    <definedName name="SCDPT4_9199999_17" localSheetId="2">'GMIC-NC_21A_SCDPT4'!$S$120</definedName>
    <definedName name="SCDPT4_9199999_18" localSheetId="2">'GMIC-NC_21A_SCDPT4'!$T$120</definedName>
    <definedName name="SCDPT4_9199999_19" localSheetId="2">'GMIC-NC_21A_SCDPT4'!$U$120</definedName>
    <definedName name="SCDPT4_9199999_20" localSheetId="2">'GMIC-NC_21A_SCDPT4'!$V$120</definedName>
    <definedName name="SCDPT4_9199999_7" localSheetId="2">'GMIC-NC_21A_SCDPT4'!$I$120</definedName>
    <definedName name="SCDPT4_9199999_9" localSheetId="2">'GMIC-NC_21A_SCDPT4'!$K$120</definedName>
    <definedName name="SCDPT4_91BEGIN_1" localSheetId="2">'GMIC-NC_21A_SCDPT4'!$C$117</definedName>
    <definedName name="SCDPT4_91BEGIN_10" localSheetId="2">'GMIC-NC_21A_SCDPT4'!$L$117</definedName>
    <definedName name="SCDPT4_91BEGIN_11" localSheetId="2">'GMIC-NC_21A_SCDPT4'!$M$117</definedName>
    <definedName name="SCDPT4_91BEGIN_12" localSheetId="2">'GMIC-NC_21A_SCDPT4'!$N$117</definedName>
    <definedName name="SCDPT4_91BEGIN_13" localSheetId="2">'GMIC-NC_21A_SCDPT4'!$O$117</definedName>
    <definedName name="SCDPT4_91BEGIN_14" localSheetId="2">'GMIC-NC_21A_SCDPT4'!$P$117</definedName>
    <definedName name="SCDPT4_91BEGIN_15" localSheetId="2">'GMIC-NC_21A_SCDPT4'!$Q$117</definedName>
    <definedName name="SCDPT4_91BEGIN_16" localSheetId="2">'GMIC-NC_21A_SCDPT4'!$R$117</definedName>
    <definedName name="SCDPT4_91BEGIN_17" localSheetId="2">'GMIC-NC_21A_SCDPT4'!$S$117</definedName>
    <definedName name="SCDPT4_91BEGIN_18" localSheetId="2">'GMIC-NC_21A_SCDPT4'!$T$117</definedName>
    <definedName name="SCDPT4_91BEGIN_19" localSheetId="2">'GMIC-NC_21A_SCDPT4'!$U$117</definedName>
    <definedName name="SCDPT4_91BEGIN_2" localSheetId="2">'GMIC-NC_21A_SCDPT4'!$D$117</definedName>
    <definedName name="SCDPT4_91BEGIN_20" localSheetId="2">'GMIC-NC_21A_SCDPT4'!$V$117</definedName>
    <definedName name="SCDPT4_91BEGIN_21" localSheetId="2">'GMIC-NC_21A_SCDPT4'!$W$117</definedName>
    <definedName name="SCDPT4_91BEGIN_22" localSheetId="2">'GMIC-NC_21A_SCDPT4'!$X$117</definedName>
    <definedName name="SCDPT4_91BEGIN_23" localSheetId="2">'GMIC-NC_21A_SCDPT4'!$Y$117</definedName>
    <definedName name="SCDPT4_91BEGIN_24" localSheetId="2">'GMIC-NC_21A_SCDPT4'!$Z$117</definedName>
    <definedName name="SCDPT4_91BEGIN_25" localSheetId="2">'GMIC-NC_21A_SCDPT4'!$AA$117</definedName>
    <definedName name="SCDPT4_91BEGIN_26" localSheetId="2">'GMIC-NC_21A_SCDPT4'!$AB$117</definedName>
    <definedName name="SCDPT4_91BEGIN_3" localSheetId="2">'GMIC-NC_21A_SCDPT4'!$E$117</definedName>
    <definedName name="SCDPT4_91BEGIN_4" localSheetId="2">'GMIC-NC_21A_SCDPT4'!$F$117</definedName>
    <definedName name="SCDPT4_91BEGIN_5" localSheetId="2">'GMIC-NC_21A_SCDPT4'!$G$117</definedName>
    <definedName name="SCDPT4_91BEGIN_6" localSheetId="2">'GMIC-NC_21A_SCDPT4'!$H$117</definedName>
    <definedName name="SCDPT4_91BEGIN_7" localSheetId="2">'GMIC-NC_21A_SCDPT4'!$I$117</definedName>
    <definedName name="SCDPT4_91BEGIN_8" localSheetId="2">'GMIC-NC_21A_SCDPT4'!$J$117</definedName>
    <definedName name="SCDPT4_91BEGIN_9" localSheetId="2">'GMIC-NC_21A_SCDPT4'!$K$117</definedName>
    <definedName name="SCDPT4_91ENDIN_10" localSheetId="2">'GMIC-NC_21A_SCDPT4'!$L$119</definedName>
    <definedName name="SCDPT4_91ENDIN_11" localSheetId="2">'GMIC-NC_21A_SCDPT4'!$M$119</definedName>
    <definedName name="SCDPT4_91ENDIN_12" localSheetId="2">'GMIC-NC_21A_SCDPT4'!$N$119</definedName>
    <definedName name="SCDPT4_91ENDIN_13" localSheetId="2">'GMIC-NC_21A_SCDPT4'!$O$119</definedName>
    <definedName name="SCDPT4_91ENDIN_14" localSheetId="2">'GMIC-NC_21A_SCDPT4'!$P$119</definedName>
    <definedName name="SCDPT4_91ENDIN_15" localSheetId="2">'GMIC-NC_21A_SCDPT4'!$Q$119</definedName>
    <definedName name="SCDPT4_91ENDIN_16" localSheetId="2">'GMIC-NC_21A_SCDPT4'!$R$119</definedName>
    <definedName name="SCDPT4_91ENDIN_17" localSheetId="2">'GMIC-NC_21A_SCDPT4'!$S$119</definedName>
    <definedName name="SCDPT4_91ENDIN_18" localSheetId="2">'GMIC-NC_21A_SCDPT4'!$T$119</definedName>
    <definedName name="SCDPT4_91ENDIN_19" localSheetId="2">'GMIC-NC_21A_SCDPT4'!$U$119</definedName>
    <definedName name="SCDPT4_91ENDIN_2" localSheetId="2">'GMIC-NC_21A_SCDPT4'!$D$119</definedName>
    <definedName name="SCDPT4_91ENDIN_20" localSheetId="2">'GMIC-NC_21A_SCDPT4'!$V$119</definedName>
    <definedName name="SCDPT4_91ENDIN_21" localSheetId="2">'GMIC-NC_21A_SCDPT4'!$W$119</definedName>
    <definedName name="SCDPT4_91ENDIN_22" localSheetId="2">'GMIC-NC_21A_SCDPT4'!$X$119</definedName>
    <definedName name="SCDPT4_91ENDIN_23" localSheetId="2">'GMIC-NC_21A_SCDPT4'!$Y$119</definedName>
    <definedName name="SCDPT4_91ENDIN_24" localSheetId="2">'GMIC-NC_21A_SCDPT4'!$Z$119</definedName>
    <definedName name="SCDPT4_91ENDIN_25" localSheetId="2">'GMIC-NC_21A_SCDPT4'!$AA$119</definedName>
    <definedName name="SCDPT4_91ENDIN_26" localSheetId="2">'GMIC-NC_21A_SCDPT4'!$AB$119</definedName>
    <definedName name="SCDPT4_91ENDIN_3" localSheetId="2">'GMIC-NC_21A_SCDPT4'!$E$119</definedName>
    <definedName name="SCDPT4_91ENDIN_4" localSheetId="2">'GMIC-NC_21A_SCDPT4'!$F$119</definedName>
    <definedName name="SCDPT4_91ENDIN_5" localSheetId="2">'GMIC-NC_21A_SCDPT4'!$G$119</definedName>
    <definedName name="SCDPT4_91ENDIN_6" localSheetId="2">'GMIC-NC_21A_SCDPT4'!$H$119</definedName>
    <definedName name="SCDPT4_91ENDIN_7" localSheetId="2">'GMIC-NC_21A_SCDPT4'!$I$119</definedName>
    <definedName name="SCDPT4_91ENDIN_8" localSheetId="2">'GMIC-NC_21A_SCDPT4'!$J$119</definedName>
    <definedName name="SCDPT4_91ENDIN_9" localSheetId="2">'GMIC-NC_21A_SCDPT4'!$K$119</definedName>
    <definedName name="SCDPT4_9200000_Range" localSheetId="2">'GMIC-NC_21A_SCDPT4'!$B$121:$AB$123</definedName>
    <definedName name="SCDPT4_9299999_10" localSheetId="2">'GMIC-NC_21A_SCDPT4'!$L$124</definedName>
    <definedName name="SCDPT4_9299999_11" localSheetId="2">'GMIC-NC_21A_SCDPT4'!$M$124</definedName>
    <definedName name="SCDPT4_9299999_12" localSheetId="2">'GMIC-NC_21A_SCDPT4'!$N$124</definedName>
    <definedName name="SCDPT4_9299999_13" localSheetId="2">'GMIC-NC_21A_SCDPT4'!$O$124</definedName>
    <definedName name="SCDPT4_9299999_14" localSheetId="2">'GMIC-NC_21A_SCDPT4'!$P$124</definedName>
    <definedName name="SCDPT4_9299999_15" localSheetId="2">'GMIC-NC_21A_SCDPT4'!$Q$124</definedName>
    <definedName name="SCDPT4_9299999_16" localSheetId="2">'GMIC-NC_21A_SCDPT4'!$R$124</definedName>
    <definedName name="SCDPT4_9299999_17" localSheetId="2">'GMIC-NC_21A_SCDPT4'!$S$124</definedName>
    <definedName name="SCDPT4_9299999_18" localSheetId="2">'GMIC-NC_21A_SCDPT4'!$T$124</definedName>
    <definedName name="SCDPT4_9299999_19" localSheetId="2">'GMIC-NC_21A_SCDPT4'!$U$124</definedName>
    <definedName name="SCDPT4_9299999_20" localSheetId="2">'GMIC-NC_21A_SCDPT4'!$V$124</definedName>
    <definedName name="SCDPT4_9299999_7" localSheetId="2">'GMIC-NC_21A_SCDPT4'!$I$124</definedName>
    <definedName name="SCDPT4_9299999_9" localSheetId="2">'GMIC-NC_21A_SCDPT4'!$K$124</definedName>
    <definedName name="SCDPT4_92BEGIN_1" localSheetId="2">'GMIC-NC_21A_SCDPT4'!$C$121</definedName>
    <definedName name="SCDPT4_92BEGIN_10" localSheetId="2">'GMIC-NC_21A_SCDPT4'!$L$121</definedName>
    <definedName name="SCDPT4_92BEGIN_11" localSheetId="2">'GMIC-NC_21A_SCDPT4'!$M$121</definedName>
    <definedName name="SCDPT4_92BEGIN_12" localSheetId="2">'GMIC-NC_21A_SCDPT4'!$N$121</definedName>
    <definedName name="SCDPT4_92BEGIN_13" localSheetId="2">'GMIC-NC_21A_SCDPT4'!$O$121</definedName>
    <definedName name="SCDPT4_92BEGIN_14" localSheetId="2">'GMIC-NC_21A_SCDPT4'!$P$121</definedName>
    <definedName name="SCDPT4_92BEGIN_15" localSheetId="2">'GMIC-NC_21A_SCDPT4'!$Q$121</definedName>
    <definedName name="SCDPT4_92BEGIN_16" localSheetId="2">'GMIC-NC_21A_SCDPT4'!$R$121</definedName>
    <definedName name="SCDPT4_92BEGIN_17" localSheetId="2">'GMIC-NC_21A_SCDPT4'!$S$121</definedName>
    <definedName name="SCDPT4_92BEGIN_18" localSheetId="2">'GMIC-NC_21A_SCDPT4'!$T$121</definedName>
    <definedName name="SCDPT4_92BEGIN_19" localSheetId="2">'GMIC-NC_21A_SCDPT4'!$U$121</definedName>
    <definedName name="SCDPT4_92BEGIN_2" localSheetId="2">'GMIC-NC_21A_SCDPT4'!$D$121</definedName>
    <definedName name="SCDPT4_92BEGIN_20" localSheetId="2">'GMIC-NC_21A_SCDPT4'!$V$121</definedName>
    <definedName name="SCDPT4_92BEGIN_21" localSheetId="2">'GMIC-NC_21A_SCDPT4'!$W$121</definedName>
    <definedName name="SCDPT4_92BEGIN_22" localSheetId="2">'GMIC-NC_21A_SCDPT4'!$X$121</definedName>
    <definedName name="SCDPT4_92BEGIN_23" localSheetId="2">'GMIC-NC_21A_SCDPT4'!$Y$121</definedName>
    <definedName name="SCDPT4_92BEGIN_24" localSheetId="2">'GMIC-NC_21A_SCDPT4'!$Z$121</definedName>
    <definedName name="SCDPT4_92BEGIN_25" localSheetId="2">'GMIC-NC_21A_SCDPT4'!$AA$121</definedName>
    <definedName name="SCDPT4_92BEGIN_26" localSheetId="2">'GMIC-NC_21A_SCDPT4'!$AB$121</definedName>
    <definedName name="SCDPT4_92BEGIN_3" localSheetId="2">'GMIC-NC_21A_SCDPT4'!$E$121</definedName>
    <definedName name="SCDPT4_92BEGIN_4" localSheetId="2">'GMIC-NC_21A_SCDPT4'!$F$121</definedName>
    <definedName name="SCDPT4_92BEGIN_5" localSheetId="2">'GMIC-NC_21A_SCDPT4'!$G$121</definedName>
    <definedName name="SCDPT4_92BEGIN_6" localSheetId="2">'GMIC-NC_21A_SCDPT4'!$H$121</definedName>
    <definedName name="SCDPT4_92BEGIN_7" localSheetId="2">'GMIC-NC_21A_SCDPT4'!$I$121</definedName>
    <definedName name="SCDPT4_92BEGIN_8" localSheetId="2">'GMIC-NC_21A_SCDPT4'!$J$121</definedName>
    <definedName name="SCDPT4_92BEGIN_9" localSheetId="2">'GMIC-NC_21A_SCDPT4'!$K$121</definedName>
    <definedName name="SCDPT4_92ENDIN_10" localSheetId="2">'GMIC-NC_21A_SCDPT4'!$L$123</definedName>
    <definedName name="SCDPT4_92ENDIN_11" localSheetId="2">'GMIC-NC_21A_SCDPT4'!$M$123</definedName>
    <definedName name="SCDPT4_92ENDIN_12" localSheetId="2">'GMIC-NC_21A_SCDPT4'!$N$123</definedName>
    <definedName name="SCDPT4_92ENDIN_13" localSheetId="2">'GMIC-NC_21A_SCDPT4'!$O$123</definedName>
    <definedName name="SCDPT4_92ENDIN_14" localSheetId="2">'GMIC-NC_21A_SCDPT4'!$P$123</definedName>
    <definedName name="SCDPT4_92ENDIN_15" localSheetId="2">'GMIC-NC_21A_SCDPT4'!$Q$123</definedName>
    <definedName name="SCDPT4_92ENDIN_16" localSheetId="2">'GMIC-NC_21A_SCDPT4'!$R$123</definedName>
    <definedName name="SCDPT4_92ENDIN_17" localSheetId="2">'GMIC-NC_21A_SCDPT4'!$S$123</definedName>
    <definedName name="SCDPT4_92ENDIN_18" localSheetId="2">'GMIC-NC_21A_SCDPT4'!$T$123</definedName>
    <definedName name="SCDPT4_92ENDIN_19" localSheetId="2">'GMIC-NC_21A_SCDPT4'!$U$123</definedName>
    <definedName name="SCDPT4_92ENDIN_2" localSheetId="2">'GMIC-NC_21A_SCDPT4'!$D$123</definedName>
    <definedName name="SCDPT4_92ENDIN_20" localSheetId="2">'GMIC-NC_21A_SCDPT4'!$V$123</definedName>
    <definedName name="SCDPT4_92ENDIN_21" localSheetId="2">'GMIC-NC_21A_SCDPT4'!$W$123</definedName>
    <definedName name="SCDPT4_92ENDIN_22" localSheetId="2">'GMIC-NC_21A_SCDPT4'!$X$123</definedName>
    <definedName name="SCDPT4_92ENDIN_23" localSheetId="2">'GMIC-NC_21A_SCDPT4'!$Y$123</definedName>
    <definedName name="SCDPT4_92ENDIN_24" localSheetId="2">'GMIC-NC_21A_SCDPT4'!$Z$123</definedName>
    <definedName name="SCDPT4_92ENDIN_25" localSheetId="2">'GMIC-NC_21A_SCDPT4'!$AA$123</definedName>
    <definedName name="SCDPT4_92ENDIN_26" localSheetId="2">'GMIC-NC_21A_SCDPT4'!$AB$123</definedName>
    <definedName name="SCDPT4_92ENDIN_3" localSheetId="2">'GMIC-NC_21A_SCDPT4'!$E$123</definedName>
    <definedName name="SCDPT4_92ENDIN_4" localSheetId="2">'GMIC-NC_21A_SCDPT4'!$F$123</definedName>
    <definedName name="SCDPT4_92ENDIN_5" localSheetId="2">'GMIC-NC_21A_SCDPT4'!$G$123</definedName>
    <definedName name="SCDPT4_92ENDIN_6" localSheetId="2">'GMIC-NC_21A_SCDPT4'!$H$123</definedName>
    <definedName name="SCDPT4_92ENDIN_7" localSheetId="2">'GMIC-NC_21A_SCDPT4'!$I$123</definedName>
    <definedName name="SCDPT4_92ENDIN_8" localSheetId="2">'GMIC-NC_21A_SCDPT4'!$J$123</definedName>
    <definedName name="SCDPT4_92ENDIN_9" localSheetId="2">'GMIC-NC_21A_SCDPT4'!$K$123</definedName>
    <definedName name="SCDPT4_9300000_Range" localSheetId="2">'GMIC-NC_21A_SCDPT4'!$B$125:$AB$127</definedName>
    <definedName name="SCDPT4_9399999_10" localSheetId="2">'GMIC-NC_21A_SCDPT4'!$L$128</definedName>
    <definedName name="SCDPT4_9399999_11" localSheetId="2">'GMIC-NC_21A_SCDPT4'!$M$128</definedName>
    <definedName name="SCDPT4_9399999_12" localSheetId="2">'GMIC-NC_21A_SCDPT4'!$N$128</definedName>
    <definedName name="SCDPT4_9399999_13" localSheetId="2">'GMIC-NC_21A_SCDPT4'!$O$128</definedName>
    <definedName name="SCDPT4_9399999_14" localSheetId="2">'GMIC-NC_21A_SCDPT4'!$P$128</definedName>
    <definedName name="SCDPT4_9399999_15" localSheetId="2">'GMIC-NC_21A_SCDPT4'!$Q$128</definedName>
    <definedName name="SCDPT4_9399999_16" localSheetId="2">'GMIC-NC_21A_SCDPT4'!$R$128</definedName>
    <definedName name="SCDPT4_9399999_17" localSheetId="2">'GMIC-NC_21A_SCDPT4'!$S$128</definedName>
    <definedName name="SCDPT4_9399999_18" localSheetId="2">'GMIC-NC_21A_SCDPT4'!$T$128</definedName>
    <definedName name="SCDPT4_9399999_19" localSheetId="2">'GMIC-NC_21A_SCDPT4'!$U$128</definedName>
    <definedName name="SCDPT4_9399999_20" localSheetId="2">'GMIC-NC_21A_SCDPT4'!$V$128</definedName>
    <definedName name="SCDPT4_9399999_7" localSheetId="2">'GMIC-NC_21A_SCDPT4'!$I$128</definedName>
    <definedName name="SCDPT4_9399999_9" localSheetId="2">'GMIC-NC_21A_SCDPT4'!$K$128</definedName>
    <definedName name="SCDPT4_93BEGIN_1" localSheetId="2">'GMIC-NC_21A_SCDPT4'!$C$125</definedName>
    <definedName name="SCDPT4_93BEGIN_10" localSheetId="2">'GMIC-NC_21A_SCDPT4'!$L$125</definedName>
    <definedName name="SCDPT4_93BEGIN_11" localSheetId="2">'GMIC-NC_21A_SCDPT4'!$M$125</definedName>
    <definedName name="SCDPT4_93BEGIN_12" localSheetId="2">'GMIC-NC_21A_SCDPT4'!$N$125</definedName>
    <definedName name="SCDPT4_93BEGIN_13" localSheetId="2">'GMIC-NC_21A_SCDPT4'!$O$125</definedName>
    <definedName name="SCDPT4_93BEGIN_14" localSheetId="2">'GMIC-NC_21A_SCDPT4'!$P$125</definedName>
    <definedName name="SCDPT4_93BEGIN_15" localSheetId="2">'GMIC-NC_21A_SCDPT4'!$Q$125</definedName>
    <definedName name="SCDPT4_93BEGIN_16" localSheetId="2">'GMIC-NC_21A_SCDPT4'!$R$125</definedName>
    <definedName name="SCDPT4_93BEGIN_17" localSheetId="2">'GMIC-NC_21A_SCDPT4'!$S$125</definedName>
    <definedName name="SCDPT4_93BEGIN_18" localSheetId="2">'GMIC-NC_21A_SCDPT4'!$T$125</definedName>
    <definedName name="SCDPT4_93BEGIN_19" localSheetId="2">'GMIC-NC_21A_SCDPT4'!$U$125</definedName>
    <definedName name="SCDPT4_93BEGIN_2" localSheetId="2">'GMIC-NC_21A_SCDPT4'!$D$125</definedName>
    <definedName name="SCDPT4_93BEGIN_20" localSheetId="2">'GMIC-NC_21A_SCDPT4'!$V$125</definedName>
    <definedName name="SCDPT4_93BEGIN_21" localSheetId="2">'GMIC-NC_21A_SCDPT4'!$W$125</definedName>
    <definedName name="SCDPT4_93BEGIN_22" localSheetId="2">'GMIC-NC_21A_SCDPT4'!$X$125</definedName>
    <definedName name="SCDPT4_93BEGIN_23" localSheetId="2">'GMIC-NC_21A_SCDPT4'!$Y$125</definedName>
    <definedName name="SCDPT4_93BEGIN_24" localSheetId="2">'GMIC-NC_21A_SCDPT4'!$Z$125</definedName>
    <definedName name="SCDPT4_93BEGIN_25" localSheetId="2">'GMIC-NC_21A_SCDPT4'!$AA$125</definedName>
    <definedName name="SCDPT4_93BEGIN_26" localSheetId="2">'GMIC-NC_21A_SCDPT4'!$AB$125</definedName>
    <definedName name="SCDPT4_93BEGIN_3" localSheetId="2">'GMIC-NC_21A_SCDPT4'!$E$125</definedName>
    <definedName name="SCDPT4_93BEGIN_4" localSheetId="2">'GMIC-NC_21A_SCDPT4'!$F$125</definedName>
    <definedName name="SCDPT4_93BEGIN_5" localSheetId="2">'GMIC-NC_21A_SCDPT4'!$G$125</definedName>
    <definedName name="SCDPT4_93BEGIN_6" localSheetId="2">'GMIC-NC_21A_SCDPT4'!$H$125</definedName>
    <definedName name="SCDPT4_93BEGIN_7" localSheetId="2">'GMIC-NC_21A_SCDPT4'!$I$125</definedName>
    <definedName name="SCDPT4_93BEGIN_8" localSheetId="2">'GMIC-NC_21A_SCDPT4'!$J$125</definedName>
    <definedName name="SCDPT4_93BEGIN_9" localSheetId="2">'GMIC-NC_21A_SCDPT4'!$K$125</definedName>
    <definedName name="SCDPT4_93ENDIN_10" localSheetId="2">'GMIC-NC_21A_SCDPT4'!$L$127</definedName>
    <definedName name="SCDPT4_93ENDIN_11" localSheetId="2">'GMIC-NC_21A_SCDPT4'!$M$127</definedName>
    <definedName name="SCDPT4_93ENDIN_12" localSheetId="2">'GMIC-NC_21A_SCDPT4'!$N$127</definedName>
    <definedName name="SCDPT4_93ENDIN_13" localSheetId="2">'GMIC-NC_21A_SCDPT4'!$O$127</definedName>
    <definedName name="SCDPT4_93ENDIN_14" localSheetId="2">'GMIC-NC_21A_SCDPT4'!$P$127</definedName>
    <definedName name="SCDPT4_93ENDIN_15" localSheetId="2">'GMIC-NC_21A_SCDPT4'!$Q$127</definedName>
    <definedName name="SCDPT4_93ENDIN_16" localSheetId="2">'GMIC-NC_21A_SCDPT4'!$R$127</definedName>
    <definedName name="SCDPT4_93ENDIN_17" localSheetId="2">'GMIC-NC_21A_SCDPT4'!$S$127</definedName>
    <definedName name="SCDPT4_93ENDIN_18" localSheetId="2">'GMIC-NC_21A_SCDPT4'!$T$127</definedName>
    <definedName name="SCDPT4_93ENDIN_19" localSheetId="2">'GMIC-NC_21A_SCDPT4'!$U$127</definedName>
    <definedName name="SCDPT4_93ENDIN_2" localSheetId="2">'GMIC-NC_21A_SCDPT4'!$D$127</definedName>
    <definedName name="SCDPT4_93ENDIN_20" localSheetId="2">'GMIC-NC_21A_SCDPT4'!$V$127</definedName>
    <definedName name="SCDPT4_93ENDIN_21" localSheetId="2">'GMIC-NC_21A_SCDPT4'!$W$127</definedName>
    <definedName name="SCDPT4_93ENDIN_22" localSheetId="2">'GMIC-NC_21A_SCDPT4'!$X$127</definedName>
    <definedName name="SCDPT4_93ENDIN_23" localSheetId="2">'GMIC-NC_21A_SCDPT4'!$Y$127</definedName>
    <definedName name="SCDPT4_93ENDIN_24" localSheetId="2">'GMIC-NC_21A_SCDPT4'!$Z$127</definedName>
    <definedName name="SCDPT4_93ENDIN_25" localSheetId="2">'GMIC-NC_21A_SCDPT4'!$AA$127</definedName>
    <definedName name="SCDPT4_93ENDIN_26" localSheetId="2">'GMIC-NC_21A_SCDPT4'!$AB$127</definedName>
    <definedName name="SCDPT4_93ENDIN_3" localSheetId="2">'GMIC-NC_21A_SCDPT4'!$E$127</definedName>
    <definedName name="SCDPT4_93ENDIN_4" localSheetId="2">'GMIC-NC_21A_SCDPT4'!$F$127</definedName>
    <definedName name="SCDPT4_93ENDIN_5" localSheetId="2">'GMIC-NC_21A_SCDPT4'!$G$127</definedName>
    <definedName name="SCDPT4_93ENDIN_6" localSheetId="2">'GMIC-NC_21A_SCDPT4'!$H$127</definedName>
    <definedName name="SCDPT4_93ENDIN_7" localSheetId="2">'GMIC-NC_21A_SCDPT4'!$I$127</definedName>
    <definedName name="SCDPT4_93ENDIN_8" localSheetId="2">'GMIC-NC_21A_SCDPT4'!$J$127</definedName>
    <definedName name="SCDPT4_93ENDIN_9" localSheetId="2">'GMIC-NC_21A_SCDPT4'!$K$127</definedName>
    <definedName name="SCDPT4_9400000_Range" localSheetId="2">'GMIC-NC_21A_SCDPT4'!$B$129:$AB$131</definedName>
    <definedName name="SCDPT4_9499999_10" localSheetId="2">'GMIC-NC_21A_SCDPT4'!$L$132</definedName>
    <definedName name="SCDPT4_9499999_11" localSheetId="2">'GMIC-NC_21A_SCDPT4'!$M$132</definedName>
    <definedName name="SCDPT4_9499999_12" localSheetId="2">'GMIC-NC_21A_SCDPT4'!$N$132</definedName>
    <definedName name="SCDPT4_9499999_13" localSheetId="2">'GMIC-NC_21A_SCDPT4'!$O$132</definedName>
    <definedName name="SCDPT4_9499999_14" localSheetId="2">'GMIC-NC_21A_SCDPT4'!$P$132</definedName>
    <definedName name="SCDPT4_9499999_15" localSheetId="2">'GMIC-NC_21A_SCDPT4'!$Q$132</definedName>
    <definedName name="SCDPT4_9499999_16" localSheetId="2">'GMIC-NC_21A_SCDPT4'!$R$132</definedName>
    <definedName name="SCDPT4_9499999_17" localSheetId="2">'GMIC-NC_21A_SCDPT4'!$S$132</definedName>
    <definedName name="SCDPT4_9499999_18" localSheetId="2">'GMIC-NC_21A_SCDPT4'!$T$132</definedName>
    <definedName name="SCDPT4_9499999_19" localSheetId="2">'GMIC-NC_21A_SCDPT4'!$U$132</definedName>
    <definedName name="SCDPT4_9499999_20" localSheetId="2">'GMIC-NC_21A_SCDPT4'!$V$132</definedName>
    <definedName name="SCDPT4_9499999_7" localSheetId="2">'GMIC-NC_21A_SCDPT4'!$I$132</definedName>
    <definedName name="SCDPT4_9499999_9" localSheetId="2">'GMIC-NC_21A_SCDPT4'!$K$132</definedName>
    <definedName name="SCDPT4_94BEGIN_1" localSheetId="2">'GMIC-NC_21A_SCDPT4'!$C$129</definedName>
    <definedName name="SCDPT4_94BEGIN_10" localSheetId="2">'GMIC-NC_21A_SCDPT4'!$L$129</definedName>
    <definedName name="SCDPT4_94BEGIN_11" localSheetId="2">'GMIC-NC_21A_SCDPT4'!$M$129</definedName>
    <definedName name="SCDPT4_94BEGIN_12" localSheetId="2">'GMIC-NC_21A_SCDPT4'!$N$129</definedName>
    <definedName name="SCDPT4_94BEGIN_13" localSheetId="2">'GMIC-NC_21A_SCDPT4'!$O$129</definedName>
    <definedName name="SCDPT4_94BEGIN_14" localSheetId="2">'GMIC-NC_21A_SCDPT4'!$P$129</definedName>
    <definedName name="SCDPT4_94BEGIN_15" localSheetId="2">'GMIC-NC_21A_SCDPT4'!$Q$129</definedName>
    <definedName name="SCDPT4_94BEGIN_16" localSheetId="2">'GMIC-NC_21A_SCDPT4'!$R$129</definedName>
    <definedName name="SCDPT4_94BEGIN_17" localSheetId="2">'GMIC-NC_21A_SCDPT4'!$S$129</definedName>
    <definedName name="SCDPT4_94BEGIN_18" localSheetId="2">'GMIC-NC_21A_SCDPT4'!$T$129</definedName>
    <definedName name="SCDPT4_94BEGIN_19" localSheetId="2">'GMIC-NC_21A_SCDPT4'!$U$129</definedName>
    <definedName name="SCDPT4_94BEGIN_2" localSheetId="2">'GMIC-NC_21A_SCDPT4'!$D$129</definedName>
    <definedName name="SCDPT4_94BEGIN_20" localSheetId="2">'GMIC-NC_21A_SCDPT4'!$V$129</definedName>
    <definedName name="SCDPT4_94BEGIN_21" localSheetId="2">'GMIC-NC_21A_SCDPT4'!$W$129</definedName>
    <definedName name="SCDPT4_94BEGIN_22" localSheetId="2">'GMIC-NC_21A_SCDPT4'!$X$129</definedName>
    <definedName name="SCDPT4_94BEGIN_23" localSheetId="2">'GMIC-NC_21A_SCDPT4'!$Y$129</definedName>
    <definedName name="SCDPT4_94BEGIN_24" localSheetId="2">'GMIC-NC_21A_SCDPT4'!$Z$129</definedName>
    <definedName name="SCDPT4_94BEGIN_25" localSheetId="2">'GMIC-NC_21A_SCDPT4'!$AA$129</definedName>
    <definedName name="SCDPT4_94BEGIN_26" localSheetId="2">'GMIC-NC_21A_SCDPT4'!$AB$129</definedName>
    <definedName name="SCDPT4_94BEGIN_3" localSheetId="2">'GMIC-NC_21A_SCDPT4'!$E$129</definedName>
    <definedName name="SCDPT4_94BEGIN_4" localSheetId="2">'GMIC-NC_21A_SCDPT4'!$F$129</definedName>
    <definedName name="SCDPT4_94BEGIN_5" localSheetId="2">'GMIC-NC_21A_SCDPT4'!$G$129</definedName>
    <definedName name="SCDPT4_94BEGIN_6" localSheetId="2">'GMIC-NC_21A_SCDPT4'!$H$129</definedName>
    <definedName name="SCDPT4_94BEGIN_7" localSheetId="2">'GMIC-NC_21A_SCDPT4'!$I$129</definedName>
    <definedName name="SCDPT4_94BEGIN_8" localSheetId="2">'GMIC-NC_21A_SCDPT4'!$J$129</definedName>
    <definedName name="SCDPT4_94BEGIN_9" localSheetId="2">'GMIC-NC_21A_SCDPT4'!$K$129</definedName>
    <definedName name="SCDPT4_94ENDIN_10" localSheetId="2">'GMIC-NC_21A_SCDPT4'!$L$131</definedName>
    <definedName name="SCDPT4_94ENDIN_11" localSheetId="2">'GMIC-NC_21A_SCDPT4'!$M$131</definedName>
    <definedName name="SCDPT4_94ENDIN_12" localSheetId="2">'GMIC-NC_21A_SCDPT4'!$N$131</definedName>
    <definedName name="SCDPT4_94ENDIN_13" localSheetId="2">'GMIC-NC_21A_SCDPT4'!$O$131</definedName>
    <definedName name="SCDPT4_94ENDIN_14" localSheetId="2">'GMIC-NC_21A_SCDPT4'!$P$131</definedName>
    <definedName name="SCDPT4_94ENDIN_15" localSheetId="2">'GMIC-NC_21A_SCDPT4'!$Q$131</definedName>
    <definedName name="SCDPT4_94ENDIN_16" localSheetId="2">'GMIC-NC_21A_SCDPT4'!$R$131</definedName>
    <definedName name="SCDPT4_94ENDIN_17" localSheetId="2">'GMIC-NC_21A_SCDPT4'!$S$131</definedName>
    <definedName name="SCDPT4_94ENDIN_18" localSheetId="2">'GMIC-NC_21A_SCDPT4'!$T$131</definedName>
    <definedName name="SCDPT4_94ENDIN_19" localSheetId="2">'GMIC-NC_21A_SCDPT4'!$U$131</definedName>
    <definedName name="SCDPT4_94ENDIN_2" localSheetId="2">'GMIC-NC_21A_SCDPT4'!$D$131</definedName>
    <definedName name="SCDPT4_94ENDIN_20" localSheetId="2">'GMIC-NC_21A_SCDPT4'!$V$131</definedName>
    <definedName name="SCDPT4_94ENDIN_21" localSheetId="2">'GMIC-NC_21A_SCDPT4'!$W$131</definedName>
    <definedName name="SCDPT4_94ENDIN_22" localSheetId="2">'GMIC-NC_21A_SCDPT4'!$X$131</definedName>
    <definedName name="SCDPT4_94ENDIN_23" localSheetId="2">'GMIC-NC_21A_SCDPT4'!$Y$131</definedName>
    <definedName name="SCDPT4_94ENDIN_24" localSheetId="2">'GMIC-NC_21A_SCDPT4'!$Z$131</definedName>
    <definedName name="SCDPT4_94ENDIN_25" localSheetId="2">'GMIC-NC_21A_SCDPT4'!$AA$131</definedName>
    <definedName name="SCDPT4_94ENDIN_26" localSheetId="2">'GMIC-NC_21A_SCDPT4'!$AB$131</definedName>
    <definedName name="SCDPT4_94ENDIN_3" localSheetId="2">'GMIC-NC_21A_SCDPT4'!$E$131</definedName>
    <definedName name="SCDPT4_94ENDIN_4" localSheetId="2">'GMIC-NC_21A_SCDPT4'!$F$131</definedName>
    <definedName name="SCDPT4_94ENDIN_5" localSheetId="2">'GMIC-NC_21A_SCDPT4'!$G$131</definedName>
    <definedName name="SCDPT4_94ENDIN_6" localSheetId="2">'GMIC-NC_21A_SCDPT4'!$H$131</definedName>
    <definedName name="SCDPT4_94ENDIN_7" localSheetId="2">'GMIC-NC_21A_SCDPT4'!$I$131</definedName>
    <definedName name="SCDPT4_94ENDIN_8" localSheetId="2">'GMIC-NC_21A_SCDPT4'!$J$131</definedName>
    <definedName name="SCDPT4_94ENDIN_9" localSheetId="2">'GMIC-NC_21A_SCDPT4'!$K$131</definedName>
    <definedName name="SCDPT4_9500000_Range" localSheetId="2">'GMIC-NC_21A_SCDPT4'!$B$133:$AB$135</definedName>
    <definedName name="SCDPT4_9599999_10" localSheetId="2">'GMIC-NC_21A_SCDPT4'!$L$136</definedName>
    <definedName name="SCDPT4_9599999_11" localSheetId="2">'GMIC-NC_21A_SCDPT4'!$M$136</definedName>
    <definedName name="SCDPT4_9599999_12" localSheetId="2">'GMIC-NC_21A_SCDPT4'!$N$136</definedName>
    <definedName name="SCDPT4_9599999_13" localSheetId="2">'GMIC-NC_21A_SCDPT4'!$O$136</definedName>
    <definedName name="SCDPT4_9599999_14" localSheetId="2">'GMIC-NC_21A_SCDPT4'!$P$136</definedName>
    <definedName name="SCDPT4_9599999_15" localSheetId="2">'GMIC-NC_21A_SCDPT4'!$Q$136</definedName>
    <definedName name="SCDPT4_9599999_16" localSheetId="2">'GMIC-NC_21A_SCDPT4'!$R$136</definedName>
    <definedName name="SCDPT4_9599999_17" localSheetId="2">'GMIC-NC_21A_SCDPT4'!$S$136</definedName>
    <definedName name="SCDPT4_9599999_18" localSheetId="2">'GMIC-NC_21A_SCDPT4'!$T$136</definedName>
    <definedName name="SCDPT4_9599999_19" localSheetId="2">'GMIC-NC_21A_SCDPT4'!$U$136</definedName>
    <definedName name="SCDPT4_9599999_20" localSheetId="2">'GMIC-NC_21A_SCDPT4'!$V$136</definedName>
    <definedName name="SCDPT4_9599999_7" localSheetId="2">'GMIC-NC_21A_SCDPT4'!$I$136</definedName>
    <definedName name="SCDPT4_9599999_9" localSheetId="2">'GMIC-NC_21A_SCDPT4'!$K$136</definedName>
    <definedName name="SCDPT4_95BEGIN_1" localSheetId="2">'GMIC-NC_21A_SCDPT4'!$C$133</definedName>
    <definedName name="SCDPT4_95BEGIN_10" localSheetId="2">'GMIC-NC_21A_SCDPT4'!$L$133</definedName>
    <definedName name="SCDPT4_95BEGIN_11" localSheetId="2">'GMIC-NC_21A_SCDPT4'!$M$133</definedName>
    <definedName name="SCDPT4_95BEGIN_12" localSheetId="2">'GMIC-NC_21A_SCDPT4'!$N$133</definedName>
    <definedName name="SCDPT4_95BEGIN_13" localSheetId="2">'GMIC-NC_21A_SCDPT4'!$O$133</definedName>
    <definedName name="SCDPT4_95BEGIN_14" localSheetId="2">'GMIC-NC_21A_SCDPT4'!$P$133</definedName>
    <definedName name="SCDPT4_95BEGIN_15" localSheetId="2">'GMIC-NC_21A_SCDPT4'!$Q$133</definedName>
    <definedName name="SCDPT4_95BEGIN_16" localSheetId="2">'GMIC-NC_21A_SCDPT4'!$R$133</definedName>
    <definedName name="SCDPT4_95BEGIN_17" localSheetId="2">'GMIC-NC_21A_SCDPT4'!$S$133</definedName>
    <definedName name="SCDPT4_95BEGIN_18" localSheetId="2">'GMIC-NC_21A_SCDPT4'!$T$133</definedName>
    <definedName name="SCDPT4_95BEGIN_19" localSheetId="2">'GMIC-NC_21A_SCDPT4'!$U$133</definedName>
    <definedName name="SCDPT4_95BEGIN_2" localSheetId="2">'GMIC-NC_21A_SCDPT4'!$D$133</definedName>
    <definedName name="SCDPT4_95BEGIN_20" localSheetId="2">'GMIC-NC_21A_SCDPT4'!$V$133</definedName>
    <definedName name="SCDPT4_95BEGIN_21" localSheetId="2">'GMIC-NC_21A_SCDPT4'!$W$133</definedName>
    <definedName name="SCDPT4_95BEGIN_22" localSheetId="2">'GMIC-NC_21A_SCDPT4'!$X$133</definedName>
    <definedName name="SCDPT4_95BEGIN_23" localSheetId="2">'GMIC-NC_21A_SCDPT4'!$Y$133</definedName>
    <definedName name="SCDPT4_95BEGIN_24" localSheetId="2">'GMIC-NC_21A_SCDPT4'!$Z$133</definedName>
    <definedName name="SCDPT4_95BEGIN_25" localSheetId="2">'GMIC-NC_21A_SCDPT4'!$AA$133</definedName>
    <definedName name="SCDPT4_95BEGIN_26" localSheetId="2">'GMIC-NC_21A_SCDPT4'!$AB$133</definedName>
    <definedName name="SCDPT4_95BEGIN_3" localSheetId="2">'GMIC-NC_21A_SCDPT4'!$E$133</definedName>
    <definedName name="SCDPT4_95BEGIN_4" localSheetId="2">'GMIC-NC_21A_SCDPT4'!$F$133</definedName>
    <definedName name="SCDPT4_95BEGIN_5" localSheetId="2">'GMIC-NC_21A_SCDPT4'!$G$133</definedName>
    <definedName name="SCDPT4_95BEGIN_6" localSheetId="2">'GMIC-NC_21A_SCDPT4'!$H$133</definedName>
    <definedName name="SCDPT4_95BEGIN_7" localSheetId="2">'GMIC-NC_21A_SCDPT4'!$I$133</definedName>
    <definedName name="SCDPT4_95BEGIN_8" localSheetId="2">'GMIC-NC_21A_SCDPT4'!$J$133</definedName>
    <definedName name="SCDPT4_95BEGIN_9" localSheetId="2">'GMIC-NC_21A_SCDPT4'!$K$133</definedName>
    <definedName name="SCDPT4_95ENDIN_10" localSheetId="2">'GMIC-NC_21A_SCDPT4'!$L$135</definedName>
    <definedName name="SCDPT4_95ENDIN_11" localSheetId="2">'GMIC-NC_21A_SCDPT4'!$M$135</definedName>
    <definedName name="SCDPT4_95ENDIN_12" localSheetId="2">'GMIC-NC_21A_SCDPT4'!$N$135</definedName>
    <definedName name="SCDPT4_95ENDIN_13" localSheetId="2">'GMIC-NC_21A_SCDPT4'!$O$135</definedName>
    <definedName name="SCDPT4_95ENDIN_14" localSheetId="2">'GMIC-NC_21A_SCDPT4'!$P$135</definedName>
    <definedName name="SCDPT4_95ENDIN_15" localSheetId="2">'GMIC-NC_21A_SCDPT4'!$Q$135</definedName>
    <definedName name="SCDPT4_95ENDIN_16" localSheetId="2">'GMIC-NC_21A_SCDPT4'!$R$135</definedName>
    <definedName name="SCDPT4_95ENDIN_17" localSheetId="2">'GMIC-NC_21A_SCDPT4'!$S$135</definedName>
    <definedName name="SCDPT4_95ENDIN_18" localSheetId="2">'GMIC-NC_21A_SCDPT4'!$T$135</definedName>
    <definedName name="SCDPT4_95ENDIN_19" localSheetId="2">'GMIC-NC_21A_SCDPT4'!$U$135</definedName>
    <definedName name="SCDPT4_95ENDIN_2" localSheetId="2">'GMIC-NC_21A_SCDPT4'!$D$135</definedName>
    <definedName name="SCDPT4_95ENDIN_20" localSheetId="2">'GMIC-NC_21A_SCDPT4'!$V$135</definedName>
    <definedName name="SCDPT4_95ENDIN_21" localSheetId="2">'GMIC-NC_21A_SCDPT4'!$W$135</definedName>
    <definedName name="SCDPT4_95ENDIN_22" localSheetId="2">'GMIC-NC_21A_SCDPT4'!$X$135</definedName>
    <definedName name="SCDPT4_95ENDIN_23" localSheetId="2">'GMIC-NC_21A_SCDPT4'!$Y$135</definedName>
    <definedName name="SCDPT4_95ENDIN_24" localSheetId="2">'GMIC-NC_21A_SCDPT4'!$Z$135</definedName>
    <definedName name="SCDPT4_95ENDIN_25" localSheetId="2">'GMIC-NC_21A_SCDPT4'!$AA$135</definedName>
    <definedName name="SCDPT4_95ENDIN_26" localSheetId="2">'GMIC-NC_21A_SCDPT4'!$AB$135</definedName>
    <definedName name="SCDPT4_95ENDIN_3" localSheetId="2">'GMIC-NC_21A_SCDPT4'!$E$135</definedName>
    <definedName name="SCDPT4_95ENDIN_4" localSheetId="2">'GMIC-NC_21A_SCDPT4'!$F$135</definedName>
    <definedName name="SCDPT4_95ENDIN_5" localSheetId="2">'GMIC-NC_21A_SCDPT4'!$G$135</definedName>
    <definedName name="SCDPT4_95ENDIN_6" localSheetId="2">'GMIC-NC_21A_SCDPT4'!$H$135</definedName>
    <definedName name="SCDPT4_95ENDIN_7" localSheetId="2">'GMIC-NC_21A_SCDPT4'!$I$135</definedName>
    <definedName name="SCDPT4_95ENDIN_8" localSheetId="2">'GMIC-NC_21A_SCDPT4'!$J$135</definedName>
    <definedName name="SCDPT4_95ENDIN_9" localSheetId="2">'GMIC-NC_21A_SCDPT4'!$K$135</definedName>
    <definedName name="SCDPT4_9600000_Range" localSheetId="2">'GMIC-NC_21A_SCDPT4'!$B$137:$AB$139</definedName>
    <definedName name="SCDPT4_9699999_10" localSheetId="2">'GMIC-NC_21A_SCDPT4'!$L$140</definedName>
    <definedName name="SCDPT4_9699999_11" localSheetId="2">'GMIC-NC_21A_SCDPT4'!$M$140</definedName>
    <definedName name="SCDPT4_9699999_12" localSheetId="2">'GMIC-NC_21A_SCDPT4'!$N$140</definedName>
    <definedName name="SCDPT4_9699999_13" localSheetId="2">'GMIC-NC_21A_SCDPT4'!$O$140</definedName>
    <definedName name="SCDPT4_9699999_14" localSheetId="2">'GMIC-NC_21A_SCDPT4'!$P$140</definedName>
    <definedName name="SCDPT4_9699999_15" localSheetId="2">'GMIC-NC_21A_SCDPT4'!$Q$140</definedName>
    <definedName name="SCDPT4_9699999_16" localSheetId="2">'GMIC-NC_21A_SCDPT4'!$R$140</definedName>
    <definedName name="SCDPT4_9699999_17" localSheetId="2">'GMIC-NC_21A_SCDPT4'!$S$140</definedName>
    <definedName name="SCDPT4_9699999_18" localSheetId="2">'GMIC-NC_21A_SCDPT4'!$T$140</definedName>
    <definedName name="SCDPT4_9699999_19" localSheetId="2">'GMIC-NC_21A_SCDPT4'!$U$140</definedName>
    <definedName name="SCDPT4_9699999_20" localSheetId="2">'GMIC-NC_21A_SCDPT4'!$V$140</definedName>
    <definedName name="SCDPT4_9699999_7" localSheetId="2">'GMIC-NC_21A_SCDPT4'!$I$140</definedName>
    <definedName name="SCDPT4_9699999_9" localSheetId="2">'GMIC-NC_21A_SCDPT4'!$K$140</definedName>
    <definedName name="SCDPT4_96BEGIN_1" localSheetId="2">'GMIC-NC_21A_SCDPT4'!$C$137</definedName>
    <definedName name="SCDPT4_96BEGIN_10" localSheetId="2">'GMIC-NC_21A_SCDPT4'!$L$137</definedName>
    <definedName name="SCDPT4_96BEGIN_11" localSheetId="2">'GMIC-NC_21A_SCDPT4'!$M$137</definedName>
    <definedName name="SCDPT4_96BEGIN_12" localSheetId="2">'GMIC-NC_21A_SCDPT4'!$N$137</definedName>
    <definedName name="SCDPT4_96BEGIN_13" localSheetId="2">'GMIC-NC_21A_SCDPT4'!$O$137</definedName>
    <definedName name="SCDPT4_96BEGIN_14" localSheetId="2">'GMIC-NC_21A_SCDPT4'!$P$137</definedName>
    <definedName name="SCDPT4_96BEGIN_15" localSheetId="2">'GMIC-NC_21A_SCDPT4'!$Q$137</definedName>
    <definedName name="SCDPT4_96BEGIN_16" localSheetId="2">'GMIC-NC_21A_SCDPT4'!$R$137</definedName>
    <definedName name="SCDPT4_96BEGIN_17" localSheetId="2">'GMIC-NC_21A_SCDPT4'!$S$137</definedName>
    <definedName name="SCDPT4_96BEGIN_18" localSheetId="2">'GMIC-NC_21A_SCDPT4'!$T$137</definedName>
    <definedName name="SCDPT4_96BEGIN_19" localSheetId="2">'GMIC-NC_21A_SCDPT4'!$U$137</definedName>
    <definedName name="SCDPT4_96BEGIN_2" localSheetId="2">'GMIC-NC_21A_SCDPT4'!$D$137</definedName>
    <definedName name="SCDPT4_96BEGIN_20" localSheetId="2">'GMIC-NC_21A_SCDPT4'!$V$137</definedName>
    <definedName name="SCDPT4_96BEGIN_21" localSheetId="2">'GMIC-NC_21A_SCDPT4'!$W$137</definedName>
    <definedName name="SCDPT4_96BEGIN_22" localSheetId="2">'GMIC-NC_21A_SCDPT4'!$X$137</definedName>
    <definedName name="SCDPT4_96BEGIN_23" localSheetId="2">'GMIC-NC_21A_SCDPT4'!$Y$137</definedName>
    <definedName name="SCDPT4_96BEGIN_24" localSheetId="2">'GMIC-NC_21A_SCDPT4'!$Z$137</definedName>
    <definedName name="SCDPT4_96BEGIN_25" localSheetId="2">'GMIC-NC_21A_SCDPT4'!$AA$137</definedName>
    <definedName name="SCDPT4_96BEGIN_26" localSheetId="2">'GMIC-NC_21A_SCDPT4'!$AB$137</definedName>
    <definedName name="SCDPT4_96BEGIN_3" localSheetId="2">'GMIC-NC_21A_SCDPT4'!$E$137</definedName>
    <definedName name="SCDPT4_96BEGIN_4" localSheetId="2">'GMIC-NC_21A_SCDPT4'!$F$137</definedName>
    <definedName name="SCDPT4_96BEGIN_5" localSheetId="2">'GMIC-NC_21A_SCDPT4'!$G$137</definedName>
    <definedName name="SCDPT4_96BEGIN_6" localSheetId="2">'GMIC-NC_21A_SCDPT4'!$H$137</definedName>
    <definedName name="SCDPT4_96BEGIN_7" localSheetId="2">'GMIC-NC_21A_SCDPT4'!$I$137</definedName>
    <definedName name="SCDPT4_96BEGIN_8" localSheetId="2">'GMIC-NC_21A_SCDPT4'!$J$137</definedName>
    <definedName name="SCDPT4_96BEGIN_9" localSheetId="2">'GMIC-NC_21A_SCDPT4'!$K$137</definedName>
    <definedName name="SCDPT4_96ENDIN_10" localSheetId="2">'GMIC-NC_21A_SCDPT4'!$L$139</definedName>
    <definedName name="SCDPT4_96ENDIN_11" localSheetId="2">'GMIC-NC_21A_SCDPT4'!$M$139</definedName>
    <definedName name="SCDPT4_96ENDIN_12" localSheetId="2">'GMIC-NC_21A_SCDPT4'!$N$139</definedName>
    <definedName name="SCDPT4_96ENDIN_13" localSheetId="2">'GMIC-NC_21A_SCDPT4'!$O$139</definedName>
    <definedName name="SCDPT4_96ENDIN_14" localSheetId="2">'GMIC-NC_21A_SCDPT4'!$P$139</definedName>
    <definedName name="SCDPT4_96ENDIN_15" localSheetId="2">'GMIC-NC_21A_SCDPT4'!$Q$139</definedName>
    <definedName name="SCDPT4_96ENDIN_16" localSheetId="2">'GMIC-NC_21A_SCDPT4'!$R$139</definedName>
    <definedName name="SCDPT4_96ENDIN_17" localSheetId="2">'GMIC-NC_21A_SCDPT4'!$S$139</definedName>
    <definedName name="SCDPT4_96ENDIN_18" localSheetId="2">'GMIC-NC_21A_SCDPT4'!$T$139</definedName>
    <definedName name="SCDPT4_96ENDIN_19" localSheetId="2">'GMIC-NC_21A_SCDPT4'!$U$139</definedName>
    <definedName name="SCDPT4_96ENDIN_2" localSheetId="2">'GMIC-NC_21A_SCDPT4'!$D$139</definedName>
    <definedName name="SCDPT4_96ENDIN_20" localSheetId="2">'GMIC-NC_21A_SCDPT4'!$V$139</definedName>
    <definedName name="SCDPT4_96ENDIN_21" localSheetId="2">'GMIC-NC_21A_SCDPT4'!$W$139</definedName>
    <definedName name="SCDPT4_96ENDIN_22" localSheetId="2">'GMIC-NC_21A_SCDPT4'!$X$139</definedName>
    <definedName name="SCDPT4_96ENDIN_23" localSheetId="2">'GMIC-NC_21A_SCDPT4'!$Y$139</definedName>
    <definedName name="SCDPT4_96ENDIN_24" localSheetId="2">'GMIC-NC_21A_SCDPT4'!$Z$139</definedName>
    <definedName name="SCDPT4_96ENDIN_25" localSheetId="2">'GMIC-NC_21A_SCDPT4'!$AA$139</definedName>
    <definedName name="SCDPT4_96ENDIN_26" localSheetId="2">'GMIC-NC_21A_SCDPT4'!$AB$139</definedName>
    <definedName name="SCDPT4_96ENDIN_3" localSheetId="2">'GMIC-NC_21A_SCDPT4'!$E$139</definedName>
    <definedName name="SCDPT4_96ENDIN_4" localSheetId="2">'GMIC-NC_21A_SCDPT4'!$F$139</definedName>
    <definedName name="SCDPT4_96ENDIN_5" localSheetId="2">'GMIC-NC_21A_SCDPT4'!$G$139</definedName>
    <definedName name="SCDPT4_96ENDIN_6" localSheetId="2">'GMIC-NC_21A_SCDPT4'!$H$139</definedName>
    <definedName name="SCDPT4_96ENDIN_7" localSheetId="2">'GMIC-NC_21A_SCDPT4'!$I$139</definedName>
    <definedName name="SCDPT4_96ENDIN_8" localSheetId="2">'GMIC-NC_21A_SCDPT4'!$J$139</definedName>
    <definedName name="SCDPT4_96ENDIN_9" localSheetId="2">'GMIC-NC_21A_SCDPT4'!$K$139</definedName>
    <definedName name="SCDPT4_9799997_10" localSheetId="2">'GMIC-NC_21A_SCDPT4'!$L$141</definedName>
    <definedName name="SCDPT4_9799997_11" localSheetId="2">'GMIC-NC_21A_SCDPT4'!$M$141</definedName>
    <definedName name="SCDPT4_9799997_12" localSheetId="2">'GMIC-NC_21A_SCDPT4'!$N$141</definedName>
    <definedName name="SCDPT4_9799997_13" localSheetId="2">'GMIC-NC_21A_SCDPT4'!$O$141</definedName>
    <definedName name="SCDPT4_9799997_14" localSheetId="2">'GMIC-NC_21A_SCDPT4'!$P$141</definedName>
    <definedName name="SCDPT4_9799997_15" localSheetId="2">'GMIC-NC_21A_SCDPT4'!$Q$141</definedName>
    <definedName name="SCDPT4_9799997_16" localSheetId="2">'GMIC-NC_21A_SCDPT4'!$R$141</definedName>
    <definedName name="SCDPT4_9799997_17" localSheetId="2">'GMIC-NC_21A_SCDPT4'!$S$141</definedName>
    <definedName name="SCDPT4_9799997_18" localSheetId="2">'GMIC-NC_21A_SCDPT4'!$T$141</definedName>
    <definedName name="SCDPT4_9799997_19" localSheetId="2">'GMIC-NC_21A_SCDPT4'!$U$141</definedName>
    <definedName name="SCDPT4_9799997_20" localSheetId="2">'GMIC-NC_21A_SCDPT4'!$V$141</definedName>
    <definedName name="SCDPT4_9799997_7" localSheetId="2">'GMIC-NC_21A_SCDPT4'!$I$141</definedName>
    <definedName name="SCDPT4_9799997_9" localSheetId="2">'GMIC-NC_21A_SCDPT4'!$K$141</definedName>
    <definedName name="SCDPT4_9799998_10" localSheetId="2">'GMIC-NC_21A_SCDPT4'!$L$142</definedName>
    <definedName name="SCDPT4_9799998_11" localSheetId="2">'GMIC-NC_21A_SCDPT4'!$M$142</definedName>
    <definedName name="SCDPT4_9799998_12" localSheetId="2">'GMIC-NC_21A_SCDPT4'!$N$142</definedName>
    <definedName name="SCDPT4_9799998_13" localSheetId="2">'GMIC-NC_21A_SCDPT4'!$O$142</definedName>
    <definedName name="SCDPT4_9799998_14" localSheetId="2">'GMIC-NC_21A_SCDPT4'!$P$142</definedName>
    <definedName name="SCDPT4_9799998_15" localSheetId="2">'GMIC-NC_21A_SCDPT4'!$Q$142</definedName>
    <definedName name="SCDPT4_9799998_16" localSheetId="2">'GMIC-NC_21A_SCDPT4'!$R$142</definedName>
    <definedName name="SCDPT4_9799998_17" localSheetId="2">'GMIC-NC_21A_SCDPT4'!$S$142</definedName>
    <definedName name="SCDPT4_9799998_18" localSheetId="2">'GMIC-NC_21A_SCDPT4'!$T$142</definedName>
    <definedName name="SCDPT4_9799998_19" localSheetId="2">'GMIC-NC_21A_SCDPT4'!$U$142</definedName>
    <definedName name="SCDPT4_9799998_20" localSheetId="2">'GMIC-NC_21A_SCDPT4'!$V$142</definedName>
    <definedName name="SCDPT4_9799998_7" localSheetId="2">'GMIC-NC_21A_SCDPT4'!$I$142</definedName>
    <definedName name="SCDPT4_9799998_9" localSheetId="2">'GMIC-NC_21A_SCDPT4'!$K$142</definedName>
    <definedName name="SCDPT4_9799999_10" localSheetId="2">'GMIC-NC_21A_SCDPT4'!$L$143</definedName>
    <definedName name="SCDPT4_9799999_11" localSheetId="2">'GMIC-NC_21A_SCDPT4'!$M$143</definedName>
    <definedName name="SCDPT4_9799999_12" localSheetId="2">'GMIC-NC_21A_SCDPT4'!$N$143</definedName>
    <definedName name="SCDPT4_9799999_13" localSheetId="2">'GMIC-NC_21A_SCDPT4'!$O$143</definedName>
    <definedName name="SCDPT4_9799999_14" localSheetId="2">'GMIC-NC_21A_SCDPT4'!$P$143</definedName>
    <definedName name="SCDPT4_9799999_15" localSheetId="2">'GMIC-NC_21A_SCDPT4'!$Q$143</definedName>
    <definedName name="SCDPT4_9799999_16" localSheetId="2">'GMIC-NC_21A_SCDPT4'!$R$143</definedName>
    <definedName name="SCDPT4_9799999_17" localSheetId="2">'GMIC-NC_21A_SCDPT4'!$S$143</definedName>
    <definedName name="SCDPT4_9799999_18" localSheetId="2">'GMIC-NC_21A_SCDPT4'!$T$143</definedName>
    <definedName name="SCDPT4_9799999_19" localSheetId="2">'GMIC-NC_21A_SCDPT4'!$U$143</definedName>
    <definedName name="SCDPT4_9799999_20" localSheetId="2">'GMIC-NC_21A_SCDPT4'!$V$143</definedName>
    <definedName name="SCDPT4_9799999_7" localSheetId="2">'GMIC-NC_21A_SCDPT4'!$I$143</definedName>
    <definedName name="SCDPT4_9799999_9" localSheetId="2">'GMIC-NC_21A_SCDPT4'!$K$143</definedName>
    <definedName name="SCDPT4_9899999_10" localSheetId="2">'GMIC-NC_21A_SCDPT4'!$L$144</definedName>
    <definedName name="SCDPT4_9899999_11" localSheetId="2">'GMIC-NC_21A_SCDPT4'!$M$144</definedName>
    <definedName name="SCDPT4_9899999_12" localSheetId="2">'GMIC-NC_21A_SCDPT4'!$N$144</definedName>
    <definedName name="SCDPT4_9899999_13" localSheetId="2">'GMIC-NC_21A_SCDPT4'!$O$144</definedName>
    <definedName name="SCDPT4_9899999_14" localSheetId="2">'GMIC-NC_21A_SCDPT4'!$P$144</definedName>
    <definedName name="SCDPT4_9899999_15" localSheetId="2">'GMIC-NC_21A_SCDPT4'!$Q$144</definedName>
    <definedName name="SCDPT4_9899999_16" localSheetId="2">'GMIC-NC_21A_SCDPT4'!$R$144</definedName>
    <definedName name="SCDPT4_9899999_17" localSheetId="2">'GMIC-NC_21A_SCDPT4'!$S$144</definedName>
    <definedName name="SCDPT4_9899999_18" localSheetId="2">'GMIC-NC_21A_SCDPT4'!$T$144</definedName>
    <definedName name="SCDPT4_9899999_19" localSheetId="2">'GMIC-NC_21A_SCDPT4'!$U$144</definedName>
    <definedName name="SCDPT4_9899999_20" localSheetId="2">'GMIC-NC_21A_SCDPT4'!$V$144</definedName>
    <definedName name="SCDPT4_9899999_7" localSheetId="2">'GMIC-NC_21A_SCDPT4'!$I$144</definedName>
    <definedName name="SCDPT4_9899999_9" localSheetId="2">'GMIC-NC_21A_SCDPT4'!$K$144</definedName>
    <definedName name="SCDPT4_9999999_10" localSheetId="2">'GMIC-NC_21A_SCDPT4'!$L$145</definedName>
    <definedName name="SCDPT4_9999999_11" localSheetId="2">'GMIC-NC_21A_SCDPT4'!$M$145</definedName>
    <definedName name="SCDPT4_9999999_12" localSheetId="2">'GMIC-NC_21A_SCDPT4'!$N$145</definedName>
    <definedName name="SCDPT4_9999999_13" localSheetId="2">'GMIC-NC_21A_SCDPT4'!$O$145</definedName>
    <definedName name="SCDPT4_9999999_14" localSheetId="2">'GMIC-NC_21A_SCDPT4'!$P$145</definedName>
    <definedName name="SCDPT4_9999999_15" localSheetId="2">'GMIC-NC_21A_SCDPT4'!$Q$145</definedName>
    <definedName name="SCDPT4_9999999_16" localSheetId="2">'GMIC-NC_21A_SCDPT4'!$R$145</definedName>
    <definedName name="SCDPT4_9999999_17" localSheetId="2">'GMIC-NC_21A_SCDPT4'!$S$145</definedName>
    <definedName name="SCDPT4_9999999_18" localSheetId="2">'GMIC-NC_21A_SCDPT4'!$T$145</definedName>
    <definedName name="SCDPT4_9999999_19" localSheetId="2">'GMIC-NC_21A_SCDPT4'!$U$145</definedName>
    <definedName name="SCDPT4_9999999_20" localSheetId="2">'GMIC-NC_21A_SCDPT4'!$V$145</definedName>
    <definedName name="SCDPT4_9999999_7" localSheetId="2">'GMIC-NC_21A_SCDPT4'!$I$145</definedName>
    <definedName name="SCDPT4_9999999_9" localSheetId="2">'GMIC-NC_21A_SCDPT4'!$K$145</definedName>
    <definedName name="SCDPT5_0500000_Range" localSheetId="3">'GMIC-NC_21A_SCDPT5'!$B$7:$AB$9</definedName>
    <definedName name="SCDPT5_0599999_10" localSheetId="3">'GMIC-NC_21A_SCDPT5'!$L$10</definedName>
    <definedName name="SCDPT5_0599999_11" localSheetId="3">'GMIC-NC_21A_SCDPT5'!$M$10</definedName>
    <definedName name="SCDPT5_0599999_12" localSheetId="3">'GMIC-NC_21A_SCDPT5'!$N$10</definedName>
    <definedName name="SCDPT5_0599999_13" localSheetId="3">'GMIC-NC_21A_SCDPT5'!$O$10</definedName>
    <definedName name="SCDPT5_0599999_14" localSheetId="3">'GMIC-NC_21A_SCDPT5'!$P$10</definedName>
    <definedName name="SCDPT5_0599999_15" localSheetId="3">'GMIC-NC_21A_SCDPT5'!$Q$10</definedName>
    <definedName name="SCDPT5_0599999_16" localSheetId="3">'GMIC-NC_21A_SCDPT5'!$R$10</definedName>
    <definedName name="SCDPT5_0599999_17" localSheetId="3">'GMIC-NC_21A_SCDPT5'!$S$10</definedName>
    <definedName name="SCDPT5_0599999_18" localSheetId="3">'GMIC-NC_21A_SCDPT5'!$T$10</definedName>
    <definedName name="SCDPT5_0599999_19" localSheetId="3">'GMIC-NC_21A_SCDPT5'!$U$10</definedName>
    <definedName name="SCDPT5_0599999_20" localSheetId="3">'GMIC-NC_21A_SCDPT5'!$V$10</definedName>
    <definedName name="SCDPT5_0599999_21" localSheetId="3">'GMIC-NC_21A_SCDPT5'!$W$10</definedName>
    <definedName name="SCDPT5_0599999_8" localSheetId="3">'GMIC-NC_21A_SCDPT5'!$J$10</definedName>
    <definedName name="SCDPT5_0599999_9" localSheetId="3">'GMIC-NC_21A_SCDPT5'!$K$10</definedName>
    <definedName name="SCDPT5_05BEGIN_1" localSheetId="3">'GMIC-NC_21A_SCDPT5'!$C$7</definedName>
    <definedName name="SCDPT5_05BEGIN_10" localSheetId="3">'GMIC-NC_21A_SCDPT5'!$L$7</definedName>
    <definedName name="SCDPT5_05BEGIN_11" localSheetId="3">'GMIC-NC_21A_SCDPT5'!$M$7</definedName>
    <definedName name="SCDPT5_05BEGIN_12" localSheetId="3">'GMIC-NC_21A_SCDPT5'!$N$7</definedName>
    <definedName name="SCDPT5_05BEGIN_13" localSheetId="3">'GMIC-NC_21A_SCDPT5'!$O$7</definedName>
    <definedName name="SCDPT5_05BEGIN_14" localSheetId="3">'GMIC-NC_21A_SCDPT5'!$P$7</definedName>
    <definedName name="SCDPT5_05BEGIN_15" localSheetId="3">'GMIC-NC_21A_SCDPT5'!$Q$7</definedName>
    <definedName name="SCDPT5_05BEGIN_16" localSheetId="3">'GMIC-NC_21A_SCDPT5'!$R$7</definedName>
    <definedName name="SCDPT5_05BEGIN_17" localSheetId="3">'GMIC-NC_21A_SCDPT5'!$S$7</definedName>
    <definedName name="SCDPT5_05BEGIN_18" localSheetId="3">'GMIC-NC_21A_SCDPT5'!$T$7</definedName>
    <definedName name="SCDPT5_05BEGIN_19" localSheetId="3">'GMIC-NC_21A_SCDPT5'!$U$7</definedName>
    <definedName name="SCDPT5_05BEGIN_2" localSheetId="3">'GMIC-NC_21A_SCDPT5'!$D$7</definedName>
    <definedName name="SCDPT5_05BEGIN_20" localSheetId="3">'GMIC-NC_21A_SCDPT5'!$V$7</definedName>
    <definedName name="SCDPT5_05BEGIN_21" localSheetId="3">'GMIC-NC_21A_SCDPT5'!$W$7</definedName>
    <definedName name="SCDPT5_05BEGIN_22" localSheetId="3">'GMIC-NC_21A_SCDPT5'!$X$7</definedName>
    <definedName name="SCDPT5_05BEGIN_23" localSheetId="3">'GMIC-NC_21A_SCDPT5'!$Y$7</definedName>
    <definedName name="SCDPT5_05BEGIN_24" localSheetId="3">'GMIC-NC_21A_SCDPT5'!$Z$7</definedName>
    <definedName name="SCDPT5_05BEGIN_25" localSheetId="3">'GMIC-NC_21A_SCDPT5'!$AA$7</definedName>
    <definedName name="SCDPT5_05BEGIN_26" localSheetId="3">'GMIC-NC_21A_SCDPT5'!$AB$7</definedName>
    <definedName name="SCDPT5_05BEGIN_3" localSheetId="3">'GMIC-NC_21A_SCDPT5'!$E$7</definedName>
    <definedName name="SCDPT5_05BEGIN_4" localSheetId="3">'GMIC-NC_21A_SCDPT5'!$F$7</definedName>
    <definedName name="SCDPT5_05BEGIN_5" localSheetId="3">'GMIC-NC_21A_SCDPT5'!$G$7</definedName>
    <definedName name="SCDPT5_05BEGIN_6" localSheetId="3">'GMIC-NC_21A_SCDPT5'!$H$7</definedName>
    <definedName name="SCDPT5_05BEGIN_7" localSheetId="3">'GMIC-NC_21A_SCDPT5'!$I$7</definedName>
    <definedName name="SCDPT5_05BEGIN_8" localSheetId="3">'GMIC-NC_21A_SCDPT5'!$J$7</definedName>
    <definedName name="SCDPT5_05BEGIN_9" localSheetId="3">'GMIC-NC_21A_SCDPT5'!$K$7</definedName>
    <definedName name="SCDPT5_05ENDIN_10" localSheetId="3">'GMIC-NC_21A_SCDPT5'!$L$9</definedName>
    <definedName name="SCDPT5_05ENDIN_11" localSheetId="3">'GMIC-NC_21A_SCDPT5'!$M$9</definedName>
    <definedName name="SCDPT5_05ENDIN_12" localSheetId="3">'GMIC-NC_21A_SCDPT5'!$N$9</definedName>
    <definedName name="SCDPT5_05ENDIN_13" localSheetId="3">'GMIC-NC_21A_SCDPT5'!$O$9</definedName>
    <definedName name="SCDPT5_05ENDIN_14" localSheetId="3">'GMIC-NC_21A_SCDPT5'!$P$9</definedName>
    <definedName name="SCDPT5_05ENDIN_15" localSheetId="3">'GMIC-NC_21A_SCDPT5'!$Q$9</definedName>
    <definedName name="SCDPT5_05ENDIN_16" localSheetId="3">'GMIC-NC_21A_SCDPT5'!$R$9</definedName>
    <definedName name="SCDPT5_05ENDIN_17" localSheetId="3">'GMIC-NC_21A_SCDPT5'!$S$9</definedName>
    <definedName name="SCDPT5_05ENDIN_18" localSheetId="3">'GMIC-NC_21A_SCDPT5'!$T$9</definedName>
    <definedName name="SCDPT5_05ENDIN_19" localSheetId="3">'GMIC-NC_21A_SCDPT5'!$U$9</definedName>
    <definedName name="SCDPT5_05ENDIN_2" localSheetId="3">'GMIC-NC_21A_SCDPT5'!$D$9</definedName>
    <definedName name="SCDPT5_05ENDIN_20" localSheetId="3">'GMIC-NC_21A_SCDPT5'!$V$9</definedName>
    <definedName name="SCDPT5_05ENDIN_21" localSheetId="3">'GMIC-NC_21A_SCDPT5'!$W$9</definedName>
    <definedName name="SCDPT5_05ENDIN_22" localSheetId="3">'GMIC-NC_21A_SCDPT5'!$X$9</definedName>
    <definedName name="SCDPT5_05ENDIN_23" localSheetId="3">'GMIC-NC_21A_SCDPT5'!$Y$9</definedName>
    <definedName name="SCDPT5_05ENDIN_24" localSheetId="3">'GMIC-NC_21A_SCDPT5'!$Z$9</definedName>
    <definedName name="SCDPT5_05ENDIN_25" localSheetId="3">'GMIC-NC_21A_SCDPT5'!$AA$9</definedName>
    <definedName name="SCDPT5_05ENDIN_26" localSheetId="3">'GMIC-NC_21A_SCDPT5'!$AB$9</definedName>
    <definedName name="SCDPT5_05ENDIN_3" localSheetId="3">'GMIC-NC_21A_SCDPT5'!$E$9</definedName>
    <definedName name="SCDPT5_05ENDIN_4" localSheetId="3">'GMIC-NC_21A_SCDPT5'!$F$9</definedName>
    <definedName name="SCDPT5_05ENDIN_5" localSheetId="3">'GMIC-NC_21A_SCDPT5'!$G$9</definedName>
    <definedName name="SCDPT5_05ENDIN_6" localSheetId="3">'GMIC-NC_21A_SCDPT5'!$H$9</definedName>
    <definedName name="SCDPT5_05ENDIN_7" localSheetId="3">'GMIC-NC_21A_SCDPT5'!$I$9</definedName>
    <definedName name="SCDPT5_05ENDIN_8" localSheetId="3">'GMIC-NC_21A_SCDPT5'!$J$9</definedName>
    <definedName name="SCDPT5_05ENDIN_9" localSheetId="3">'GMIC-NC_21A_SCDPT5'!$K$9</definedName>
    <definedName name="SCDPT5_1000000_Range" localSheetId="3">'GMIC-NC_21A_SCDPT5'!$B$11:$AB$13</definedName>
    <definedName name="SCDPT5_1099999_10" localSheetId="3">'GMIC-NC_21A_SCDPT5'!$L$14</definedName>
    <definedName name="SCDPT5_1099999_11" localSheetId="3">'GMIC-NC_21A_SCDPT5'!$M$14</definedName>
    <definedName name="SCDPT5_1099999_12" localSheetId="3">'GMIC-NC_21A_SCDPT5'!$N$14</definedName>
    <definedName name="SCDPT5_1099999_13" localSheetId="3">'GMIC-NC_21A_SCDPT5'!$O$14</definedName>
    <definedName name="SCDPT5_1099999_14" localSheetId="3">'GMIC-NC_21A_SCDPT5'!$P$14</definedName>
    <definedName name="SCDPT5_1099999_15" localSheetId="3">'GMIC-NC_21A_SCDPT5'!$Q$14</definedName>
    <definedName name="SCDPT5_1099999_16" localSheetId="3">'GMIC-NC_21A_SCDPT5'!$R$14</definedName>
    <definedName name="SCDPT5_1099999_17" localSheetId="3">'GMIC-NC_21A_SCDPT5'!$S$14</definedName>
    <definedName name="SCDPT5_1099999_18" localSheetId="3">'GMIC-NC_21A_SCDPT5'!$T$14</definedName>
    <definedName name="SCDPT5_1099999_19" localSheetId="3">'GMIC-NC_21A_SCDPT5'!$U$14</definedName>
    <definedName name="SCDPT5_1099999_20" localSheetId="3">'GMIC-NC_21A_SCDPT5'!$V$14</definedName>
    <definedName name="SCDPT5_1099999_21" localSheetId="3">'GMIC-NC_21A_SCDPT5'!$W$14</definedName>
    <definedName name="SCDPT5_1099999_8" localSheetId="3">'GMIC-NC_21A_SCDPT5'!$J$14</definedName>
    <definedName name="SCDPT5_1099999_9" localSheetId="3">'GMIC-NC_21A_SCDPT5'!$K$14</definedName>
    <definedName name="SCDPT5_10BEGIN_1" localSheetId="3">'GMIC-NC_21A_SCDPT5'!$C$11</definedName>
    <definedName name="SCDPT5_10BEGIN_10" localSheetId="3">'GMIC-NC_21A_SCDPT5'!$L$11</definedName>
    <definedName name="SCDPT5_10BEGIN_11" localSheetId="3">'GMIC-NC_21A_SCDPT5'!$M$11</definedName>
    <definedName name="SCDPT5_10BEGIN_12" localSheetId="3">'GMIC-NC_21A_SCDPT5'!$N$11</definedName>
    <definedName name="SCDPT5_10BEGIN_13" localSheetId="3">'GMIC-NC_21A_SCDPT5'!$O$11</definedName>
    <definedName name="SCDPT5_10BEGIN_14" localSheetId="3">'GMIC-NC_21A_SCDPT5'!$P$11</definedName>
    <definedName name="SCDPT5_10BEGIN_15" localSheetId="3">'GMIC-NC_21A_SCDPT5'!$Q$11</definedName>
    <definedName name="SCDPT5_10BEGIN_16" localSheetId="3">'GMIC-NC_21A_SCDPT5'!$R$11</definedName>
    <definedName name="SCDPT5_10BEGIN_17" localSheetId="3">'GMIC-NC_21A_SCDPT5'!$S$11</definedName>
    <definedName name="SCDPT5_10BEGIN_18" localSheetId="3">'GMIC-NC_21A_SCDPT5'!$T$11</definedName>
    <definedName name="SCDPT5_10BEGIN_19" localSheetId="3">'GMIC-NC_21A_SCDPT5'!$U$11</definedName>
    <definedName name="SCDPT5_10BEGIN_2" localSheetId="3">'GMIC-NC_21A_SCDPT5'!$D$11</definedName>
    <definedName name="SCDPT5_10BEGIN_20" localSheetId="3">'GMIC-NC_21A_SCDPT5'!$V$11</definedName>
    <definedName name="SCDPT5_10BEGIN_21" localSheetId="3">'GMIC-NC_21A_SCDPT5'!$W$11</definedName>
    <definedName name="SCDPT5_10BEGIN_22" localSheetId="3">'GMIC-NC_21A_SCDPT5'!$X$11</definedName>
    <definedName name="SCDPT5_10BEGIN_23" localSheetId="3">'GMIC-NC_21A_SCDPT5'!$Y$11</definedName>
    <definedName name="SCDPT5_10BEGIN_24" localSheetId="3">'GMIC-NC_21A_SCDPT5'!$Z$11</definedName>
    <definedName name="SCDPT5_10BEGIN_25" localSheetId="3">'GMIC-NC_21A_SCDPT5'!$AA$11</definedName>
    <definedName name="SCDPT5_10BEGIN_26" localSheetId="3">'GMIC-NC_21A_SCDPT5'!$AB$11</definedName>
    <definedName name="SCDPT5_10BEGIN_3" localSheetId="3">'GMIC-NC_21A_SCDPT5'!$E$11</definedName>
    <definedName name="SCDPT5_10BEGIN_4" localSheetId="3">'GMIC-NC_21A_SCDPT5'!$F$11</definedName>
    <definedName name="SCDPT5_10BEGIN_5" localSheetId="3">'GMIC-NC_21A_SCDPT5'!$G$11</definedName>
    <definedName name="SCDPT5_10BEGIN_6" localSheetId="3">'GMIC-NC_21A_SCDPT5'!$H$11</definedName>
    <definedName name="SCDPT5_10BEGIN_7" localSheetId="3">'GMIC-NC_21A_SCDPT5'!$I$11</definedName>
    <definedName name="SCDPT5_10BEGIN_8" localSheetId="3">'GMIC-NC_21A_SCDPT5'!$J$11</definedName>
    <definedName name="SCDPT5_10BEGIN_9" localSheetId="3">'GMIC-NC_21A_SCDPT5'!$K$11</definedName>
    <definedName name="SCDPT5_10ENDIN_10" localSheetId="3">'GMIC-NC_21A_SCDPT5'!$L$13</definedName>
    <definedName name="SCDPT5_10ENDIN_11" localSheetId="3">'GMIC-NC_21A_SCDPT5'!$M$13</definedName>
    <definedName name="SCDPT5_10ENDIN_12" localSheetId="3">'GMIC-NC_21A_SCDPT5'!$N$13</definedName>
    <definedName name="SCDPT5_10ENDIN_13" localSheetId="3">'GMIC-NC_21A_SCDPT5'!$O$13</definedName>
    <definedName name="SCDPT5_10ENDIN_14" localSheetId="3">'GMIC-NC_21A_SCDPT5'!$P$13</definedName>
    <definedName name="SCDPT5_10ENDIN_15" localSheetId="3">'GMIC-NC_21A_SCDPT5'!$Q$13</definedName>
    <definedName name="SCDPT5_10ENDIN_16" localSheetId="3">'GMIC-NC_21A_SCDPT5'!$R$13</definedName>
    <definedName name="SCDPT5_10ENDIN_17" localSheetId="3">'GMIC-NC_21A_SCDPT5'!$S$13</definedName>
    <definedName name="SCDPT5_10ENDIN_18" localSheetId="3">'GMIC-NC_21A_SCDPT5'!$T$13</definedName>
    <definedName name="SCDPT5_10ENDIN_19" localSheetId="3">'GMIC-NC_21A_SCDPT5'!$U$13</definedName>
    <definedName name="SCDPT5_10ENDIN_2" localSheetId="3">'GMIC-NC_21A_SCDPT5'!$D$13</definedName>
    <definedName name="SCDPT5_10ENDIN_20" localSheetId="3">'GMIC-NC_21A_SCDPT5'!$V$13</definedName>
    <definedName name="SCDPT5_10ENDIN_21" localSheetId="3">'GMIC-NC_21A_SCDPT5'!$W$13</definedName>
    <definedName name="SCDPT5_10ENDIN_22" localSheetId="3">'GMIC-NC_21A_SCDPT5'!$X$13</definedName>
    <definedName name="SCDPT5_10ENDIN_23" localSheetId="3">'GMIC-NC_21A_SCDPT5'!$Y$13</definedName>
    <definedName name="SCDPT5_10ENDIN_24" localSheetId="3">'GMIC-NC_21A_SCDPT5'!$Z$13</definedName>
    <definedName name="SCDPT5_10ENDIN_25" localSheetId="3">'GMIC-NC_21A_SCDPT5'!$AA$13</definedName>
    <definedName name="SCDPT5_10ENDIN_26" localSheetId="3">'GMIC-NC_21A_SCDPT5'!$AB$13</definedName>
    <definedName name="SCDPT5_10ENDIN_3" localSheetId="3">'GMIC-NC_21A_SCDPT5'!$E$13</definedName>
    <definedName name="SCDPT5_10ENDIN_4" localSheetId="3">'GMIC-NC_21A_SCDPT5'!$F$13</definedName>
    <definedName name="SCDPT5_10ENDIN_5" localSheetId="3">'GMIC-NC_21A_SCDPT5'!$G$13</definedName>
    <definedName name="SCDPT5_10ENDIN_6" localSheetId="3">'GMIC-NC_21A_SCDPT5'!$H$13</definedName>
    <definedName name="SCDPT5_10ENDIN_7" localSheetId="3">'GMIC-NC_21A_SCDPT5'!$I$13</definedName>
    <definedName name="SCDPT5_10ENDIN_8" localSheetId="3">'GMIC-NC_21A_SCDPT5'!$J$13</definedName>
    <definedName name="SCDPT5_10ENDIN_9" localSheetId="3">'GMIC-NC_21A_SCDPT5'!$K$13</definedName>
    <definedName name="SCDPT5_1700000_Range" localSheetId="3">'GMIC-NC_21A_SCDPT5'!$B$15:$AB$17</definedName>
    <definedName name="SCDPT5_1799999_10" localSheetId="3">'GMIC-NC_21A_SCDPT5'!$L$18</definedName>
    <definedName name="SCDPT5_1799999_11" localSheetId="3">'GMIC-NC_21A_SCDPT5'!$M$18</definedName>
    <definedName name="SCDPT5_1799999_12" localSheetId="3">'GMIC-NC_21A_SCDPT5'!$N$18</definedName>
    <definedName name="SCDPT5_1799999_13" localSheetId="3">'GMIC-NC_21A_SCDPT5'!$O$18</definedName>
    <definedName name="SCDPT5_1799999_14" localSheetId="3">'GMIC-NC_21A_SCDPT5'!$P$18</definedName>
    <definedName name="SCDPT5_1799999_15" localSheetId="3">'GMIC-NC_21A_SCDPT5'!$Q$18</definedName>
    <definedName name="SCDPT5_1799999_16" localSheetId="3">'GMIC-NC_21A_SCDPT5'!$R$18</definedName>
    <definedName name="SCDPT5_1799999_17" localSheetId="3">'GMIC-NC_21A_SCDPT5'!$S$18</definedName>
    <definedName name="SCDPT5_1799999_18" localSheetId="3">'GMIC-NC_21A_SCDPT5'!$T$18</definedName>
    <definedName name="SCDPT5_1799999_19" localSheetId="3">'GMIC-NC_21A_SCDPT5'!$U$18</definedName>
    <definedName name="SCDPT5_1799999_20" localSheetId="3">'GMIC-NC_21A_SCDPT5'!$V$18</definedName>
    <definedName name="SCDPT5_1799999_21" localSheetId="3">'GMIC-NC_21A_SCDPT5'!$W$18</definedName>
    <definedName name="SCDPT5_1799999_8" localSheetId="3">'GMIC-NC_21A_SCDPT5'!$J$18</definedName>
    <definedName name="SCDPT5_1799999_9" localSheetId="3">'GMIC-NC_21A_SCDPT5'!$K$18</definedName>
    <definedName name="SCDPT5_17BEGIN_1" localSheetId="3">'GMIC-NC_21A_SCDPT5'!$C$15</definedName>
    <definedName name="SCDPT5_17BEGIN_10" localSheetId="3">'GMIC-NC_21A_SCDPT5'!$L$15</definedName>
    <definedName name="SCDPT5_17BEGIN_11" localSheetId="3">'GMIC-NC_21A_SCDPT5'!$M$15</definedName>
    <definedName name="SCDPT5_17BEGIN_12" localSheetId="3">'GMIC-NC_21A_SCDPT5'!$N$15</definedName>
    <definedName name="SCDPT5_17BEGIN_13" localSheetId="3">'GMIC-NC_21A_SCDPT5'!$O$15</definedName>
    <definedName name="SCDPT5_17BEGIN_14" localSheetId="3">'GMIC-NC_21A_SCDPT5'!$P$15</definedName>
    <definedName name="SCDPT5_17BEGIN_15" localSheetId="3">'GMIC-NC_21A_SCDPT5'!$Q$15</definedName>
    <definedName name="SCDPT5_17BEGIN_16" localSheetId="3">'GMIC-NC_21A_SCDPT5'!$R$15</definedName>
    <definedName name="SCDPT5_17BEGIN_17" localSheetId="3">'GMIC-NC_21A_SCDPT5'!$S$15</definedName>
    <definedName name="SCDPT5_17BEGIN_18" localSheetId="3">'GMIC-NC_21A_SCDPT5'!$T$15</definedName>
    <definedName name="SCDPT5_17BEGIN_19" localSheetId="3">'GMIC-NC_21A_SCDPT5'!$U$15</definedName>
    <definedName name="SCDPT5_17BEGIN_2" localSheetId="3">'GMIC-NC_21A_SCDPT5'!$D$15</definedName>
    <definedName name="SCDPT5_17BEGIN_20" localSheetId="3">'GMIC-NC_21A_SCDPT5'!$V$15</definedName>
    <definedName name="SCDPT5_17BEGIN_21" localSheetId="3">'GMIC-NC_21A_SCDPT5'!$W$15</definedName>
    <definedName name="SCDPT5_17BEGIN_22" localSheetId="3">'GMIC-NC_21A_SCDPT5'!$X$15</definedName>
    <definedName name="SCDPT5_17BEGIN_23" localSheetId="3">'GMIC-NC_21A_SCDPT5'!$Y$15</definedName>
    <definedName name="SCDPT5_17BEGIN_24" localSheetId="3">'GMIC-NC_21A_SCDPT5'!$Z$15</definedName>
    <definedName name="SCDPT5_17BEGIN_25" localSheetId="3">'GMIC-NC_21A_SCDPT5'!$AA$15</definedName>
    <definedName name="SCDPT5_17BEGIN_26" localSheetId="3">'GMIC-NC_21A_SCDPT5'!$AB$15</definedName>
    <definedName name="SCDPT5_17BEGIN_3" localSheetId="3">'GMIC-NC_21A_SCDPT5'!$E$15</definedName>
    <definedName name="SCDPT5_17BEGIN_4" localSheetId="3">'GMIC-NC_21A_SCDPT5'!$F$15</definedName>
    <definedName name="SCDPT5_17BEGIN_5" localSheetId="3">'GMIC-NC_21A_SCDPT5'!$G$15</definedName>
    <definedName name="SCDPT5_17BEGIN_6" localSheetId="3">'GMIC-NC_21A_SCDPT5'!$H$15</definedName>
    <definedName name="SCDPT5_17BEGIN_7" localSheetId="3">'GMIC-NC_21A_SCDPT5'!$I$15</definedName>
    <definedName name="SCDPT5_17BEGIN_8" localSheetId="3">'GMIC-NC_21A_SCDPT5'!$J$15</definedName>
    <definedName name="SCDPT5_17BEGIN_9" localSheetId="3">'GMIC-NC_21A_SCDPT5'!$K$15</definedName>
    <definedName name="SCDPT5_17ENDIN_10" localSheetId="3">'GMIC-NC_21A_SCDPT5'!$L$17</definedName>
    <definedName name="SCDPT5_17ENDIN_11" localSheetId="3">'GMIC-NC_21A_SCDPT5'!$M$17</definedName>
    <definedName name="SCDPT5_17ENDIN_12" localSheetId="3">'GMIC-NC_21A_SCDPT5'!$N$17</definedName>
    <definedName name="SCDPT5_17ENDIN_13" localSheetId="3">'GMIC-NC_21A_SCDPT5'!$O$17</definedName>
    <definedName name="SCDPT5_17ENDIN_14" localSheetId="3">'GMIC-NC_21A_SCDPT5'!$P$17</definedName>
    <definedName name="SCDPT5_17ENDIN_15" localSheetId="3">'GMIC-NC_21A_SCDPT5'!$Q$17</definedName>
    <definedName name="SCDPT5_17ENDIN_16" localSheetId="3">'GMIC-NC_21A_SCDPT5'!$R$17</definedName>
    <definedName name="SCDPT5_17ENDIN_17" localSheetId="3">'GMIC-NC_21A_SCDPT5'!$S$17</definedName>
    <definedName name="SCDPT5_17ENDIN_18" localSheetId="3">'GMIC-NC_21A_SCDPT5'!$T$17</definedName>
    <definedName name="SCDPT5_17ENDIN_19" localSheetId="3">'GMIC-NC_21A_SCDPT5'!$U$17</definedName>
    <definedName name="SCDPT5_17ENDIN_2" localSheetId="3">'GMIC-NC_21A_SCDPT5'!$D$17</definedName>
    <definedName name="SCDPT5_17ENDIN_20" localSheetId="3">'GMIC-NC_21A_SCDPT5'!$V$17</definedName>
    <definedName name="SCDPT5_17ENDIN_21" localSheetId="3">'GMIC-NC_21A_SCDPT5'!$W$17</definedName>
    <definedName name="SCDPT5_17ENDIN_22" localSheetId="3">'GMIC-NC_21A_SCDPT5'!$X$17</definedName>
    <definedName name="SCDPT5_17ENDIN_23" localSheetId="3">'GMIC-NC_21A_SCDPT5'!$Y$17</definedName>
    <definedName name="SCDPT5_17ENDIN_24" localSheetId="3">'GMIC-NC_21A_SCDPT5'!$Z$17</definedName>
    <definedName name="SCDPT5_17ENDIN_25" localSheetId="3">'GMIC-NC_21A_SCDPT5'!$AA$17</definedName>
    <definedName name="SCDPT5_17ENDIN_26" localSheetId="3">'GMIC-NC_21A_SCDPT5'!$AB$17</definedName>
    <definedName name="SCDPT5_17ENDIN_3" localSheetId="3">'GMIC-NC_21A_SCDPT5'!$E$17</definedName>
    <definedName name="SCDPT5_17ENDIN_4" localSheetId="3">'GMIC-NC_21A_SCDPT5'!$F$17</definedName>
    <definedName name="SCDPT5_17ENDIN_5" localSheetId="3">'GMIC-NC_21A_SCDPT5'!$G$17</definedName>
    <definedName name="SCDPT5_17ENDIN_6" localSheetId="3">'GMIC-NC_21A_SCDPT5'!$H$17</definedName>
    <definedName name="SCDPT5_17ENDIN_7" localSheetId="3">'GMIC-NC_21A_SCDPT5'!$I$17</definedName>
    <definedName name="SCDPT5_17ENDIN_8" localSheetId="3">'GMIC-NC_21A_SCDPT5'!$J$17</definedName>
    <definedName name="SCDPT5_17ENDIN_9" localSheetId="3">'GMIC-NC_21A_SCDPT5'!$K$17</definedName>
    <definedName name="SCDPT5_2400000_Range" localSheetId="3">'GMIC-NC_21A_SCDPT5'!$B$19:$AB$21</definedName>
    <definedName name="SCDPT5_2499999_10" localSheetId="3">'GMIC-NC_21A_SCDPT5'!$L$22</definedName>
    <definedName name="SCDPT5_2499999_11" localSheetId="3">'GMIC-NC_21A_SCDPT5'!$M$22</definedName>
    <definedName name="SCDPT5_2499999_12" localSheetId="3">'GMIC-NC_21A_SCDPT5'!$N$22</definedName>
    <definedName name="SCDPT5_2499999_13" localSheetId="3">'GMIC-NC_21A_SCDPT5'!$O$22</definedName>
    <definedName name="SCDPT5_2499999_14" localSheetId="3">'GMIC-NC_21A_SCDPT5'!$P$22</definedName>
    <definedName name="SCDPT5_2499999_15" localSheetId="3">'GMIC-NC_21A_SCDPT5'!$Q$22</definedName>
    <definedName name="SCDPT5_2499999_16" localSheetId="3">'GMIC-NC_21A_SCDPT5'!$R$22</definedName>
    <definedName name="SCDPT5_2499999_17" localSheetId="3">'GMIC-NC_21A_SCDPT5'!$S$22</definedName>
    <definedName name="SCDPT5_2499999_18" localSheetId="3">'GMIC-NC_21A_SCDPT5'!$T$22</definedName>
    <definedName name="SCDPT5_2499999_19" localSheetId="3">'GMIC-NC_21A_SCDPT5'!$U$22</definedName>
    <definedName name="SCDPT5_2499999_20" localSheetId="3">'GMIC-NC_21A_SCDPT5'!$V$22</definedName>
    <definedName name="SCDPT5_2499999_21" localSheetId="3">'GMIC-NC_21A_SCDPT5'!$W$22</definedName>
    <definedName name="SCDPT5_2499999_8" localSheetId="3">'GMIC-NC_21A_SCDPT5'!$J$22</definedName>
    <definedName name="SCDPT5_2499999_9" localSheetId="3">'GMIC-NC_21A_SCDPT5'!$K$22</definedName>
    <definedName name="SCDPT5_24BEGIN_1" localSheetId="3">'GMIC-NC_21A_SCDPT5'!$C$19</definedName>
    <definedName name="SCDPT5_24BEGIN_10" localSheetId="3">'GMIC-NC_21A_SCDPT5'!$L$19</definedName>
    <definedName name="SCDPT5_24BEGIN_11" localSheetId="3">'GMIC-NC_21A_SCDPT5'!$M$19</definedName>
    <definedName name="SCDPT5_24BEGIN_12" localSheetId="3">'GMIC-NC_21A_SCDPT5'!$N$19</definedName>
    <definedName name="SCDPT5_24BEGIN_13" localSheetId="3">'GMIC-NC_21A_SCDPT5'!$O$19</definedName>
    <definedName name="SCDPT5_24BEGIN_14" localSheetId="3">'GMIC-NC_21A_SCDPT5'!$P$19</definedName>
    <definedName name="SCDPT5_24BEGIN_15" localSheetId="3">'GMIC-NC_21A_SCDPT5'!$Q$19</definedName>
    <definedName name="SCDPT5_24BEGIN_16" localSheetId="3">'GMIC-NC_21A_SCDPT5'!$R$19</definedName>
    <definedName name="SCDPT5_24BEGIN_17" localSheetId="3">'GMIC-NC_21A_SCDPT5'!$S$19</definedName>
    <definedName name="SCDPT5_24BEGIN_18" localSheetId="3">'GMIC-NC_21A_SCDPT5'!$T$19</definedName>
    <definedName name="SCDPT5_24BEGIN_19" localSheetId="3">'GMIC-NC_21A_SCDPT5'!$U$19</definedName>
    <definedName name="SCDPT5_24BEGIN_2" localSheetId="3">'GMIC-NC_21A_SCDPT5'!$D$19</definedName>
    <definedName name="SCDPT5_24BEGIN_20" localSheetId="3">'GMIC-NC_21A_SCDPT5'!$V$19</definedName>
    <definedName name="SCDPT5_24BEGIN_21" localSheetId="3">'GMIC-NC_21A_SCDPT5'!$W$19</definedName>
    <definedName name="SCDPT5_24BEGIN_22" localSheetId="3">'GMIC-NC_21A_SCDPT5'!$X$19</definedName>
    <definedName name="SCDPT5_24BEGIN_23" localSheetId="3">'GMIC-NC_21A_SCDPT5'!$Y$19</definedName>
    <definedName name="SCDPT5_24BEGIN_24" localSheetId="3">'GMIC-NC_21A_SCDPT5'!$Z$19</definedName>
    <definedName name="SCDPT5_24BEGIN_25" localSheetId="3">'GMIC-NC_21A_SCDPT5'!$AA$19</definedName>
    <definedName name="SCDPT5_24BEGIN_26" localSheetId="3">'GMIC-NC_21A_SCDPT5'!$AB$19</definedName>
    <definedName name="SCDPT5_24BEGIN_3" localSheetId="3">'GMIC-NC_21A_SCDPT5'!$E$19</definedName>
    <definedName name="SCDPT5_24BEGIN_4" localSheetId="3">'GMIC-NC_21A_SCDPT5'!$F$19</definedName>
    <definedName name="SCDPT5_24BEGIN_5" localSheetId="3">'GMIC-NC_21A_SCDPT5'!$G$19</definedName>
    <definedName name="SCDPT5_24BEGIN_6" localSheetId="3">'GMIC-NC_21A_SCDPT5'!$H$19</definedName>
    <definedName name="SCDPT5_24BEGIN_7" localSheetId="3">'GMIC-NC_21A_SCDPT5'!$I$19</definedName>
    <definedName name="SCDPT5_24BEGIN_8" localSheetId="3">'GMIC-NC_21A_SCDPT5'!$J$19</definedName>
    <definedName name="SCDPT5_24BEGIN_9" localSheetId="3">'GMIC-NC_21A_SCDPT5'!$K$19</definedName>
    <definedName name="SCDPT5_24ENDIN_10" localSheetId="3">'GMIC-NC_21A_SCDPT5'!$L$21</definedName>
    <definedName name="SCDPT5_24ENDIN_11" localSheetId="3">'GMIC-NC_21A_SCDPT5'!$M$21</definedName>
    <definedName name="SCDPT5_24ENDIN_12" localSheetId="3">'GMIC-NC_21A_SCDPT5'!$N$21</definedName>
    <definedName name="SCDPT5_24ENDIN_13" localSheetId="3">'GMIC-NC_21A_SCDPT5'!$O$21</definedName>
    <definedName name="SCDPT5_24ENDIN_14" localSheetId="3">'GMIC-NC_21A_SCDPT5'!$P$21</definedName>
    <definedName name="SCDPT5_24ENDIN_15" localSheetId="3">'GMIC-NC_21A_SCDPT5'!$Q$21</definedName>
    <definedName name="SCDPT5_24ENDIN_16" localSheetId="3">'GMIC-NC_21A_SCDPT5'!$R$21</definedName>
    <definedName name="SCDPT5_24ENDIN_17" localSheetId="3">'GMIC-NC_21A_SCDPT5'!$S$21</definedName>
    <definedName name="SCDPT5_24ENDIN_18" localSheetId="3">'GMIC-NC_21A_SCDPT5'!$T$21</definedName>
    <definedName name="SCDPT5_24ENDIN_19" localSheetId="3">'GMIC-NC_21A_SCDPT5'!$U$21</definedName>
    <definedName name="SCDPT5_24ENDIN_2" localSheetId="3">'GMIC-NC_21A_SCDPT5'!$D$21</definedName>
    <definedName name="SCDPT5_24ENDIN_20" localSheetId="3">'GMIC-NC_21A_SCDPT5'!$V$21</definedName>
    <definedName name="SCDPT5_24ENDIN_21" localSheetId="3">'GMIC-NC_21A_SCDPT5'!$W$21</definedName>
    <definedName name="SCDPT5_24ENDIN_22" localSheetId="3">'GMIC-NC_21A_SCDPT5'!$X$21</definedName>
    <definedName name="SCDPT5_24ENDIN_23" localSheetId="3">'GMIC-NC_21A_SCDPT5'!$Y$21</definedName>
    <definedName name="SCDPT5_24ENDIN_24" localSheetId="3">'GMIC-NC_21A_SCDPT5'!$Z$21</definedName>
    <definedName name="SCDPT5_24ENDIN_25" localSheetId="3">'GMIC-NC_21A_SCDPT5'!$AA$21</definedName>
    <definedName name="SCDPT5_24ENDIN_26" localSheetId="3">'GMIC-NC_21A_SCDPT5'!$AB$21</definedName>
    <definedName name="SCDPT5_24ENDIN_3" localSheetId="3">'GMIC-NC_21A_SCDPT5'!$E$21</definedName>
    <definedName name="SCDPT5_24ENDIN_4" localSheetId="3">'GMIC-NC_21A_SCDPT5'!$F$21</definedName>
    <definedName name="SCDPT5_24ENDIN_5" localSheetId="3">'GMIC-NC_21A_SCDPT5'!$G$21</definedName>
    <definedName name="SCDPT5_24ENDIN_6" localSheetId="3">'GMIC-NC_21A_SCDPT5'!$H$21</definedName>
    <definedName name="SCDPT5_24ENDIN_7" localSheetId="3">'GMIC-NC_21A_SCDPT5'!$I$21</definedName>
    <definedName name="SCDPT5_24ENDIN_8" localSheetId="3">'GMIC-NC_21A_SCDPT5'!$J$21</definedName>
    <definedName name="SCDPT5_24ENDIN_9" localSheetId="3">'GMIC-NC_21A_SCDPT5'!$K$21</definedName>
    <definedName name="SCDPT5_3100000_Range" localSheetId="3">'GMIC-NC_21A_SCDPT5'!$B$23:$AB$27</definedName>
    <definedName name="SCDPT5_3100001_1" localSheetId="3">'GMIC-NC_21A_SCDPT5'!$C$24</definedName>
    <definedName name="SCDPT5_3100001_10" localSheetId="3">'GMIC-NC_21A_SCDPT5'!$L$24</definedName>
    <definedName name="SCDPT5_3100001_11" localSheetId="3">'GMIC-NC_21A_SCDPT5'!$M$24</definedName>
    <definedName name="SCDPT5_3100001_12" localSheetId="3">'GMIC-NC_21A_SCDPT5'!$N$24</definedName>
    <definedName name="SCDPT5_3100001_13" localSheetId="3">'GMIC-NC_21A_SCDPT5'!$O$24</definedName>
    <definedName name="SCDPT5_3100001_14" localSheetId="3">'GMIC-NC_21A_SCDPT5'!$P$24</definedName>
    <definedName name="SCDPT5_3100001_15" localSheetId="3">'GMIC-NC_21A_SCDPT5'!$Q$24</definedName>
    <definedName name="SCDPT5_3100001_16" localSheetId="3">'GMIC-NC_21A_SCDPT5'!$R$24</definedName>
    <definedName name="SCDPT5_3100001_17" localSheetId="3">'GMIC-NC_21A_SCDPT5'!$S$24</definedName>
    <definedName name="SCDPT5_3100001_18" localSheetId="3">'GMIC-NC_21A_SCDPT5'!$T$24</definedName>
    <definedName name="SCDPT5_3100001_19" localSheetId="3">'GMIC-NC_21A_SCDPT5'!$U$24</definedName>
    <definedName name="SCDPT5_3100001_2" localSheetId="3">'GMIC-NC_21A_SCDPT5'!$D$24</definedName>
    <definedName name="SCDPT5_3100001_20" localSheetId="3">'GMIC-NC_21A_SCDPT5'!$V$24</definedName>
    <definedName name="SCDPT5_3100001_21" localSheetId="3">'GMIC-NC_21A_SCDPT5'!$W$24</definedName>
    <definedName name="SCDPT5_3100001_22" localSheetId="3">'GMIC-NC_21A_SCDPT5'!$X$24</definedName>
    <definedName name="SCDPT5_3100001_23" localSheetId="3">'GMIC-NC_21A_SCDPT5'!$Y$24</definedName>
    <definedName name="SCDPT5_3100001_24" localSheetId="3">'GMIC-NC_21A_SCDPT5'!$Z$24</definedName>
    <definedName name="SCDPT5_3100001_25" localSheetId="3">'GMIC-NC_21A_SCDPT5'!$AA$24</definedName>
    <definedName name="SCDPT5_3100001_26" localSheetId="3">'GMIC-NC_21A_SCDPT5'!$AB$24</definedName>
    <definedName name="SCDPT5_3100001_3" localSheetId="3">'GMIC-NC_21A_SCDPT5'!$E$24</definedName>
    <definedName name="SCDPT5_3100001_4" localSheetId="3">'GMIC-NC_21A_SCDPT5'!$F$24</definedName>
    <definedName name="SCDPT5_3100001_5" localSheetId="3">'GMIC-NC_21A_SCDPT5'!$G$24</definedName>
    <definedName name="SCDPT5_3100001_6" localSheetId="3">'GMIC-NC_21A_SCDPT5'!$H$24</definedName>
    <definedName name="SCDPT5_3100001_7" localSheetId="3">'GMIC-NC_21A_SCDPT5'!$I$24</definedName>
    <definedName name="SCDPT5_3100001_8" localSheetId="3">'GMIC-NC_21A_SCDPT5'!$J$24</definedName>
    <definedName name="SCDPT5_3100001_9" localSheetId="3">'GMIC-NC_21A_SCDPT5'!$K$24</definedName>
    <definedName name="SCDPT5_3199999_10" localSheetId="3">'GMIC-NC_21A_SCDPT5'!$L$28</definedName>
    <definedName name="SCDPT5_3199999_11" localSheetId="3">'GMIC-NC_21A_SCDPT5'!$M$28</definedName>
    <definedName name="SCDPT5_3199999_12" localSheetId="3">'GMIC-NC_21A_SCDPT5'!$N$28</definedName>
    <definedName name="SCDPT5_3199999_13" localSheetId="3">'GMIC-NC_21A_SCDPT5'!$O$28</definedName>
    <definedName name="SCDPT5_3199999_14" localSheetId="3">'GMIC-NC_21A_SCDPT5'!$P$28</definedName>
    <definedName name="SCDPT5_3199999_15" localSheetId="3">'GMIC-NC_21A_SCDPT5'!$Q$28</definedName>
    <definedName name="SCDPT5_3199999_16" localSheetId="3">'GMIC-NC_21A_SCDPT5'!$R$28</definedName>
    <definedName name="SCDPT5_3199999_17" localSheetId="3">'GMIC-NC_21A_SCDPT5'!$S$28</definedName>
    <definedName name="SCDPT5_3199999_18" localSheetId="3">'GMIC-NC_21A_SCDPT5'!$T$28</definedName>
    <definedName name="SCDPT5_3199999_19" localSheetId="3">'GMIC-NC_21A_SCDPT5'!$U$28</definedName>
    <definedName name="SCDPT5_3199999_20" localSheetId="3">'GMIC-NC_21A_SCDPT5'!$V$28</definedName>
    <definedName name="SCDPT5_3199999_21" localSheetId="3">'GMIC-NC_21A_SCDPT5'!$W$28</definedName>
    <definedName name="SCDPT5_3199999_8" localSheetId="3">'GMIC-NC_21A_SCDPT5'!$J$28</definedName>
    <definedName name="SCDPT5_3199999_9" localSheetId="3">'GMIC-NC_21A_SCDPT5'!$K$28</definedName>
    <definedName name="SCDPT5_31BEGIN_1" localSheetId="3">'GMIC-NC_21A_SCDPT5'!$C$23</definedName>
    <definedName name="SCDPT5_31BEGIN_10" localSheetId="3">'GMIC-NC_21A_SCDPT5'!$L$23</definedName>
    <definedName name="SCDPT5_31BEGIN_11" localSheetId="3">'GMIC-NC_21A_SCDPT5'!$M$23</definedName>
    <definedName name="SCDPT5_31BEGIN_12" localSheetId="3">'GMIC-NC_21A_SCDPT5'!$N$23</definedName>
    <definedName name="SCDPT5_31BEGIN_13" localSheetId="3">'GMIC-NC_21A_SCDPT5'!$O$23</definedName>
    <definedName name="SCDPT5_31BEGIN_14" localSheetId="3">'GMIC-NC_21A_SCDPT5'!$P$23</definedName>
    <definedName name="SCDPT5_31BEGIN_15" localSheetId="3">'GMIC-NC_21A_SCDPT5'!$Q$23</definedName>
    <definedName name="SCDPT5_31BEGIN_16" localSheetId="3">'GMIC-NC_21A_SCDPT5'!$R$23</definedName>
    <definedName name="SCDPT5_31BEGIN_17" localSheetId="3">'GMIC-NC_21A_SCDPT5'!$S$23</definedName>
    <definedName name="SCDPT5_31BEGIN_18" localSheetId="3">'GMIC-NC_21A_SCDPT5'!$T$23</definedName>
    <definedName name="SCDPT5_31BEGIN_19" localSheetId="3">'GMIC-NC_21A_SCDPT5'!$U$23</definedName>
    <definedName name="SCDPT5_31BEGIN_2" localSheetId="3">'GMIC-NC_21A_SCDPT5'!$D$23</definedName>
    <definedName name="SCDPT5_31BEGIN_20" localSheetId="3">'GMIC-NC_21A_SCDPT5'!$V$23</definedName>
    <definedName name="SCDPT5_31BEGIN_21" localSheetId="3">'GMIC-NC_21A_SCDPT5'!$W$23</definedName>
    <definedName name="SCDPT5_31BEGIN_22" localSheetId="3">'GMIC-NC_21A_SCDPT5'!$X$23</definedName>
    <definedName name="SCDPT5_31BEGIN_23" localSheetId="3">'GMIC-NC_21A_SCDPT5'!$Y$23</definedName>
    <definedName name="SCDPT5_31BEGIN_24" localSheetId="3">'GMIC-NC_21A_SCDPT5'!$Z$23</definedName>
    <definedName name="SCDPT5_31BEGIN_25" localSheetId="3">'GMIC-NC_21A_SCDPT5'!$AA$23</definedName>
    <definedName name="SCDPT5_31BEGIN_26" localSheetId="3">'GMIC-NC_21A_SCDPT5'!$AB$23</definedName>
    <definedName name="SCDPT5_31BEGIN_3" localSheetId="3">'GMIC-NC_21A_SCDPT5'!$E$23</definedName>
    <definedName name="SCDPT5_31BEGIN_4" localSheetId="3">'GMIC-NC_21A_SCDPT5'!$F$23</definedName>
    <definedName name="SCDPT5_31BEGIN_5" localSheetId="3">'GMIC-NC_21A_SCDPT5'!$G$23</definedName>
    <definedName name="SCDPT5_31BEGIN_6" localSheetId="3">'GMIC-NC_21A_SCDPT5'!$H$23</definedName>
    <definedName name="SCDPT5_31BEGIN_7" localSheetId="3">'GMIC-NC_21A_SCDPT5'!$I$23</definedName>
    <definedName name="SCDPT5_31BEGIN_8" localSheetId="3">'GMIC-NC_21A_SCDPT5'!$J$23</definedName>
    <definedName name="SCDPT5_31BEGIN_9" localSheetId="3">'GMIC-NC_21A_SCDPT5'!$K$23</definedName>
    <definedName name="SCDPT5_31ENDIN_10" localSheetId="3">'GMIC-NC_21A_SCDPT5'!$L$27</definedName>
    <definedName name="SCDPT5_31ENDIN_11" localSheetId="3">'GMIC-NC_21A_SCDPT5'!$M$27</definedName>
    <definedName name="SCDPT5_31ENDIN_12" localSheetId="3">'GMIC-NC_21A_SCDPT5'!$N$27</definedName>
    <definedName name="SCDPT5_31ENDIN_13" localSheetId="3">'GMIC-NC_21A_SCDPT5'!$O$27</definedName>
    <definedName name="SCDPT5_31ENDIN_14" localSheetId="3">'GMIC-NC_21A_SCDPT5'!$P$27</definedName>
    <definedName name="SCDPT5_31ENDIN_15" localSheetId="3">'GMIC-NC_21A_SCDPT5'!$Q$27</definedName>
    <definedName name="SCDPT5_31ENDIN_16" localSheetId="3">'GMIC-NC_21A_SCDPT5'!$R$27</definedName>
    <definedName name="SCDPT5_31ENDIN_17" localSheetId="3">'GMIC-NC_21A_SCDPT5'!$S$27</definedName>
    <definedName name="SCDPT5_31ENDIN_18" localSheetId="3">'GMIC-NC_21A_SCDPT5'!$T$27</definedName>
    <definedName name="SCDPT5_31ENDIN_19" localSheetId="3">'GMIC-NC_21A_SCDPT5'!$U$27</definedName>
    <definedName name="SCDPT5_31ENDIN_2" localSheetId="3">'GMIC-NC_21A_SCDPT5'!$D$27</definedName>
    <definedName name="SCDPT5_31ENDIN_20" localSheetId="3">'GMIC-NC_21A_SCDPT5'!$V$27</definedName>
    <definedName name="SCDPT5_31ENDIN_21" localSheetId="3">'GMIC-NC_21A_SCDPT5'!$W$27</definedName>
    <definedName name="SCDPT5_31ENDIN_22" localSheetId="3">'GMIC-NC_21A_SCDPT5'!$X$27</definedName>
    <definedName name="SCDPT5_31ENDIN_23" localSheetId="3">'GMIC-NC_21A_SCDPT5'!$Y$27</definedName>
    <definedName name="SCDPT5_31ENDIN_24" localSheetId="3">'GMIC-NC_21A_SCDPT5'!$Z$27</definedName>
    <definedName name="SCDPT5_31ENDIN_25" localSheetId="3">'GMIC-NC_21A_SCDPT5'!$AA$27</definedName>
    <definedName name="SCDPT5_31ENDIN_26" localSheetId="3">'GMIC-NC_21A_SCDPT5'!$AB$27</definedName>
    <definedName name="SCDPT5_31ENDIN_3" localSheetId="3">'GMIC-NC_21A_SCDPT5'!$E$27</definedName>
    <definedName name="SCDPT5_31ENDIN_4" localSheetId="3">'GMIC-NC_21A_SCDPT5'!$F$27</definedName>
    <definedName name="SCDPT5_31ENDIN_5" localSheetId="3">'GMIC-NC_21A_SCDPT5'!$G$27</definedName>
    <definedName name="SCDPT5_31ENDIN_6" localSheetId="3">'GMIC-NC_21A_SCDPT5'!$H$27</definedName>
    <definedName name="SCDPT5_31ENDIN_7" localSheetId="3">'GMIC-NC_21A_SCDPT5'!$I$27</definedName>
    <definedName name="SCDPT5_31ENDIN_8" localSheetId="3">'GMIC-NC_21A_SCDPT5'!$J$27</definedName>
    <definedName name="SCDPT5_31ENDIN_9" localSheetId="3">'GMIC-NC_21A_SCDPT5'!$K$27</definedName>
    <definedName name="SCDPT5_3800000_Range" localSheetId="3">'GMIC-NC_21A_SCDPT5'!$B$29:$AB$36</definedName>
    <definedName name="SCDPT5_3800001_1" localSheetId="3">'GMIC-NC_21A_SCDPT5'!$C$30</definedName>
    <definedName name="SCDPT5_3800001_10" localSheetId="3">'GMIC-NC_21A_SCDPT5'!$L$30</definedName>
    <definedName name="SCDPT5_3800001_11" localSheetId="3">'GMIC-NC_21A_SCDPT5'!$M$30</definedName>
    <definedName name="SCDPT5_3800001_12" localSheetId="3">'GMIC-NC_21A_SCDPT5'!$N$30</definedName>
    <definedName name="SCDPT5_3800001_13" localSheetId="3">'GMIC-NC_21A_SCDPT5'!$O$30</definedName>
    <definedName name="SCDPT5_3800001_14" localSheetId="3">'GMIC-NC_21A_SCDPT5'!$P$30</definedName>
    <definedName name="SCDPT5_3800001_15" localSheetId="3">'GMIC-NC_21A_SCDPT5'!$Q$30</definedName>
    <definedName name="SCDPT5_3800001_16" localSheetId="3">'GMIC-NC_21A_SCDPT5'!$R$30</definedName>
    <definedName name="SCDPT5_3800001_17" localSheetId="3">'GMIC-NC_21A_SCDPT5'!$S$30</definedName>
    <definedName name="SCDPT5_3800001_18" localSheetId="3">'GMIC-NC_21A_SCDPT5'!$T$30</definedName>
    <definedName name="SCDPT5_3800001_19" localSheetId="3">'GMIC-NC_21A_SCDPT5'!$U$30</definedName>
    <definedName name="SCDPT5_3800001_2" localSheetId="3">'GMIC-NC_21A_SCDPT5'!$D$30</definedName>
    <definedName name="SCDPT5_3800001_20" localSheetId="3">'GMIC-NC_21A_SCDPT5'!$V$30</definedName>
    <definedName name="SCDPT5_3800001_21" localSheetId="3">'GMIC-NC_21A_SCDPT5'!$W$30</definedName>
    <definedName name="SCDPT5_3800001_23" localSheetId="3">'GMIC-NC_21A_SCDPT5'!$Y$30</definedName>
    <definedName name="SCDPT5_3800001_24" localSheetId="3">'GMIC-NC_21A_SCDPT5'!$Z$30</definedName>
    <definedName name="SCDPT5_3800001_25" localSheetId="3">'GMIC-NC_21A_SCDPT5'!$AA$30</definedName>
    <definedName name="SCDPT5_3800001_26" localSheetId="3">'GMIC-NC_21A_SCDPT5'!$AB$30</definedName>
    <definedName name="SCDPT5_3800001_3" localSheetId="3">'GMIC-NC_21A_SCDPT5'!$E$30</definedName>
    <definedName name="SCDPT5_3800001_4" localSheetId="3">'GMIC-NC_21A_SCDPT5'!$F$30</definedName>
    <definedName name="SCDPT5_3800001_5" localSheetId="3">'GMIC-NC_21A_SCDPT5'!$G$30</definedName>
    <definedName name="SCDPT5_3800001_6" localSheetId="3">'GMIC-NC_21A_SCDPT5'!$H$30</definedName>
    <definedName name="SCDPT5_3800001_7" localSheetId="3">'GMIC-NC_21A_SCDPT5'!$I$30</definedName>
    <definedName name="SCDPT5_3800001_8" localSheetId="3">'GMIC-NC_21A_SCDPT5'!$J$30</definedName>
    <definedName name="SCDPT5_3800001_9" localSheetId="3">'GMIC-NC_21A_SCDPT5'!$K$30</definedName>
    <definedName name="SCDPT5_3899999_10" localSheetId="3">'GMIC-NC_21A_SCDPT5'!$L$37</definedName>
    <definedName name="SCDPT5_3899999_11" localSheetId="3">'GMIC-NC_21A_SCDPT5'!$M$37</definedName>
    <definedName name="SCDPT5_3899999_12" localSheetId="3">'GMIC-NC_21A_SCDPT5'!$N$37</definedName>
    <definedName name="SCDPT5_3899999_13" localSheetId="3">'GMIC-NC_21A_SCDPT5'!$O$37</definedName>
    <definedName name="SCDPT5_3899999_14" localSheetId="3">'GMIC-NC_21A_SCDPT5'!$P$37</definedName>
    <definedName name="SCDPT5_3899999_15" localSheetId="3">'GMIC-NC_21A_SCDPT5'!$Q$37</definedName>
    <definedName name="SCDPT5_3899999_16" localSheetId="3">'GMIC-NC_21A_SCDPT5'!$R$37</definedName>
    <definedName name="SCDPT5_3899999_17" localSheetId="3">'GMIC-NC_21A_SCDPT5'!$S$37</definedName>
    <definedName name="SCDPT5_3899999_18" localSheetId="3">'GMIC-NC_21A_SCDPT5'!$T$37</definedName>
    <definedName name="SCDPT5_3899999_19" localSheetId="3">'GMIC-NC_21A_SCDPT5'!$U$37</definedName>
    <definedName name="SCDPT5_3899999_20" localSheetId="3">'GMIC-NC_21A_SCDPT5'!$V$37</definedName>
    <definedName name="SCDPT5_3899999_21" localSheetId="3">'GMIC-NC_21A_SCDPT5'!$W$37</definedName>
    <definedName name="SCDPT5_3899999_8" localSheetId="3">'GMIC-NC_21A_SCDPT5'!$J$37</definedName>
    <definedName name="SCDPT5_3899999_9" localSheetId="3">'GMIC-NC_21A_SCDPT5'!$K$37</definedName>
    <definedName name="SCDPT5_38BEGIN_1" localSheetId="3">'GMIC-NC_21A_SCDPT5'!$C$29</definedName>
    <definedName name="SCDPT5_38BEGIN_10" localSheetId="3">'GMIC-NC_21A_SCDPT5'!$L$29</definedName>
    <definedName name="SCDPT5_38BEGIN_11" localSheetId="3">'GMIC-NC_21A_SCDPT5'!$M$29</definedName>
    <definedName name="SCDPT5_38BEGIN_12" localSheetId="3">'GMIC-NC_21A_SCDPT5'!$N$29</definedName>
    <definedName name="SCDPT5_38BEGIN_13" localSheetId="3">'GMIC-NC_21A_SCDPT5'!$O$29</definedName>
    <definedName name="SCDPT5_38BEGIN_14" localSheetId="3">'GMIC-NC_21A_SCDPT5'!$P$29</definedName>
    <definedName name="SCDPT5_38BEGIN_15" localSheetId="3">'GMIC-NC_21A_SCDPT5'!$Q$29</definedName>
    <definedName name="SCDPT5_38BEGIN_16" localSheetId="3">'GMIC-NC_21A_SCDPT5'!$R$29</definedName>
    <definedName name="SCDPT5_38BEGIN_17" localSheetId="3">'GMIC-NC_21A_SCDPT5'!$S$29</definedName>
    <definedName name="SCDPT5_38BEGIN_18" localSheetId="3">'GMIC-NC_21A_SCDPT5'!$T$29</definedName>
    <definedName name="SCDPT5_38BEGIN_19" localSheetId="3">'GMIC-NC_21A_SCDPT5'!$U$29</definedName>
    <definedName name="SCDPT5_38BEGIN_2" localSheetId="3">'GMIC-NC_21A_SCDPT5'!$D$29</definedName>
    <definedName name="SCDPT5_38BEGIN_20" localSheetId="3">'GMIC-NC_21A_SCDPT5'!$V$29</definedName>
    <definedName name="SCDPT5_38BEGIN_21" localSheetId="3">'GMIC-NC_21A_SCDPT5'!$W$29</definedName>
    <definedName name="SCDPT5_38BEGIN_22" localSheetId="3">'GMIC-NC_21A_SCDPT5'!$X$29</definedName>
    <definedName name="SCDPT5_38BEGIN_23" localSheetId="3">'GMIC-NC_21A_SCDPT5'!$Y$29</definedName>
    <definedName name="SCDPT5_38BEGIN_24" localSheetId="3">'GMIC-NC_21A_SCDPT5'!$Z$29</definedName>
    <definedName name="SCDPT5_38BEGIN_25" localSheetId="3">'GMIC-NC_21A_SCDPT5'!$AA$29</definedName>
    <definedName name="SCDPT5_38BEGIN_26" localSheetId="3">'GMIC-NC_21A_SCDPT5'!$AB$29</definedName>
    <definedName name="SCDPT5_38BEGIN_3" localSheetId="3">'GMIC-NC_21A_SCDPT5'!$E$29</definedName>
    <definedName name="SCDPT5_38BEGIN_4" localSheetId="3">'GMIC-NC_21A_SCDPT5'!$F$29</definedName>
    <definedName name="SCDPT5_38BEGIN_5" localSheetId="3">'GMIC-NC_21A_SCDPT5'!$G$29</definedName>
    <definedName name="SCDPT5_38BEGIN_6" localSheetId="3">'GMIC-NC_21A_SCDPT5'!$H$29</definedName>
    <definedName name="SCDPT5_38BEGIN_7" localSheetId="3">'GMIC-NC_21A_SCDPT5'!$I$29</definedName>
    <definedName name="SCDPT5_38BEGIN_8" localSheetId="3">'GMIC-NC_21A_SCDPT5'!$J$29</definedName>
    <definedName name="SCDPT5_38BEGIN_9" localSheetId="3">'GMIC-NC_21A_SCDPT5'!$K$29</definedName>
    <definedName name="SCDPT5_38ENDIN_10" localSheetId="3">'GMIC-NC_21A_SCDPT5'!$L$36</definedName>
    <definedName name="SCDPT5_38ENDIN_11" localSheetId="3">'GMIC-NC_21A_SCDPT5'!$M$36</definedName>
    <definedName name="SCDPT5_38ENDIN_12" localSheetId="3">'GMIC-NC_21A_SCDPT5'!$N$36</definedName>
    <definedName name="SCDPT5_38ENDIN_13" localSheetId="3">'GMIC-NC_21A_SCDPT5'!$O$36</definedName>
    <definedName name="SCDPT5_38ENDIN_14" localSheetId="3">'GMIC-NC_21A_SCDPT5'!$P$36</definedName>
    <definedName name="SCDPT5_38ENDIN_15" localSheetId="3">'GMIC-NC_21A_SCDPT5'!$Q$36</definedName>
    <definedName name="SCDPT5_38ENDIN_16" localSheetId="3">'GMIC-NC_21A_SCDPT5'!$R$36</definedName>
    <definedName name="SCDPT5_38ENDIN_17" localSheetId="3">'GMIC-NC_21A_SCDPT5'!$S$36</definedName>
    <definedName name="SCDPT5_38ENDIN_18" localSheetId="3">'GMIC-NC_21A_SCDPT5'!$T$36</definedName>
    <definedName name="SCDPT5_38ENDIN_19" localSheetId="3">'GMIC-NC_21A_SCDPT5'!$U$36</definedName>
    <definedName name="SCDPT5_38ENDIN_2" localSheetId="3">'GMIC-NC_21A_SCDPT5'!$D$36</definedName>
    <definedName name="SCDPT5_38ENDIN_20" localSheetId="3">'GMIC-NC_21A_SCDPT5'!$V$36</definedName>
    <definedName name="SCDPT5_38ENDIN_21" localSheetId="3">'GMIC-NC_21A_SCDPT5'!$W$36</definedName>
    <definedName name="SCDPT5_38ENDIN_22" localSheetId="3">'GMIC-NC_21A_SCDPT5'!$X$36</definedName>
    <definedName name="SCDPT5_38ENDIN_23" localSheetId="3">'GMIC-NC_21A_SCDPT5'!$Y$36</definedName>
    <definedName name="SCDPT5_38ENDIN_24" localSheetId="3">'GMIC-NC_21A_SCDPT5'!$Z$36</definedName>
    <definedName name="SCDPT5_38ENDIN_25" localSheetId="3">'GMIC-NC_21A_SCDPT5'!$AA$36</definedName>
    <definedName name="SCDPT5_38ENDIN_26" localSheetId="3">'GMIC-NC_21A_SCDPT5'!$AB$36</definedName>
    <definedName name="SCDPT5_38ENDIN_3" localSheetId="3">'GMIC-NC_21A_SCDPT5'!$E$36</definedName>
    <definedName name="SCDPT5_38ENDIN_4" localSheetId="3">'GMIC-NC_21A_SCDPT5'!$F$36</definedName>
    <definedName name="SCDPT5_38ENDIN_5" localSheetId="3">'GMIC-NC_21A_SCDPT5'!$G$36</definedName>
    <definedName name="SCDPT5_38ENDIN_6" localSheetId="3">'GMIC-NC_21A_SCDPT5'!$H$36</definedName>
    <definedName name="SCDPT5_38ENDIN_7" localSheetId="3">'GMIC-NC_21A_SCDPT5'!$I$36</definedName>
    <definedName name="SCDPT5_38ENDIN_8" localSheetId="3">'GMIC-NC_21A_SCDPT5'!$J$36</definedName>
    <definedName name="SCDPT5_38ENDIN_9" localSheetId="3">'GMIC-NC_21A_SCDPT5'!$K$36</definedName>
    <definedName name="SCDPT5_4800000_Range" localSheetId="3">'GMIC-NC_21A_SCDPT5'!$B$38:$AB$40</definedName>
    <definedName name="SCDPT5_4899999_10" localSheetId="3">'GMIC-NC_21A_SCDPT5'!$L$41</definedName>
    <definedName name="SCDPT5_4899999_11" localSheetId="3">'GMIC-NC_21A_SCDPT5'!$M$41</definedName>
    <definedName name="SCDPT5_4899999_12" localSheetId="3">'GMIC-NC_21A_SCDPT5'!$N$41</definedName>
    <definedName name="SCDPT5_4899999_13" localSheetId="3">'GMIC-NC_21A_SCDPT5'!$O$41</definedName>
    <definedName name="SCDPT5_4899999_14" localSheetId="3">'GMIC-NC_21A_SCDPT5'!$P$41</definedName>
    <definedName name="SCDPT5_4899999_15" localSheetId="3">'GMIC-NC_21A_SCDPT5'!$Q$41</definedName>
    <definedName name="SCDPT5_4899999_16" localSheetId="3">'GMIC-NC_21A_SCDPT5'!$R$41</definedName>
    <definedName name="SCDPT5_4899999_17" localSheetId="3">'GMIC-NC_21A_SCDPT5'!$S$41</definedName>
    <definedName name="SCDPT5_4899999_18" localSheetId="3">'GMIC-NC_21A_SCDPT5'!$T$41</definedName>
    <definedName name="SCDPT5_4899999_19" localSheetId="3">'GMIC-NC_21A_SCDPT5'!$U$41</definedName>
    <definedName name="SCDPT5_4899999_20" localSheetId="3">'GMIC-NC_21A_SCDPT5'!$V$41</definedName>
    <definedName name="SCDPT5_4899999_21" localSheetId="3">'GMIC-NC_21A_SCDPT5'!$W$41</definedName>
    <definedName name="SCDPT5_4899999_8" localSheetId="3">'GMIC-NC_21A_SCDPT5'!$J$41</definedName>
    <definedName name="SCDPT5_4899999_9" localSheetId="3">'GMIC-NC_21A_SCDPT5'!$K$41</definedName>
    <definedName name="SCDPT5_48BEGIN_1" localSheetId="3">'GMIC-NC_21A_SCDPT5'!$C$38</definedName>
    <definedName name="SCDPT5_48BEGIN_10" localSheetId="3">'GMIC-NC_21A_SCDPT5'!$L$38</definedName>
    <definedName name="SCDPT5_48BEGIN_11" localSheetId="3">'GMIC-NC_21A_SCDPT5'!$M$38</definedName>
    <definedName name="SCDPT5_48BEGIN_12" localSheetId="3">'GMIC-NC_21A_SCDPT5'!$N$38</definedName>
    <definedName name="SCDPT5_48BEGIN_13" localSheetId="3">'GMIC-NC_21A_SCDPT5'!$O$38</definedName>
    <definedName name="SCDPT5_48BEGIN_14" localSheetId="3">'GMIC-NC_21A_SCDPT5'!$P$38</definedName>
    <definedName name="SCDPT5_48BEGIN_15" localSheetId="3">'GMIC-NC_21A_SCDPT5'!$Q$38</definedName>
    <definedName name="SCDPT5_48BEGIN_16" localSheetId="3">'GMIC-NC_21A_SCDPT5'!$R$38</definedName>
    <definedName name="SCDPT5_48BEGIN_17" localSheetId="3">'GMIC-NC_21A_SCDPT5'!$S$38</definedName>
    <definedName name="SCDPT5_48BEGIN_18" localSheetId="3">'GMIC-NC_21A_SCDPT5'!$T$38</definedName>
    <definedName name="SCDPT5_48BEGIN_19" localSheetId="3">'GMIC-NC_21A_SCDPT5'!$U$38</definedName>
    <definedName name="SCDPT5_48BEGIN_2" localSheetId="3">'GMIC-NC_21A_SCDPT5'!$D$38</definedName>
    <definedName name="SCDPT5_48BEGIN_20" localSheetId="3">'GMIC-NC_21A_SCDPT5'!$V$38</definedName>
    <definedName name="SCDPT5_48BEGIN_21" localSheetId="3">'GMIC-NC_21A_SCDPT5'!$W$38</definedName>
    <definedName name="SCDPT5_48BEGIN_22" localSheetId="3">'GMIC-NC_21A_SCDPT5'!$X$38</definedName>
    <definedName name="SCDPT5_48BEGIN_23" localSheetId="3">'GMIC-NC_21A_SCDPT5'!$Y$38</definedName>
    <definedName name="SCDPT5_48BEGIN_24" localSheetId="3">'GMIC-NC_21A_SCDPT5'!$Z$38</definedName>
    <definedName name="SCDPT5_48BEGIN_25" localSheetId="3">'GMIC-NC_21A_SCDPT5'!$AA$38</definedName>
    <definedName name="SCDPT5_48BEGIN_26" localSheetId="3">'GMIC-NC_21A_SCDPT5'!$AB$38</definedName>
    <definedName name="SCDPT5_48BEGIN_3" localSheetId="3">'GMIC-NC_21A_SCDPT5'!$E$38</definedName>
    <definedName name="SCDPT5_48BEGIN_4" localSheetId="3">'GMIC-NC_21A_SCDPT5'!$F$38</definedName>
    <definedName name="SCDPT5_48BEGIN_5" localSheetId="3">'GMIC-NC_21A_SCDPT5'!$G$38</definedName>
    <definedName name="SCDPT5_48BEGIN_6" localSheetId="3">'GMIC-NC_21A_SCDPT5'!$H$38</definedName>
    <definedName name="SCDPT5_48BEGIN_7" localSheetId="3">'GMIC-NC_21A_SCDPT5'!$I$38</definedName>
    <definedName name="SCDPT5_48BEGIN_8" localSheetId="3">'GMIC-NC_21A_SCDPT5'!$J$38</definedName>
    <definedName name="SCDPT5_48BEGIN_9" localSheetId="3">'GMIC-NC_21A_SCDPT5'!$K$38</definedName>
    <definedName name="SCDPT5_48ENDIN_10" localSheetId="3">'GMIC-NC_21A_SCDPT5'!$L$40</definedName>
    <definedName name="SCDPT5_48ENDIN_11" localSheetId="3">'GMIC-NC_21A_SCDPT5'!$M$40</definedName>
    <definedName name="SCDPT5_48ENDIN_12" localSheetId="3">'GMIC-NC_21A_SCDPT5'!$N$40</definedName>
    <definedName name="SCDPT5_48ENDIN_13" localSheetId="3">'GMIC-NC_21A_SCDPT5'!$O$40</definedName>
    <definedName name="SCDPT5_48ENDIN_14" localSheetId="3">'GMIC-NC_21A_SCDPT5'!$P$40</definedName>
    <definedName name="SCDPT5_48ENDIN_15" localSheetId="3">'GMIC-NC_21A_SCDPT5'!$Q$40</definedName>
    <definedName name="SCDPT5_48ENDIN_16" localSheetId="3">'GMIC-NC_21A_SCDPT5'!$R$40</definedName>
    <definedName name="SCDPT5_48ENDIN_17" localSheetId="3">'GMIC-NC_21A_SCDPT5'!$S$40</definedName>
    <definedName name="SCDPT5_48ENDIN_18" localSheetId="3">'GMIC-NC_21A_SCDPT5'!$T$40</definedName>
    <definedName name="SCDPT5_48ENDIN_19" localSheetId="3">'GMIC-NC_21A_SCDPT5'!$U$40</definedName>
    <definedName name="SCDPT5_48ENDIN_2" localSheetId="3">'GMIC-NC_21A_SCDPT5'!$D$40</definedName>
    <definedName name="SCDPT5_48ENDIN_20" localSheetId="3">'GMIC-NC_21A_SCDPT5'!$V$40</definedName>
    <definedName name="SCDPT5_48ENDIN_21" localSheetId="3">'GMIC-NC_21A_SCDPT5'!$W$40</definedName>
    <definedName name="SCDPT5_48ENDIN_22" localSheetId="3">'GMIC-NC_21A_SCDPT5'!$X$40</definedName>
    <definedName name="SCDPT5_48ENDIN_23" localSheetId="3">'GMIC-NC_21A_SCDPT5'!$Y$40</definedName>
    <definedName name="SCDPT5_48ENDIN_24" localSheetId="3">'GMIC-NC_21A_SCDPT5'!$Z$40</definedName>
    <definedName name="SCDPT5_48ENDIN_25" localSheetId="3">'GMIC-NC_21A_SCDPT5'!$AA$40</definedName>
    <definedName name="SCDPT5_48ENDIN_26" localSheetId="3">'GMIC-NC_21A_SCDPT5'!$AB$40</definedName>
    <definedName name="SCDPT5_48ENDIN_3" localSheetId="3">'GMIC-NC_21A_SCDPT5'!$E$40</definedName>
    <definedName name="SCDPT5_48ENDIN_4" localSheetId="3">'GMIC-NC_21A_SCDPT5'!$F$40</definedName>
    <definedName name="SCDPT5_48ENDIN_5" localSheetId="3">'GMIC-NC_21A_SCDPT5'!$G$40</definedName>
    <definedName name="SCDPT5_48ENDIN_6" localSheetId="3">'GMIC-NC_21A_SCDPT5'!$H$40</definedName>
    <definedName name="SCDPT5_48ENDIN_7" localSheetId="3">'GMIC-NC_21A_SCDPT5'!$I$40</definedName>
    <definedName name="SCDPT5_48ENDIN_8" localSheetId="3">'GMIC-NC_21A_SCDPT5'!$J$40</definedName>
    <definedName name="SCDPT5_48ENDIN_9" localSheetId="3">'GMIC-NC_21A_SCDPT5'!$K$40</definedName>
    <definedName name="SCDPT5_5500000_Range" localSheetId="3">'GMIC-NC_21A_SCDPT5'!$B$42:$AB$44</definedName>
    <definedName name="SCDPT5_5599999_10" localSheetId="3">'GMIC-NC_21A_SCDPT5'!$L$45</definedName>
    <definedName name="SCDPT5_5599999_11" localSheetId="3">'GMIC-NC_21A_SCDPT5'!$M$45</definedName>
    <definedName name="SCDPT5_5599999_12" localSheetId="3">'GMIC-NC_21A_SCDPT5'!$N$45</definedName>
    <definedName name="SCDPT5_5599999_13" localSheetId="3">'GMIC-NC_21A_SCDPT5'!$O$45</definedName>
    <definedName name="SCDPT5_5599999_14" localSheetId="3">'GMIC-NC_21A_SCDPT5'!$P$45</definedName>
    <definedName name="SCDPT5_5599999_15" localSheetId="3">'GMIC-NC_21A_SCDPT5'!$Q$45</definedName>
    <definedName name="SCDPT5_5599999_16" localSheetId="3">'GMIC-NC_21A_SCDPT5'!$R$45</definedName>
    <definedName name="SCDPT5_5599999_17" localSheetId="3">'GMIC-NC_21A_SCDPT5'!$S$45</definedName>
    <definedName name="SCDPT5_5599999_18" localSheetId="3">'GMIC-NC_21A_SCDPT5'!$T$45</definedName>
    <definedName name="SCDPT5_5599999_19" localSheetId="3">'GMIC-NC_21A_SCDPT5'!$U$45</definedName>
    <definedName name="SCDPT5_5599999_20" localSheetId="3">'GMIC-NC_21A_SCDPT5'!$V$45</definedName>
    <definedName name="SCDPT5_5599999_21" localSheetId="3">'GMIC-NC_21A_SCDPT5'!$W$45</definedName>
    <definedName name="SCDPT5_5599999_8" localSheetId="3">'GMIC-NC_21A_SCDPT5'!$J$45</definedName>
    <definedName name="SCDPT5_5599999_9" localSheetId="3">'GMIC-NC_21A_SCDPT5'!$K$45</definedName>
    <definedName name="SCDPT5_55BEGIN_1" localSheetId="3">'GMIC-NC_21A_SCDPT5'!$C$42</definedName>
    <definedName name="SCDPT5_55BEGIN_10" localSheetId="3">'GMIC-NC_21A_SCDPT5'!$L$42</definedName>
    <definedName name="SCDPT5_55BEGIN_11" localSheetId="3">'GMIC-NC_21A_SCDPT5'!$M$42</definedName>
    <definedName name="SCDPT5_55BEGIN_12" localSheetId="3">'GMIC-NC_21A_SCDPT5'!$N$42</definedName>
    <definedName name="SCDPT5_55BEGIN_13" localSheetId="3">'GMIC-NC_21A_SCDPT5'!$O$42</definedName>
    <definedName name="SCDPT5_55BEGIN_14" localSheetId="3">'GMIC-NC_21A_SCDPT5'!$P$42</definedName>
    <definedName name="SCDPT5_55BEGIN_15" localSheetId="3">'GMIC-NC_21A_SCDPT5'!$Q$42</definedName>
    <definedName name="SCDPT5_55BEGIN_16" localSheetId="3">'GMIC-NC_21A_SCDPT5'!$R$42</definedName>
    <definedName name="SCDPT5_55BEGIN_17" localSheetId="3">'GMIC-NC_21A_SCDPT5'!$S$42</definedName>
    <definedName name="SCDPT5_55BEGIN_18" localSheetId="3">'GMIC-NC_21A_SCDPT5'!$T$42</definedName>
    <definedName name="SCDPT5_55BEGIN_19" localSheetId="3">'GMIC-NC_21A_SCDPT5'!$U$42</definedName>
    <definedName name="SCDPT5_55BEGIN_2" localSheetId="3">'GMIC-NC_21A_SCDPT5'!$D$42</definedName>
    <definedName name="SCDPT5_55BEGIN_20" localSheetId="3">'GMIC-NC_21A_SCDPT5'!$V$42</definedName>
    <definedName name="SCDPT5_55BEGIN_21" localSheetId="3">'GMIC-NC_21A_SCDPT5'!$W$42</definedName>
    <definedName name="SCDPT5_55BEGIN_22" localSheetId="3">'GMIC-NC_21A_SCDPT5'!$X$42</definedName>
    <definedName name="SCDPT5_55BEGIN_23" localSheetId="3">'GMIC-NC_21A_SCDPT5'!$Y$42</definedName>
    <definedName name="SCDPT5_55BEGIN_24" localSheetId="3">'GMIC-NC_21A_SCDPT5'!$Z$42</definedName>
    <definedName name="SCDPT5_55BEGIN_25" localSheetId="3">'GMIC-NC_21A_SCDPT5'!$AA$42</definedName>
    <definedName name="SCDPT5_55BEGIN_26" localSheetId="3">'GMIC-NC_21A_SCDPT5'!$AB$42</definedName>
    <definedName name="SCDPT5_55BEGIN_3" localSheetId="3">'GMIC-NC_21A_SCDPT5'!$E$42</definedName>
    <definedName name="SCDPT5_55BEGIN_4" localSheetId="3">'GMIC-NC_21A_SCDPT5'!$F$42</definedName>
    <definedName name="SCDPT5_55BEGIN_5" localSheetId="3">'GMIC-NC_21A_SCDPT5'!$G$42</definedName>
    <definedName name="SCDPT5_55BEGIN_6" localSheetId="3">'GMIC-NC_21A_SCDPT5'!$H$42</definedName>
    <definedName name="SCDPT5_55BEGIN_7" localSheetId="3">'GMIC-NC_21A_SCDPT5'!$I$42</definedName>
    <definedName name="SCDPT5_55BEGIN_8" localSheetId="3">'GMIC-NC_21A_SCDPT5'!$J$42</definedName>
    <definedName name="SCDPT5_55BEGIN_9" localSheetId="3">'GMIC-NC_21A_SCDPT5'!$K$42</definedName>
    <definedName name="SCDPT5_55ENDIN_10" localSheetId="3">'GMIC-NC_21A_SCDPT5'!$L$44</definedName>
    <definedName name="SCDPT5_55ENDIN_11" localSheetId="3">'GMIC-NC_21A_SCDPT5'!$M$44</definedName>
    <definedName name="SCDPT5_55ENDIN_12" localSheetId="3">'GMIC-NC_21A_SCDPT5'!$N$44</definedName>
    <definedName name="SCDPT5_55ENDIN_13" localSheetId="3">'GMIC-NC_21A_SCDPT5'!$O$44</definedName>
    <definedName name="SCDPT5_55ENDIN_14" localSheetId="3">'GMIC-NC_21A_SCDPT5'!$P$44</definedName>
    <definedName name="SCDPT5_55ENDIN_15" localSheetId="3">'GMIC-NC_21A_SCDPT5'!$Q$44</definedName>
    <definedName name="SCDPT5_55ENDIN_16" localSheetId="3">'GMIC-NC_21A_SCDPT5'!$R$44</definedName>
    <definedName name="SCDPT5_55ENDIN_17" localSheetId="3">'GMIC-NC_21A_SCDPT5'!$S$44</definedName>
    <definedName name="SCDPT5_55ENDIN_18" localSheetId="3">'GMIC-NC_21A_SCDPT5'!$T$44</definedName>
    <definedName name="SCDPT5_55ENDIN_19" localSheetId="3">'GMIC-NC_21A_SCDPT5'!$U$44</definedName>
    <definedName name="SCDPT5_55ENDIN_2" localSheetId="3">'GMIC-NC_21A_SCDPT5'!$D$44</definedName>
    <definedName name="SCDPT5_55ENDIN_20" localSheetId="3">'GMIC-NC_21A_SCDPT5'!$V$44</definedName>
    <definedName name="SCDPT5_55ENDIN_21" localSheetId="3">'GMIC-NC_21A_SCDPT5'!$W$44</definedName>
    <definedName name="SCDPT5_55ENDIN_22" localSheetId="3">'GMIC-NC_21A_SCDPT5'!$X$44</definedName>
    <definedName name="SCDPT5_55ENDIN_23" localSheetId="3">'GMIC-NC_21A_SCDPT5'!$Y$44</definedName>
    <definedName name="SCDPT5_55ENDIN_24" localSheetId="3">'GMIC-NC_21A_SCDPT5'!$Z$44</definedName>
    <definedName name="SCDPT5_55ENDIN_25" localSheetId="3">'GMIC-NC_21A_SCDPT5'!$AA$44</definedName>
    <definedName name="SCDPT5_55ENDIN_26" localSheetId="3">'GMIC-NC_21A_SCDPT5'!$AB$44</definedName>
    <definedName name="SCDPT5_55ENDIN_3" localSheetId="3">'GMIC-NC_21A_SCDPT5'!$E$44</definedName>
    <definedName name="SCDPT5_55ENDIN_4" localSheetId="3">'GMIC-NC_21A_SCDPT5'!$F$44</definedName>
    <definedName name="SCDPT5_55ENDIN_5" localSheetId="3">'GMIC-NC_21A_SCDPT5'!$G$44</definedName>
    <definedName name="SCDPT5_55ENDIN_6" localSheetId="3">'GMIC-NC_21A_SCDPT5'!$H$44</definedName>
    <definedName name="SCDPT5_55ENDIN_7" localSheetId="3">'GMIC-NC_21A_SCDPT5'!$I$44</definedName>
    <definedName name="SCDPT5_55ENDIN_8" localSheetId="3">'GMIC-NC_21A_SCDPT5'!$J$44</definedName>
    <definedName name="SCDPT5_55ENDIN_9" localSheetId="3">'GMIC-NC_21A_SCDPT5'!$K$44</definedName>
    <definedName name="SCDPT5_8000000_Range" localSheetId="3">'GMIC-NC_21A_SCDPT5'!$B$46:$AB$48</definedName>
    <definedName name="SCDPT5_8099999_10" localSheetId="3">'GMIC-NC_21A_SCDPT5'!$L$49</definedName>
    <definedName name="SCDPT5_8099999_11" localSheetId="3">'GMIC-NC_21A_SCDPT5'!$M$49</definedName>
    <definedName name="SCDPT5_8099999_12" localSheetId="3">'GMIC-NC_21A_SCDPT5'!$N$49</definedName>
    <definedName name="SCDPT5_8099999_13" localSheetId="3">'GMIC-NC_21A_SCDPT5'!$O$49</definedName>
    <definedName name="SCDPT5_8099999_14" localSheetId="3">'GMIC-NC_21A_SCDPT5'!$P$49</definedName>
    <definedName name="SCDPT5_8099999_15" localSheetId="3">'GMIC-NC_21A_SCDPT5'!$Q$49</definedName>
    <definedName name="SCDPT5_8099999_16" localSheetId="3">'GMIC-NC_21A_SCDPT5'!$R$49</definedName>
    <definedName name="SCDPT5_8099999_17" localSheetId="3">'GMIC-NC_21A_SCDPT5'!$S$49</definedName>
    <definedName name="SCDPT5_8099999_18" localSheetId="3">'GMIC-NC_21A_SCDPT5'!$T$49</definedName>
    <definedName name="SCDPT5_8099999_19" localSheetId="3">'GMIC-NC_21A_SCDPT5'!$U$49</definedName>
    <definedName name="SCDPT5_8099999_20" localSheetId="3">'GMIC-NC_21A_SCDPT5'!$V$49</definedName>
    <definedName name="SCDPT5_8099999_21" localSheetId="3">'GMIC-NC_21A_SCDPT5'!$W$49</definedName>
    <definedName name="SCDPT5_8099999_9" localSheetId="3">'GMIC-NC_21A_SCDPT5'!$K$49</definedName>
    <definedName name="SCDPT5_80BEGIN_1" localSheetId="3">'GMIC-NC_21A_SCDPT5'!$C$46</definedName>
    <definedName name="SCDPT5_80BEGIN_10" localSheetId="3">'GMIC-NC_21A_SCDPT5'!$L$46</definedName>
    <definedName name="SCDPT5_80BEGIN_11" localSheetId="3">'GMIC-NC_21A_SCDPT5'!$M$46</definedName>
    <definedName name="SCDPT5_80BEGIN_12" localSheetId="3">'GMIC-NC_21A_SCDPT5'!$N$46</definedName>
    <definedName name="SCDPT5_80BEGIN_13" localSheetId="3">'GMIC-NC_21A_SCDPT5'!$O$46</definedName>
    <definedName name="SCDPT5_80BEGIN_14" localSheetId="3">'GMIC-NC_21A_SCDPT5'!$P$46</definedName>
    <definedName name="SCDPT5_80BEGIN_15" localSheetId="3">'GMIC-NC_21A_SCDPT5'!$Q$46</definedName>
    <definedName name="SCDPT5_80BEGIN_16" localSheetId="3">'GMIC-NC_21A_SCDPT5'!$R$46</definedName>
    <definedName name="SCDPT5_80BEGIN_17" localSheetId="3">'GMIC-NC_21A_SCDPT5'!$S$46</definedName>
    <definedName name="SCDPT5_80BEGIN_18" localSheetId="3">'GMIC-NC_21A_SCDPT5'!$T$46</definedName>
    <definedName name="SCDPT5_80BEGIN_19" localSheetId="3">'GMIC-NC_21A_SCDPT5'!$U$46</definedName>
    <definedName name="SCDPT5_80BEGIN_2" localSheetId="3">'GMIC-NC_21A_SCDPT5'!$D$46</definedName>
    <definedName name="SCDPT5_80BEGIN_20" localSheetId="3">'GMIC-NC_21A_SCDPT5'!$V$46</definedName>
    <definedName name="SCDPT5_80BEGIN_21" localSheetId="3">'GMIC-NC_21A_SCDPT5'!$W$46</definedName>
    <definedName name="SCDPT5_80BEGIN_22" localSheetId="3">'GMIC-NC_21A_SCDPT5'!$X$46</definedName>
    <definedName name="SCDPT5_80BEGIN_23" localSheetId="3">'GMIC-NC_21A_SCDPT5'!$Y$46</definedName>
    <definedName name="SCDPT5_80BEGIN_24" localSheetId="3">'GMIC-NC_21A_SCDPT5'!$Z$46</definedName>
    <definedName name="SCDPT5_80BEGIN_25" localSheetId="3">'GMIC-NC_21A_SCDPT5'!$AA$46</definedName>
    <definedName name="SCDPT5_80BEGIN_26" localSheetId="3">'GMIC-NC_21A_SCDPT5'!$AB$46</definedName>
    <definedName name="SCDPT5_80BEGIN_3" localSheetId="3">'GMIC-NC_21A_SCDPT5'!$E$46</definedName>
    <definedName name="SCDPT5_80BEGIN_4" localSheetId="3">'GMIC-NC_21A_SCDPT5'!$F$46</definedName>
    <definedName name="SCDPT5_80BEGIN_5" localSheetId="3">'GMIC-NC_21A_SCDPT5'!$G$46</definedName>
    <definedName name="SCDPT5_80BEGIN_6" localSheetId="3">'GMIC-NC_21A_SCDPT5'!$H$46</definedName>
    <definedName name="SCDPT5_80BEGIN_7" localSheetId="3">'GMIC-NC_21A_SCDPT5'!$I$46</definedName>
    <definedName name="SCDPT5_80BEGIN_8" localSheetId="3">'GMIC-NC_21A_SCDPT5'!$J$46</definedName>
    <definedName name="SCDPT5_80BEGIN_9" localSheetId="3">'GMIC-NC_21A_SCDPT5'!$K$46</definedName>
    <definedName name="SCDPT5_80ENDIN_10" localSheetId="3">'GMIC-NC_21A_SCDPT5'!$L$48</definedName>
    <definedName name="SCDPT5_80ENDIN_11" localSheetId="3">'GMIC-NC_21A_SCDPT5'!$M$48</definedName>
    <definedName name="SCDPT5_80ENDIN_12" localSheetId="3">'GMIC-NC_21A_SCDPT5'!$N$48</definedName>
    <definedName name="SCDPT5_80ENDIN_13" localSheetId="3">'GMIC-NC_21A_SCDPT5'!$O$48</definedName>
    <definedName name="SCDPT5_80ENDIN_14" localSheetId="3">'GMIC-NC_21A_SCDPT5'!$P$48</definedName>
    <definedName name="SCDPT5_80ENDIN_15" localSheetId="3">'GMIC-NC_21A_SCDPT5'!$Q$48</definedName>
    <definedName name="SCDPT5_80ENDIN_16" localSheetId="3">'GMIC-NC_21A_SCDPT5'!$R$48</definedName>
    <definedName name="SCDPT5_80ENDIN_17" localSheetId="3">'GMIC-NC_21A_SCDPT5'!$S$48</definedName>
    <definedName name="SCDPT5_80ENDIN_18" localSheetId="3">'GMIC-NC_21A_SCDPT5'!$T$48</definedName>
    <definedName name="SCDPT5_80ENDIN_19" localSheetId="3">'GMIC-NC_21A_SCDPT5'!$U$48</definedName>
    <definedName name="SCDPT5_80ENDIN_2" localSheetId="3">'GMIC-NC_21A_SCDPT5'!$D$48</definedName>
    <definedName name="SCDPT5_80ENDIN_20" localSheetId="3">'GMIC-NC_21A_SCDPT5'!$V$48</definedName>
    <definedName name="SCDPT5_80ENDIN_21" localSheetId="3">'GMIC-NC_21A_SCDPT5'!$W$48</definedName>
    <definedName name="SCDPT5_80ENDIN_22" localSheetId="3">'GMIC-NC_21A_SCDPT5'!$X$48</definedName>
    <definedName name="SCDPT5_80ENDIN_23" localSheetId="3">'GMIC-NC_21A_SCDPT5'!$Y$48</definedName>
    <definedName name="SCDPT5_80ENDIN_24" localSheetId="3">'GMIC-NC_21A_SCDPT5'!$Z$48</definedName>
    <definedName name="SCDPT5_80ENDIN_25" localSheetId="3">'GMIC-NC_21A_SCDPT5'!$AA$48</definedName>
    <definedName name="SCDPT5_80ENDIN_26" localSheetId="3">'GMIC-NC_21A_SCDPT5'!$AB$48</definedName>
    <definedName name="SCDPT5_80ENDIN_3" localSheetId="3">'GMIC-NC_21A_SCDPT5'!$E$48</definedName>
    <definedName name="SCDPT5_80ENDIN_4" localSheetId="3">'GMIC-NC_21A_SCDPT5'!$F$48</definedName>
    <definedName name="SCDPT5_80ENDIN_5" localSheetId="3">'GMIC-NC_21A_SCDPT5'!$G$48</definedName>
    <definedName name="SCDPT5_80ENDIN_6" localSheetId="3">'GMIC-NC_21A_SCDPT5'!$H$48</definedName>
    <definedName name="SCDPT5_80ENDIN_7" localSheetId="3">'GMIC-NC_21A_SCDPT5'!$I$48</definedName>
    <definedName name="SCDPT5_80ENDIN_8" localSheetId="3">'GMIC-NC_21A_SCDPT5'!$J$48</definedName>
    <definedName name="SCDPT5_80ENDIN_9" localSheetId="3">'GMIC-NC_21A_SCDPT5'!$K$48</definedName>
    <definedName name="SCDPT5_8200000_Range" localSheetId="3">'GMIC-NC_21A_SCDPT5'!$B$50:$AB$52</definedName>
    <definedName name="SCDPT5_8299999_10" localSheetId="3">'GMIC-NC_21A_SCDPT5'!$L$53</definedName>
    <definedName name="SCDPT5_8299999_11" localSheetId="3">'GMIC-NC_21A_SCDPT5'!$M$53</definedName>
    <definedName name="SCDPT5_8299999_12" localSheetId="3">'GMIC-NC_21A_SCDPT5'!$N$53</definedName>
    <definedName name="SCDPT5_8299999_13" localSheetId="3">'GMIC-NC_21A_SCDPT5'!$O$53</definedName>
    <definedName name="SCDPT5_8299999_14" localSheetId="3">'GMIC-NC_21A_SCDPT5'!$P$53</definedName>
    <definedName name="SCDPT5_8299999_15" localSheetId="3">'GMIC-NC_21A_SCDPT5'!$Q$53</definedName>
    <definedName name="SCDPT5_8299999_16" localSheetId="3">'GMIC-NC_21A_SCDPT5'!$R$53</definedName>
    <definedName name="SCDPT5_8299999_17" localSheetId="3">'GMIC-NC_21A_SCDPT5'!$S$53</definedName>
    <definedName name="SCDPT5_8299999_18" localSheetId="3">'GMIC-NC_21A_SCDPT5'!$T$53</definedName>
    <definedName name="SCDPT5_8299999_19" localSheetId="3">'GMIC-NC_21A_SCDPT5'!$U$53</definedName>
    <definedName name="SCDPT5_8299999_20" localSheetId="3">'GMIC-NC_21A_SCDPT5'!$V$53</definedName>
    <definedName name="SCDPT5_8299999_21" localSheetId="3">'GMIC-NC_21A_SCDPT5'!$W$53</definedName>
    <definedName name="SCDPT5_8299999_8" localSheetId="3">'GMIC-NC_21A_SCDPT5'!$J$53</definedName>
    <definedName name="SCDPT5_8299999_9" localSheetId="3">'GMIC-NC_21A_SCDPT5'!$K$53</definedName>
    <definedName name="SCDPT5_82BEGIN_1" localSheetId="3">'GMIC-NC_21A_SCDPT5'!$C$50</definedName>
    <definedName name="SCDPT5_82BEGIN_10" localSheetId="3">'GMIC-NC_21A_SCDPT5'!$L$50</definedName>
    <definedName name="SCDPT5_82BEGIN_11" localSheetId="3">'GMIC-NC_21A_SCDPT5'!$M$50</definedName>
    <definedName name="SCDPT5_82BEGIN_12" localSheetId="3">'GMIC-NC_21A_SCDPT5'!$N$50</definedName>
    <definedName name="SCDPT5_82BEGIN_13" localSheetId="3">'GMIC-NC_21A_SCDPT5'!$O$50</definedName>
    <definedName name="SCDPT5_82BEGIN_14" localSheetId="3">'GMIC-NC_21A_SCDPT5'!$P$50</definedName>
    <definedName name="SCDPT5_82BEGIN_15" localSheetId="3">'GMIC-NC_21A_SCDPT5'!$Q$50</definedName>
    <definedName name="SCDPT5_82BEGIN_16" localSheetId="3">'GMIC-NC_21A_SCDPT5'!$R$50</definedName>
    <definedName name="SCDPT5_82BEGIN_17" localSheetId="3">'GMIC-NC_21A_SCDPT5'!$S$50</definedName>
    <definedName name="SCDPT5_82BEGIN_18" localSheetId="3">'GMIC-NC_21A_SCDPT5'!$T$50</definedName>
    <definedName name="SCDPT5_82BEGIN_19" localSheetId="3">'GMIC-NC_21A_SCDPT5'!$U$50</definedName>
    <definedName name="SCDPT5_82BEGIN_2" localSheetId="3">'GMIC-NC_21A_SCDPT5'!$D$50</definedName>
    <definedName name="SCDPT5_82BEGIN_20" localSheetId="3">'GMIC-NC_21A_SCDPT5'!$V$50</definedName>
    <definedName name="SCDPT5_82BEGIN_21" localSheetId="3">'GMIC-NC_21A_SCDPT5'!$W$50</definedName>
    <definedName name="SCDPT5_82BEGIN_22" localSheetId="3">'GMIC-NC_21A_SCDPT5'!$X$50</definedName>
    <definedName name="SCDPT5_82BEGIN_23" localSheetId="3">'GMIC-NC_21A_SCDPT5'!$Y$50</definedName>
    <definedName name="SCDPT5_82BEGIN_24" localSheetId="3">'GMIC-NC_21A_SCDPT5'!$Z$50</definedName>
    <definedName name="SCDPT5_82BEGIN_25" localSheetId="3">'GMIC-NC_21A_SCDPT5'!$AA$50</definedName>
    <definedName name="SCDPT5_82BEGIN_26" localSheetId="3">'GMIC-NC_21A_SCDPT5'!$AB$50</definedName>
    <definedName name="SCDPT5_82BEGIN_3" localSheetId="3">'GMIC-NC_21A_SCDPT5'!$E$50</definedName>
    <definedName name="SCDPT5_82BEGIN_4" localSheetId="3">'GMIC-NC_21A_SCDPT5'!$F$50</definedName>
    <definedName name="SCDPT5_82BEGIN_5" localSheetId="3">'GMIC-NC_21A_SCDPT5'!$G$50</definedName>
    <definedName name="SCDPT5_82BEGIN_6" localSheetId="3">'GMIC-NC_21A_SCDPT5'!$H$50</definedName>
    <definedName name="SCDPT5_82BEGIN_7" localSheetId="3">'GMIC-NC_21A_SCDPT5'!$I$50</definedName>
    <definedName name="SCDPT5_82BEGIN_8" localSheetId="3">'GMIC-NC_21A_SCDPT5'!$J$50</definedName>
    <definedName name="SCDPT5_82BEGIN_9" localSheetId="3">'GMIC-NC_21A_SCDPT5'!$K$50</definedName>
    <definedName name="SCDPT5_82ENDIN_10" localSheetId="3">'GMIC-NC_21A_SCDPT5'!$L$52</definedName>
    <definedName name="SCDPT5_82ENDIN_11" localSheetId="3">'GMIC-NC_21A_SCDPT5'!$M$52</definedName>
    <definedName name="SCDPT5_82ENDIN_12" localSheetId="3">'GMIC-NC_21A_SCDPT5'!$N$52</definedName>
    <definedName name="SCDPT5_82ENDIN_13" localSheetId="3">'GMIC-NC_21A_SCDPT5'!$O$52</definedName>
    <definedName name="SCDPT5_82ENDIN_14" localSheetId="3">'GMIC-NC_21A_SCDPT5'!$P$52</definedName>
    <definedName name="SCDPT5_82ENDIN_15" localSheetId="3">'GMIC-NC_21A_SCDPT5'!$Q$52</definedName>
    <definedName name="SCDPT5_82ENDIN_16" localSheetId="3">'GMIC-NC_21A_SCDPT5'!$R$52</definedName>
    <definedName name="SCDPT5_82ENDIN_17" localSheetId="3">'GMIC-NC_21A_SCDPT5'!$S$52</definedName>
    <definedName name="SCDPT5_82ENDIN_18" localSheetId="3">'GMIC-NC_21A_SCDPT5'!$T$52</definedName>
    <definedName name="SCDPT5_82ENDIN_19" localSheetId="3">'GMIC-NC_21A_SCDPT5'!$U$52</definedName>
    <definedName name="SCDPT5_82ENDIN_2" localSheetId="3">'GMIC-NC_21A_SCDPT5'!$D$52</definedName>
    <definedName name="SCDPT5_82ENDIN_20" localSheetId="3">'GMIC-NC_21A_SCDPT5'!$V$52</definedName>
    <definedName name="SCDPT5_82ENDIN_21" localSheetId="3">'GMIC-NC_21A_SCDPT5'!$W$52</definedName>
    <definedName name="SCDPT5_82ENDIN_22" localSheetId="3">'GMIC-NC_21A_SCDPT5'!$X$52</definedName>
    <definedName name="SCDPT5_82ENDIN_23" localSheetId="3">'GMIC-NC_21A_SCDPT5'!$Y$52</definedName>
    <definedName name="SCDPT5_82ENDIN_24" localSheetId="3">'GMIC-NC_21A_SCDPT5'!$Z$52</definedName>
    <definedName name="SCDPT5_82ENDIN_25" localSheetId="3">'GMIC-NC_21A_SCDPT5'!$AA$52</definedName>
    <definedName name="SCDPT5_82ENDIN_26" localSheetId="3">'GMIC-NC_21A_SCDPT5'!$AB$52</definedName>
    <definedName name="SCDPT5_82ENDIN_3" localSheetId="3">'GMIC-NC_21A_SCDPT5'!$E$52</definedName>
    <definedName name="SCDPT5_82ENDIN_4" localSheetId="3">'GMIC-NC_21A_SCDPT5'!$F$52</definedName>
    <definedName name="SCDPT5_82ENDIN_5" localSheetId="3">'GMIC-NC_21A_SCDPT5'!$G$52</definedName>
    <definedName name="SCDPT5_82ENDIN_6" localSheetId="3">'GMIC-NC_21A_SCDPT5'!$H$52</definedName>
    <definedName name="SCDPT5_82ENDIN_7" localSheetId="3">'GMIC-NC_21A_SCDPT5'!$I$52</definedName>
    <definedName name="SCDPT5_82ENDIN_8" localSheetId="3">'GMIC-NC_21A_SCDPT5'!$J$52</definedName>
    <definedName name="SCDPT5_82ENDIN_9" localSheetId="3">'GMIC-NC_21A_SCDPT5'!$K$52</definedName>
    <definedName name="SCDPT5_8399998_10" localSheetId="3">'GMIC-NC_21A_SCDPT5'!$L$54</definedName>
    <definedName name="SCDPT5_8399998_11" localSheetId="3">'GMIC-NC_21A_SCDPT5'!$M$54</definedName>
    <definedName name="SCDPT5_8399998_12" localSheetId="3">'GMIC-NC_21A_SCDPT5'!$N$54</definedName>
    <definedName name="SCDPT5_8399998_13" localSheetId="3">'GMIC-NC_21A_SCDPT5'!$O$54</definedName>
    <definedName name="SCDPT5_8399998_14" localSheetId="3">'GMIC-NC_21A_SCDPT5'!$P$54</definedName>
    <definedName name="SCDPT5_8399998_15" localSheetId="3">'GMIC-NC_21A_SCDPT5'!$Q$54</definedName>
    <definedName name="SCDPT5_8399998_16" localSheetId="3">'GMIC-NC_21A_SCDPT5'!$R$54</definedName>
    <definedName name="SCDPT5_8399998_17" localSheetId="3">'GMIC-NC_21A_SCDPT5'!$S$54</definedName>
    <definedName name="SCDPT5_8399998_18" localSheetId="3">'GMIC-NC_21A_SCDPT5'!$T$54</definedName>
    <definedName name="SCDPT5_8399998_19" localSheetId="3">'GMIC-NC_21A_SCDPT5'!$U$54</definedName>
    <definedName name="SCDPT5_8399998_20" localSheetId="3">'GMIC-NC_21A_SCDPT5'!$V$54</definedName>
    <definedName name="SCDPT5_8399998_21" localSheetId="3">'GMIC-NC_21A_SCDPT5'!$W$54</definedName>
    <definedName name="SCDPT5_8399998_8" localSheetId="3">'GMIC-NC_21A_SCDPT5'!$J$54</definedName>
    <definedName name="SCDPT5_8399998_9" localSheetId="3">'GMIC-NC_21A_SCDPT5'!$K$54</definedName>
    <definedName name="SCDPT5_8400000_Range" localSheetId="3">'GMIC-NC_21A_SCDPT5'!$B$55:$AB$57</definedName>
    <definedName name="SCDPT5_8499999_10" localSheetId="3">'GMIC-NC_21A_SCDPT5'!$L$58</definedName>
    <definedName name="SCDPT5_8499999_11" localSheetId="3">'GMIC-NC_21A_SCDPT5'!$M$58</definedName>
    <definedName name="SCDPT5_8499999_12" localSheetId="3">'GMIC-NC_21A_SCDPT5'!$N$58</definedName>
    <definedName name="SCDPT5_8499999_13" localSheetId="3">'GMIC-NC_21A_SCDPT5'!$O$58</definedName>
    <definedName name="SCDPT5_8499999_14" localSheetId="3">'GMIC-NC_21A_SCDPT5'!$P$58</definedName>
    <definedName name="SCDPT5_8499999_15" localSheetId="3">'GMIC-NC_21A_SCDPT5'!$Q$58</definedName>
    <definedName name="SCDPT5_8499999_16" localSheetId="3">'GMIC-NC_21A_SCDPT5'!$R$58</definedName>
    <definedName name="SCDPT5_8499999_17" localSheetId="3">'GMIC-NC_21A_SCDPT5'!$S$58</definedName>
    <definedName name="SCDPT5_8499999_18" localSheetId="3">'GMIC-NC_21A_SCDPT5'!$T$58</definedName>
    <definedName name="SCDPT5_8499999_19" localSheetId="3">'GMIC-NC_21A_SCDPT5'!$U$58</definedName>
    <definedName name="SCDPT5_8499999_20" localSheetId="3">'GMIC-NC_21A_SCDPT5'!$V$58</definedName>
    <definedName name="SCDPT5_8499999_21" localSheetId="3">'GMIC-NC_21A_SCDPT5'!$W$58</definedName>
    <definedName name="SCDPT5_8499999_9" localSheetId="3">'GMIC-NC_21A_SCDPT5'!$K$58</definedName>
    <definedName name="SCDPT5_84BEGIN_1" localSheetId="3">'GMIC-NC_21A_SCDPT5'!$C$55</definedName>
    <definedName name="SCDPT5_84BEGIN_10" localSheetId="3">'GMIC-NC_21A_SCDPT5'!$L$55</definedName>
    <definedName name="SCDPT5_84BEGIN_11" localSheetId="3">'GMIC-NC_21A_SCDPT5'!$M$55</definedName>
    <definedName name="SCDPT5_84BEGIN_12" localSheetId="3">'GMIC-NC_21A_SCDPT5'!$N$55</definedName>
    <definedName name="SCDPT5_84BEGIN_13" localSheetId="3">'GMIC-NC_21A_SCDPT5'!$O$55</definedName>
    <definedName name="SCDPT5_84BEGIN_14" localSheetId="3">'GMIC-NC_21A_SCDPT5'!$P$55</definedName>
    <definedName name="SCDPT5_84BEGIN_15" localSheetId="3">'GMIC-NC_21A_SCDPT5'!$Q$55</definedName>
    <definedName name="SCDPT5_84BEGIN_16" localSheetId="3">'GMIC-NC_21A_SCDPT5'!$R$55</definedName>
    <definedName name="SCDPT5_84BEGIN_17" localSheetId="3">'GMIC-NC_21A_SCDPT5'!$S$55</definedName>
    <definedName name="SCDPT5_84BEGIN_18" localSheetId="3">'GMIC-NC_21A_SCDPT5'!$T$55</definedName>
    <definedName name="SCDPT5_84BEGIN_19" localSheetId="3">'GMIC-NC_21A_SCDPT5'!$U$55</definedName>
    <definedName name="SCDPT5_84BEGIN_2" localSheetId="3">'GMIC-NC_21A_SCDPT5'!$D$55</definedName>
    <definedName name="SCDPT5_84BEGIN_20" localSheetId="3">'GMIC-NC_21A_SCDPT5'!$V$55</definedName>
    <definedName name="SCDPT5_84BEGIN_21" localSheetId="3">'GMIC-NC_21A_SCDPT5'!$W$55</definedName>
    <definedName name="SCDPT5_84BEGIN_22" localSheetId="3">'GMIC-NC_21A_SCDPT5'!$X$55</definedName>
    <definedName name="SCDPT5_84BEGIN_23" localSheetId="3">'GMIC-NC_21A_SCDPT5'!$Y$55</definedName>
    <definedName name="SCDPT5_84BEGIN_24" localSheetId="3">'GMIC-NC_21A_SCDPT5'!$Z$55</definedName>
    <definedName name="SCDPT5_84BEGIN_25" localSheetId="3">'GMIC-NC_21A_SCDPT5'!$AA$55</definedName>
    <definedName name="SCDPT5_84BEGIN_26" localSheetId="3">'GMIC-NC_21A_SCDPT5'!$AB$55</definedName>
    <definedName name="SCDPT5_84BEGIN_3" localSheetId="3">'GMIC-NC_21A_SCDPT5'!$E$55</definedName>
    <definedName name="SCDPT5_84BEGIN_4" localSheetId="3">'GMIC-NC_21A_SCDPT5'!$F$55</definedName>
    <definedName name="SCDPT5_84BEGIN_5" localSheetId="3">'GMIC-NC_21A_SCDPT5'!$G$55</definedName>
    <definedName name="SCDPT5_84BEGIN_6" localSheetId="3">'GMIC-NC_21A_SCDPT5'!$H$55</definedName>
    <definedName name="SCDPT5_84BEGIN_7" localSheetId="3">'GMIC-NC_21A_SCDPT5'!$I$55</definedName>
    <definedName name="SCDPT5_84BEGIN_8" localSheetId="3">'GMIC-NC_21A_SCDPT5'!$J$55</definedName>
    <definedName name="SCDPT5_84BEGIN_9" localSheetId="3">'GMIC-NC_21A_SCDPT5'!$K$55</definedName>
    <definedName name="SCDPT5_84ENDIN_10" localSheetId="3">'GMIC-NC_21A_SCDPT5'!$L$57</definedName>
    <definedName name="SCDPT5_84ENDIN_11" localSheetId="3">'GMIC-NC_21A_SCDPT5'!$M$57</definedName>
    <definedName name="SCDPT5_84ENDIN_12" localSheetId="3">'GMIC-NC_21A_SCDPT5'!$N$57</definedName>
    <definedName name="SCDPT5_84ENDIN_13" localSheetId="3">'GMIC-NC_21A_SCDPT5'!$O$57</definedName>
    <definedName name="SCDPT5_84ENDIN_14" localSheetId="3">'GMIC-NC_21A_SCDPT5'!$P$57</definedName>
    <definedName name="SCDPT5_84ENDIN_15" localSheetId="3">'GMIC-NC_21A_SCDPT5'!$Q$57</definedName>
    <definedName name="SCDPT5_84ENDIN_16" localSheetId="3">'GMIC-NC_21A_SCDPT5'!$R$57</definedName>
    <definedName name="SCDPT5_84ENDIN_17" localSheetId="3">'GMIC-NC_21A_SCDPT5'!$S$57</definedName>
    <definedName name="SCDPT5_84ENDIN_18" localSheetId="3">'GMIC-NC_21A_SCDPT5'!$T$57</definedName>
    <definedName name="SCDPT5_84ENDIN_19" localSheetId="3">'GMIC-NC_21A_SCDPT5'!$U$57</definedName>
    <definedName name="SCDPT5_84ENDIN_2" localSheetId="3">'GMIC-NC_21A_SCDPT5'!$D$57</definedName>
    <definedName name="SCDPT5_84ENDIN_20" localSheetId="3">'GMIC-NC_21A_SCDPT5'!$V$57</definedName>
    <definedName name="SCDPT5_84ENDIN_21" localSheetId="3">'GMIC-NC_21A_SCDPT5'!$W$57</definedName>
    <definedName name="SCDPT5_84ENDIN_22" localSheetId="3">'GMIC-NC_21A_SCDPT5'!$X$57</definedName>
    <definedName name="SCDPT5_84ENDIN_23" localSheetId="3">'GMIC-NC_21A_SCDPT5'!$Y$57</definedName>
    <definedName name="SCDPT5_84ENDIN_24" localSheetId="3">'GMIC-NC_21A_SCDPT5'!$Z$57</definedName>
    <definedName name="SCDPT5_84ENDIN_25" localSheetId="3">'GMIC-NC_21A_SCDPT5'!$AA$57</definedName>
    <definedName name="SCDPT5_84ENDIN_26" localSheetId="3">'GMIC-NC_21A_SCDPT5'!$AB$57</definedName>
    <definedName name="SCDPT5_84ENDIN_3" localSheetId="3">'GMIC-NC_21A_SCDPT5'!$E$57</definedName>
    <definedName name="SCDPT5_84ENDIN_4" localSheetId="3">'GMIC-NC_21A_SCDPT5'!$F$57</definedName>
    <definedName name="SCDPT5_84ENDIN_5" localSheetId="3">'GMIC-NC_21A_SCDPT5'!$G$57</definedName>
    <definedName name="SCDPT5_84ENDIN_6" localSheetId="3">'GMIC-NC_21A_SCDPT5'!$H$57</definedName>
    <definedName name="SCDPT5_84ENDIN_7" localSheetId="3">'GMIC-NC_21A_SCDPT5'!$I$57</definedName>
    <definedName name="SCDPT5_84ENDIN_8" localSheetId="3">'GMIC-NC_21A_SCDPT5'!$J$57</definedName>
    <definedName name="SCDPT5_84ENDIN_9" localSheetId="3">'GMIC-NC_21A_SCDPT5'!$K$57</definedName>
    <definedName name="SCDPT5_8500000_Range" localSheetId="3">'GMIC-NC_21A_SCDPT5'!$B$59:$AB$61</definedName>
    <definedName name="SCDPT5_8599999_10" localSheetId="3">'GMIC-NC_21A_SCDPT5'!$L$62</definedName>
    <definedName name="SCDPT5_8599999_11" localSheetId="3">'GMIC-NC_21A_SCDPT5'!$M$62</definedName>
    <definedName name="SCDPT5_8599999_12" localSheetId="3">'GMIC-NC_21A_SCDPT5'!$N$62</definedName>
    <definedName name="SCDPT5_8599999_13" localSheetId="3">'GMIC-NC_21A_SCDPT5'!$O$62</definedName>
    <definedName name="SCDPT5_8599999_14" localSheetId="3">'GMIC-NC_21A_SCDPT5'!$P$62</definedName>
    <definedName name="SCDPT5_8599999_15" localSheetId="3">'GMIC-NC_21A_SCDPT5'!$Q$62</definedName>
    <definedName name="SCDPT5_8599999_16" localSheetId="3">'GMIC-NC_21A_SCDPT5'!$R$62</definedName>
    <definedName name="SCDPT5_8599999_17" localSheetId="3">'GMIC-NC_21A_SCDPT5'!$S$62</definedName>
    <definedName name="SCDPT5_8599999_18" localSheetId="3">'GMIC-NC_21A_SCDPT5'!$T$62</definedName>
    <definedName name="SCDPT5_8599999_19" localSheetId="3">'GMIC-NC_21A_SCDPT5'!$U$62</definedName>
    <definedName name="SCDPT5_8599999_20" localSheetId="3">'GMIC-NC_21A_SCDPT5'!$V$62</definedName>
    <definedName name="SCDPT5_8599999_21" localSheetId="3">'GMIC-NC_21A_SCDPT5'!$W$62</definedName>
    <definedName name="SCDPT5_8599999_9" localSheetId="3">'GMIC-NC_21A_SCDPT5'!$K$62</definedName>
    <definedName name="SCDPT5_85BEGIN_1" localSheetId="3">'GMIC-NC_21A_SCDPT5'!$C$59</definedName>
    <definedName name="SCDPT5_85BEGIN_10" localSheetId="3">'GMIC-NC_21A_SCDPT5'!$L$59</definedName>
    <definedName name="SCDPT5_85BEGIN_11" localSheetId="3">'GMIC-NC_21A_SCDPT5'!$M$59</definedName>
    <definedName name="SCDPT5_85BEGIN_12" localSheetId="3">'GMIC-NC_21A_SCDPT5'!$N$59</definedName>
    <definedName name="SCDPT5_85BEGIN_13" localSheetId="3">'GMIC-NC_21A_SCDPT5'!$O$59</definedName>
    <definedName name="SCDPT5_85BEGIN_14" localSheetId="3">'GMIC-NC_21A_SCDPT5'!$P$59</definedName>
    <definedName name="SCDPT5_85BEGIN_15" localSheetId="3">'GMIC-NC_21A_SCDPT5'!$Q$59</definedName>
    <definedName name="SCDPT5_85BEGIN_16" localSheetId="3">'GMIC-NC_21A_SCDPT5'!$R$59</definedName>
    <definedName name="SCDPT5_85BEGIN_17" localSheetId="3">'GMIC-NC_21A_SCDPT5'!$S$59</definedName>
    <definedName name="SCDPT5_85BEGIN_18" localSheetId="3">'GMIC-NC_21A_SCDPT5'!$T$59</definedName>
    <definedName name="SCDPT5_85BEGIN_19" localSheetId="3">'GMIC-NC_21A_SCDPT5'!$U$59</definedName>
    <definedName name="SCDPT5_85BEGIN_2" localSheetId="3">'GMIC-NC_21A_SCDPT5'!$D$59</definedName>
    <definedName name="SCDPT5_85BEGIN_20" localSheetId="3">'GMIC-NC_21A_SCDPT5'!$V$59</definedName>
    <definedName name="SCDPT5_85BEGIN_21" localSheetId="3">'GMIC-NC_21A_SCDPT5'!$W$59</definedName>
    <definedName name="SCDPT5_85BEGIN_22" localSheetId="3">'GMIC-NC_21A_SCDPT5'!$X$59</definedName>
    <definedName name="SCDPT5_85BEGIN_23" localSheetId="3">'GMIC-NC_21A_SCDPT5'!$Y$59</definedName>
    <definedName name="SCDPT5_85BEGIN_24" localSheetId="3">'GMIC-NC_21A_SCDPT5'!$Z$59</definedName>
    <definedName name="SCDPT5_85BEGIN_25" localSheetId="3">'GMIC-NC_21A_SCDPT5'!$AA$59</definedName>
    <definedName name="SCDPT5_85BEGIN_26" localSheetId="3">'GMIC-NC_21A_SCDPT5'!$AB$59</definedName>
    <definedName name="SCDPT5_85BEGIN_3" localSheetId="3">'GMIC-NC_21A_SCDPT5'!$E$59</definedName>
    <definedName name="SCDPT5_85BEGIN_4" localSheetId="3">'GMIC-NC_21A_SCDPT5'!$F$59</definedName>
    <definedName name="SCDPT5_85BEGIN_5" localSheetId="3">'GMIC-NC_21A_SCDPT5'!$G$59</definedName>
    <definedName name="SCDPT5_85BEGIN_6" localSheetId="3">'GMIC-NC_21A_SCDPT5'!$H$59</definedName>
    <definedName name="SCDPT5_85BEGIN_7" localSheetId="3">'GMIC-NC_21A_SCDPT5'!$I$59</definedName>
    <definedName name="SCDPT5_85BEGIN_8" localSheetId="3">'GMIC-NC_21A_SCDPT5'!$J$59</definedName>
    <definedName name="SCDPT5_85BEGIN_9" localSheetId="3">'GMIC-NC_21A_SCDPT5'!$K$59</definedName>
    <definedName name="SCDPT5_85ENDIN_10" localSheetId="3">'GMIC-NC_21A_SCDPT5'!$L$61</definedName>
    <definedName name="SCDPT5_85ENDIN_11" localSheetId="3">'GMIC-NC_21A_SCDPT5'!$M$61</definedName>
    <definedName name="SCDPT5_85ENDIN_12" localSheetId="3">'GMIC-NC_21A_SCDPT5'!$N$61</definedName>
    <definedName name="SCDPT5_85ENDIN_13" localSheetId="3">'GMIC-NC_21A_SCDPT5'!$O$61</definedName>
    <definedName name="SCDPT5_85ENDIN_14" localSheetId="3">'GMIC-NC_21A_SCDPT5'!$P$61</definedName>
    <definedName name="SCDPT5_85ENDIN_15" localSheetId="3">'GMIC-NC_21A_SCDPT5'!$Q$61</definedName>
    <definedName name="SCDPT5_85ENDIN_16" localSheetId="3">'GMIC-NC_21A_SCDPT5'!$R$61</definedName>
    <definedName name="SCDPT5_85ENDIN_17" localSheetId="3">'GMIC-NC_21A_SCDPT5'!$S$61</definedName>
    <definedName name="SCDPT5_85ENDIN_18" localSheetId="3">'GMIC-NC_21A_SCDPT5'!$T$61</definedName>
    <definedName name="SCDPT5_85ENDIN_19" localSheetId="3">'GMIC-NC_21A_SCDPT5'!$U$61</definedName>
    <definedName name="SCDPT5_85ENDIN_2" localSheetId="3">'GMIC-NC_21A_SCDPT5'!$D$61</definedName>
    <definedName name="SCDPT5_85ENDIN_20" localSheetId="3">'GMIC-NC_21A_SCDPT5'!$V$61</definedName>
    <definedName name="SCDPT5_85ENDIN_21" localSheetId="3">'GMIC-NC_21A_SCDPT5'!$W$61</definedName>
    <definedName name="SCDPT5_85ENDIN_22" localSheetId="3">'GMIC-NC_21A_SCDPT5'!$X$61</definedName>
    <definedName name="SCDPT5_85ENDIN_23" localSheetId="3">'GMIC-NC_21A_SCDPT5'!$Y$61</definedName>
    <definedName name="SCDPT5_85ENDIN_24" localSheetId="3">'GMIC-NC_21A_SCDPT5'!$Z$61</definedName>
    <definedName name="SCDPT5_85ENDIN_25" localSheetId="3">'GMIC-NC_21A_SCDPT5'!$AA$61</definedName>
    <definedName name="SCDPT5_85ENDIN_26" localSheetId="3">'GMIC-NC_21A_SCDPT5'!$AB$61</definedName>
    <definedName name="SCDPT5_85ENDIN_3" localSheetId="3">'GMIC-NC_21A_SCDPT5'!$E$61</definedName>
    <definedName name="SCDPT5_85ENDIN_4" localSheetId="3">'GMIC-NC_21A_SCDPT5'!$F$61</definedName>
    <definedName name="SCDPT5_85ENDIN_5" localSheetId="3">'GMIC-NC_21A_SCDPT5'!$G$61</definedName>
    <definedName name="SCDPT5_85ENDIN_6" localSheetId="3">'GMIC-NC_21A_SCDPT5'!$H$61</definedName>
    <definedName name="SCDPT5_85ENDIN_7" localSheetId="3">'GMIC-NC_21A_SCDPT5'!$I$61</definedName>
    <definedName name="SCDPT5_85ENDIN_8" localSheetId="3">'GMIC-NC_21A_SCDPT5'!$J$61</definedName>
    <definedName name="SCDPT5_85ENDIN_9" localSheetId="3">'GMIC-NC_21A_SCDPT5'!$K$61</definedName>
    <definedName name="SCDPT5_8600000_Range" localSheetId="3">'GMIC-NC_21A_SCDPT5'!$B$63:$AB$65</definedName>
    <definedName name="SCDPT5_8699999_10" localSheetId="3">'GMIC-NC_21A_SCDPT5'!$L$66</definedName>
    <definedName name="SCDPT5_8699999_11" localSheetId="3">'GMIC-NC_21A_SCDPT5'!$M$66</definedName>
    <definedName name="SCDPT5_8699999_12" localSheetId="3">'GMIC-NC_21A_SCDPT5'!$N$66</definedName>
    <definedName name="SCDPT5_8699999_13" localSheetId="3">'GMIC-NC_21A_SCDPT5'!$O$66</definedName>
    <definedName name="SCDPT5_8699999_14" localSheetId="3">'GMIC-NC_21A_SCDPT5'!$P$66</definedName>
    <definedName name="SCDPT5_8699999_15" localSheetId="3">'GMIC-NC_21A_SCDPT5'!$Q$66</definedName>
    <definedName name="SCDPT5_8699999_16" localSheetId="3">'GMIC-NC_21A_SCDPT5'!$R$66</definedName>
    <definedName name="SCDPT5_8699999_17" localSheetId="3">'GMIC-NC_21A_SCDPT5'!$S$66</definedName>
    <definedName name="SCDPT5_8699999_18" localSheetId="3">'GMIC-NC_21A_SCDPT5'!$T$66</definedName>
    <definedName name="SCDPT5_8699999_19" localSheetId="3">'GMIC-NC_21A_SCDPT5'!$U$66</definedName>
    <definedName name="SCDPT5_8699999_20" localSheetId="3">'GMIC-NC_21A_SCDPT5'!$V$66</definedName>
    <definedName name="SCDPT5_8699999_21" localSheetId="3">'GMIC-NC_21A_SCDPT5'!$W$66</definedName>
    <definedName name="SCDPT5_8699999_9" localSheetId="3">'GMIC-NC_21A_SCDPT5'!$K$66</definedName>
    <definedName name="SCDPT5_86BEGIN_1" localSheetId="3">'GMIC-NC_21A_SCDPT5'!$C$63</definedName>
    <definedName name="SCDPT5_86BEGIN_10" localSheetId="3">'GMIC-NC_21A_SCDPT5'!$L$63</definedName>
    <definedName name="SCDPT5_86BEGIN_11" localSheetId="3">'GMIC-NC_21A_SCDPT5'!$M$63</definedName>
    <definedName name="SCDPT5_86BEGIN_12" localSheetId="3">'GMIC-NC_21A_SCDPT5'!$N$63</definedName>
    <definedName name="SCDPT5_86BEGIN_13" localSheetId="3">'GMIC-NC_21A_SCDPT5'!$O$63</definedName>
    <definedName name="SCDPT5_86BEGIN_14" localSheetId="3">'GMIC-NC_21A_SCDPT5'!$P$63</definedName>
    <definedName name="SCDPT5_86BEGIN_15" localSheetId="3">'GMIC-NC_21A_SCDPT5'!$Q$63</definedName>
    <definedName name="SCDPT5_86BEGIN_16" localSheetId="3">'GMIC-NC_21A_SCDPT5'!$R$63</definedName>
    <definedName name="SCDPT5_86BEGIN_17" localSheetId="3">'GMIC-NC_21A_SCDPT5'!$S$63</definedName>
    <definedName name="SCDPT5_86BEGIN_18" localSheetId="3">'GMIC-NC_21A_SCDPT5'!$T$63</definedName>
    <definedName name="SCDPT5_86BEGIN_19" localSheetId="3">'GMIC-NC_21A_SCDPT5'!$U$63</definedName>
    <definedName name="SCDPT5_86BEGIN_2" localSheetId="3">'GMIC-NC_21A_SCDPT5'!$D$63</definedName>
    <definedName name="SCDPT5_86BEGIN_20" localSheetId="3">'GMIC-NC_21A_SCDPT5'!$V$63</definedName>
    <definedName name="SCDPT5_86BEGIN_21" localSheetId="3">'GMIC-NC_21A_SCDPT5'!$W$63</definedName>
    <definedName name="SCDPT5_86BEGIN_22" localSheetId="3">'GMIC-NC_21A_SCDPT5'!$X$63</definedName>
    <definedName name="SCDPT5_86BEGIN_23" localSheetId="3">'GMIC-NC_21A_SCDPT5'!$Y$63</definedName>
    <definedName name="SCDPT5_86BEGIN_24" localSheetId="3">'GMIC-NC_21A_SCDPT5'!$Z$63</definedName>
    <definedName name="SCDPT5_86BEGIN_25" localSheetId="3">'GMIC-NC_21A_SCDPT5'!$AA$63</definedName>
    <definedName name="SCDPT5_86BEGIN_26" localSheetId="3">'GMIC-NC_21A_SCDPT5'!$AB$63</definedName>
    <definedName name="SCDPT5_86BEGIN_3" localSheetId="3">'GMIC-NC_21A_SCDPT5'!$E$63</definedName>
    <definedName name="SCDPT5_86BEGIN_4" localSheetId="3">'GMIC-NC_21A_SCDPT5'!$F$63</definedName>
    <definedName name="SCDPT5_86BEGIN_5" localSheetId="3">'GMIC-NC_21A_SCDPT5'!$G$63</definedName>
    <definedName name="SCDPT5_86BEGIN_6" localSheetId="3">'GMIC-NC_21A_SCDPT5'!$H$63</definedName>
    <definedName name="SCDPT5_86BEGIN_7" localSheetId="3">'GMIC-NC_21A_SCDPT5'!$I$63</definedName>
    <definedName name="SCDPT5_86BEGIN_8" localSheetId="3">'GMIC-NC_21A_SCDPT5'!$J$63</definedName>
    <definedName name="SCDPT5_86BEGIN_9" localSheetId="3">'GMIC-NC_21A_SCDPT5'!$K$63</definedName>
    <definedName name="SCDPT5_86ENDIN_10" localSheetId="3">'GMIC-NC_21A_SCDPT5'!$L$65</definedName>
    <definedName name="SCDPT5_86ENDIN_11" localSheetId="3">'GMIC-NC_21A_SCDPT5'!$M$65</definedName>
    <definedName name="SCDPT5_86ENDIN_12" localSheetId="3">'GMIC-NC_21A_SCDPT5'!$N$65</definedName>
    <definedName name="SCDPT5_86ENDIN_13" localSheetId="3">'GMIC-NC_21A_SCDPT5'!$O$65</definedName>
    <definedName name="SCDPT5_86ENDIN_14" localSheetId="3">'GMIC-NC_21A_SCDPT5'!$P$65</definedName>
    <definedName name="SCDPT5_86ENDIN_15" localSheetId="3">'GMIC-NC_21A_SCDPT5'!$Q$65</definedName>
    <definedName name="SCDPT5_86ENDIN_16" localSheetId="3">'GMIC-NC_21A_SCDPT5'!$R$65</definedName>
    <definedName name="SCDPT5_86ENDIN_17" localSheetId="3">'GMIC-NC_21A_SCDPT5'!$S$65</definedName>
    <definedName name="SCDPT5_86ENDIN_18" localSheetId="3">'GMIC-NC_21A_SCDPT5'!$T$65</definedName>
    <definedName name="SCDPT5_86ENDIN_19" localSheetId="3">'GMIC-NC_21A_SCDPT5'!$U$65</definedName>
    <definedName name="SCDPT5_86ENDIN_2" localSheetId="3">'GMIC-NC_21A_SCDPT5'!$D$65</definedName>
    <definedName name="SCDPT5_86ENDIN_20" localSheetId="3">'GMIC-NC_21A_SCDPT5'!$V$65</definedName>
    <definedName name="SCDPT5_86ENDIN_21" localSheetId="3">'GMIC-NC_21A_SCDPT5'!$W$65</definedName>
    <definedName name="SCDPT5_86ENDIN_22" localSheetId="3">'GMIC-NC_21A_SCDPT5'!$X$65</definedName>
    <definedName name="SCDPT5_86ENDIN_23" localSheetId="3">'GMIC-NC_21A_SCDPT5'!$Y$65</definedName>
    <definedName name="SCDPT5_86ENDIN_24" localSheetId="3">'GMIC-NC_21A_SCDPT5'!$Z$65</definedName>
    <definedName name="SCDPT5_86ENDIN_25" localSheetId="3">'GMIC-NC_21A_SCDPT5'!$AA$65</definedName>
    <definedName name="SCDPT5_86ENDIN_26" localSheetId="3">'GMIC-NC_21A_SCDPT5'!$AB$65</definedName>
    <definedName name="SCDPT5_86ENDIN_3" localSheetId="3">'GMIC-NC_21A_SCDPT5'!$E$65</definedName>
    <definedName name="SCDPT5_86ENDIN_4" localSheetId="3">'GMIC-NC_21A_SCDPT5'!$F$65</definedName>
    <definedName name="SCDPT5_86ENDIN_5" localSheetId="3">'GMIC-NC_21A_SCDPT5'!$G$65</definedName>
    <definedName name="SCDPT5_86ENDIN_6" localSheetId="3">'GMIC-NC_21A_SCDPT5'!$H$65</definedName>
    <definedName name="SCDPT5_86ENDIN_7" localSheetId="3">'GMIC-NC_21A_SCDPT5'!$I$65</definedName>
    <definedName name="SCDPT5_86ENDIN_8" localSheetId="3">'GMIC-NC_21A_SCDPT5'!$J$65</definedName>
    <definedName name="SCDPT5_86ENDIN_9" localSheetId="3">'GMIC-NC_21A_SCDPT5'!$K$65</definedName>
    <definedName name="SCDPT5_8700000_Range" localSheetId="3">'GMIC-NC_21A_SCDPT5'!$B$67:$AB$69</definedName>
    <definedName name="SCDPT5_8799999_10" localSheetId="3">'GMIC-NC_21A_SCDPT5'!$L$70</definedName>
    <definedName name="SCDPT5_8799999_11" localSheetId="3">'GMIC-NC_21A_SCDPT5'!$M$70</definedName>
    <definedName name="SCDPT5_8799999_12" localSheetId="3">'GMIC-NC_21A_SCDPT5'!$N$70</definedName>
    <definedName name="SCDPT5_8799999_13" localSheetId="3">'GMIC-NC_21A_SCDPT5'!$O$70</definedName>
    <definedName name="SCDPT5_8799999_14" localSheetId="3">'GMIC-NC_21A_SCDPT5'!$P$70</definedName>
    <definedName name="SCDPT5_8799999_15" localSheetId="3">'GMIC-NC_21A_SCDPT5'!$Q$70</definedName>
    <definedName name="SCDPT5_8799999_16" localSheetId="3">'GMIC-NC_21A_SCDPT5'!$R$70</definedName>
    <definedName name="SCDPT5_8799999_17" localSheetId="3">'GMIC-NC_21A_SCDPT5'!$S$70</definedName>
    <definedName name="SCDPT5_8799999_18" localSheetId="3">'GMIC-NC_21A_SCDPT5'!$T$70</definedName>
    <definedName name="SCDPT5_8799999_19" localSheetId="3">'GMIC-NC_21A_SCDPT5'!$U$70</definedName>
    <definedName name="SCDPT5_8799999_20" localSheetId="3">'GMIC-NC_21A_SCDPT5'!$V$70</definedName>
    <definedName name="SCDPT5_8799999_21" localSheetId="3">'GMIC-NC_21A_SCDPT5'!$W$70</definedName>
    <definedName name="SCDPT5_8799999_9" localSheetId="3">'GMIC-NC_21A_SCDPT5'!$K$70</definedName>
    <definedName name="SCDPT5_87BEGIN_1" localSheetId="3">'GMIC-NC_21A_SCDPT5'!$C$67</definedName>
    <definedName name="SCDPT5_87BEGIN_10" localSheetId="3">'GMIC-NC_21A_SCDPT5'!$L$67</definedName>
    <definedName name="SCDPT5_87BEGIN_11" localSheetId="3">'GMIC-NC_21A_SCDPT5'!$M$67</definedName>
    <definedName name="SCDPT5_87BEGIN_12" localSheetId="3">'GMIC-NC_21A_SCDPT5'!$N$67</definedName>
    <definedName name="SCDPT5_87BEGIN_13" localSheetId="3">'GMIC-NC_21A_SCDPT5'!$O$67</definedName>
    <definedName name="SCDPT5_87BEGIN_14" localSheetId="3">'GMIC-NC_21A_SCDPT5'!$P$67</definedName>
    <definedName name="SCDPT5_87BEGIN_15" localSheetId="3">'GMIC-NC_21A_SCDPT5'!$Q$67</definedName>
    <definedName name="SCDPT5_87BEGIN_16" localSheetId="3">'GMIC-NC_21A_SCDPT5'!$R$67</definedName>
    <definedName name="SCDPT5_87BEGIN_17" localSheetId="3">'GMIC-NC_21A_SCDPT5'!$S$67</definedName>
    <definedName name="SCDPT5_87BEGIN_18" localSheetId="3">'GMIC-NC_21A_SCDPT5'!$T$67</definedName>
    <definedName name="SCDPT5_87BEGIN_19" localSheetId="3">'GMIC-NC_21A_SCDPT5'!$U$67</definedName>
    <definedName name="SCDPT5_87BEGIN_2" localSheetId="3">'GMIC-NC_21A_SCDPT5'!$D$67</definedName>
    <definedName name="SCDPT5_87BEGIN_20" localSheetId="3">'GMIC-NC_21A_SCDPT5'!$V$67</definedName>
    <definedName name="SCDPT5_87BEGIN_21" localSheetId="3">'GMIC-NC_21A_SCDPT5'!$W$67</definedName>
    <definedName name="SCDPT5_87BEGIN_22" localSheetId="3">'GMIC-NC_21A_SCDPT5'!$X$67</definedName>
    <definedName name="SCDPT5_87BEGIN_23" localSheetId="3">'GMIC-NC_21A_SCDPT5'!$Y$67</definedName>
    <definedName name="SCDPT5_87BEGIN_24" localSheetId="3">'GMIC-NC_21A_SCDPT5'!$Z$67</definedName>
    <definedName name="SCDPT5_87BEGIN_25" localSheetId="3">'GMIC-NC_21A_SCDPT5'!$AA$67</definedName>
    <definedName name="SCDPT5_87BEGIN_26" localSheetId="3">'GMIC-NC_21A_SCDPT5'!$AB$67</definedName>
    <definedName name="SCDPT5_87BEGIN_3" localSheetId="3">'GMIC-NC_21A_SCDPT5'!$E$67</definedName>
    <definedName name="SCDPT5_87BEGIN_4" localSheetId="3">'GMIC-NC_21A_SCDPT5'!$F$67</definedName>
    <definedName name="SCDPT5_87BEGIN_5" localSheetId="3">'GMIC-NC_21A_SCDPT5'!$G$67</definedName>
    <definedName name="SCDPT5_87BEGIN_6" localSheetId="3">'GMIC-NC_21A_SCDPT5'!$H$67</definedName>
    <definedName name="SCDPT5_87BEGIN_7" localSheetId="3">'GMIC-NC_21A_SCDPT5'!$I$67</definedName>
    <definedName name="SCDPT5_87BEGIN_8" localSheetId="3">'GMIC-NC_21A_SCDPT5'!$J$67</definedName>
    <definedName name="SCDPT5_87BEGIN_9" localSheetId="3">'GMIC-NC_21A_SCDPT5'!$K$67</definedName>
    <definedName name="SCDPT5_87ENDIN_10" localSheetId="3">'GMIC-NC_21A_SCDPT5'!$L$69</definedName>
    <definedName name="SCDPT5_87ENDIN_11" localSheetId="3">'GMIC-NC_21A_SCDPT5'!$M$69</definedName>
    <definedName name="SCDPT5_87ENDIN_12" localSheetId="3">'GMIC-NC_21A_SCDPT5'!$N$69</definedName>
    <definedName name="SCDPT5_87ENDIN_13" localSheetId="3">'GMIC-NC_21A_SCDPT5'!$O$69</definedName>
    <definedName name="SCDPT5_87ENDIN_14" localSheetId="3">'GMIC-NC_21A_SCDPT5'!$P$69</definedName>
    <definedName name="SCDPT5_87ENDIN_15" localSheetId="3">'GMIC-NC_21A_SCDPT5'!$Q$69</definedName>
    <definedName name="SCDPT5_87ENDIN_16" localSheetId="3">'GMIC-NC_21A_SCDPT5'!$R$69</definedName>
    <definedName name="SCDPT5_87ENDIN_17" localSheetId="3">'GMIC-NC_21A_SCDPT5'!$S$69</definedName>
    <definedName name="SCDPT5_87ENDIN_18" localSheetId="3">'GMIC-NC_21A_SCDPT5'!$T$69</definedName>
    <definedName name="SCDPT5_87ENDIN_19" localSheetId="3">'GMIC-NC_21A_SCDPT5'!$U$69</definedName>
    <definedName name="SCDPT5_87ENDIN_2" localSheetId="3">'GMIC-NC_21A_SCDPT5'!$D$69</definedName>
    <definedName name="SCDPT5_87ENDIN_20" localSheetId="3">'GMIC-NC_21A_SCDPT5'!$V$69</definedName>
    <definedName name="SCDPT5_87ENDIN_21" localSheetId="3">'GMIC-NC_21A_SCDPT5'!$W$69</definedName>
    <definedName name="SCDPT5_87ENDIN_22" localSheetId="3">'GMIC-NC_21A_SCDPT5'!$X$69</definedName>
    <definedName name="SCDPT5_87ENDIN_23" localSheetId="3">'GMIC-NC_21A_SCDPT5'!$Y$69</definedName>
    <definedName name="SCDPT5_87ENDIN_24" localSheetId="3">'GMIC-NC_21A_SCDPT5'!$Z$69</definedName>
    <definedName name="SCDPT5_87ENDIN_25" localSheetId="3">'GMIC-NC_21A_SCDPT5'!$AA$69</definedName>
    <definedName name="SCDPT5_87ENDIN_26" localSheetId="3">'GMIC-NC_21A_SCDPT5'!$AB$69</definedName>
    <definedName name="SCDPT5_87ENDIN_3" localSheetId="3">'GMIC-NC_21A_SCDPT5'!$E$69</definedName>
    <definedName name="SCDPT5_87ENDIN_4" localSheetId="3">'GMIC-NC_21A_SCDPT5'!$F$69</definedName>
    <definedName name="SCDPT5_87ENDIN_5" localSheetId="3">'GMIC-NC_21A_SCDPT5'!$G$69</definedName>
    <definedName name="SCDPT5_87ENDIN_6" localSheetId="3">'GMIC-NC_21A_SCDPT5'!$H$69</definedName>
    <definedName name="SCDPT5_87ENDIN_7" localSheetId="3">'GMIC-NC_21A_SCDPT5'!$I$69</definedName>
    <definedName name="SCDPT5_87ENDIN_8" localSheetId="3">'GMIC-NC_21A_SCDPT5'!$J$69</definedName>
    <definedName name="SCDPT5_87ENDIN_9" localSheetId="3">'GMIC-NC_21A_SCDPT5'!$K$69</definedName>
    <definedName name="SCDPT5_8999998_10" localSheetId="3">'GMIC-NC_21A_SCDPT5'!$L$71</definedName>
    <definedName name="SCDPT5_8999998_11" localSheetId="3">'GMIC-NC_21A_SCDPT5'!$M$71</definedName>
    <definedName name="SCDPT5_8999998_12" localSheetId="3">'GMIC-NC_21A_SCDPT5'!$N$71</definedName>
    <definedName name="SCDPT5_8999998_13" localSheetId="3">'GMIC-NC_21A_SCDPT5'!$O$71</definedName>
    <definedName name="SCDPT5_8999998_14" localSheetId="3">'GMIC-NC_21A_SCDPT5'!$P$71</definedName>
    <definedName name="SCDPT5_8999998_15" localSheetId="3">'GMIC-NC_21A_SCDPT5'!$Q$71</definedName>
    <definedName name="SCDPT5_8999998_16" localSheetId="3">'GMIC-NC_21A_SCDPT5'!$R$71</definedName>
    <definedName name="SCDPT5_8999998_17" localSheetId="3">'GMIC-NC_21A_SCDPT5'!$S$71</definedName>
    <definedName name="SCDPT5_8999998_18" localSheetId="3">'GMIC-NC_21A_SCDPT5'!$T$71</definedName>
    <definedName name="SCDPT5_8999998_19" localSheetId="3">'GMIC-NC_21A_SCDPT5'!$U$71</definedName>
    <definedName name="SCDPT5_8999998_20" localSheetId="3">'GMIC-NC_21A_SCDPT5'!$V$71</definedName>
    <definedName name="SCDPT5_8999998_21" localSheetId="3">'GMIC-NC_21A_SCDPT5'!$W$71</definedName>
    <definedName name="SCDPT5_8999998_9" localSheetId="3">'GMIC-NC_21A_SCDPT5'!$K$71</definedName>
    <definedName name="SCDPT5_9000000_Range" localSheetId="3">'GMIC-NC_21A_SCDPT5'!$B$72:$AB$74</definedName>
    <definedName name="SCDPT5_9099999_10" localSheetId="3">'GMIC-NC_21A_SCDPT5'!$L$75</definedName>
    <definedName name="SCDPT5_9099999_11" localSheetId="3">'GMIC-NC_21A_SCDPT5'!$M$75</definedName>
    <definedName name="SCDPT5_9099999_12" localSheetId="3">'GMIC-NC_21A_SCDPT5'!$N$75</definedName>
    <definedName name="SCDPT5_9099999_13" localSheetId="3">'GMIC-NC_21A_SCDPT5'!$O$75</definedName>
    <definedName name="SCDPT5_9099999_14" localSheetId="3">'GMIC-NC_21A_SCDPT5'!$P$75</definedName>
    <definedName name="SCDPT5_9099999_15" localSheetId="3">'GMIC-NC_21A_SCDPT5'!$Q$75</definedName>
    <definedName name="SCDPT5_9099999_16" localSheetId="3">'GMIC-NC_21A_SCDPT5'!$R$75</definedName>
    <definedName name="SCDPT5_9099999_17" localSheetId="3">'GMIC-NC_21A_SCDPT5'!$S$75</definedName>
    <definedName name="SCDPT5_9099999_18" localSheetId="3">'GMIC-NC_21A_SCDPT5'!$T$75</definedName>
    <definedName name="SCDPT5_9099999_19" localSheetId="3">'GMIC-NC_21A_SCDPT5'!$U$75</definedName>
    <definedName name="SCDPT5_9099999_20" localSheetId="3">'GMIC-NC_21A_SCDPT5'!$V$75</definedName>
    <definedName name="SCDPT5_9099999_21" localSheetId="3">'GMIC-NC_21A_SCDPT5'!$W$75</definedName>
    <definedName name="SCDPT5_9099999_9" localSheetId="3">'GMIC-NC_21A_SCDPT5'!$K$75</definedName>
    <definedName name="SCDPT5_90BEGIN_1" localSheetId="3">'GMIC-NC_21A_SCDPT5'!$C$72</definedName>
    <definedName name="SCDPT5_90BEGIN_10" localSheetId="3">'GMIC-NC_21A_SCDPT5'!$L$72</definedName>
    <definedName name="SCDPT5_90BEGIN_11" localSheetId="3">'GMIC-NC_21A_SCDPT5'!$M$72</definedName>
    <definedName name="SCDPT5_90BEGIN_12" localSheetId="3">'GMIC-NC_21A_SCDPT5'!$N$72</definedName>
    <definedName name="SCDPT5_90BEGIN_13" localSheetId="3">'GMIC-NC_21A_SCDPT5'!$O$72</definedName>
    <definedName name="SCDPT5_90BEGIN_14" localSheetId="3">'GMIC-NC_21A_SCDPT5'!$P$72</definedName>
    <definedName name="SCDPT5_90BEGIN_15" localSheetId="3">'GMIC-NC_21A_SCDPT5'!$Q$72</definedName>
    <definedName name="SCDPT5_90BEGIN_16" localSheetId="3">'GMIC-NC_21A_SCDPT5'!$R$72</definedName>
    <definedName name="SCDPT5_90BEGIN_17" localSheetId="3">'GMIC-NC_21A_SCDPT5'!$S$72</definedName>
    <definedName name="SCDPT5_90BEGIN_18" localSheetId="3">'GMIC-NC_21A_SCDPT5'!$T$72</definedName>
    <definedName name="SCDPT5_90BEGIN_19" localSheetId="3">'GMIC-NC_21A_SCDPT5'!$U$72</definedName>
    <definedName name="SCDPT5_90BEGIN_2" localSheetId="3">'GMIC-NC_21A_SCDPT5'!$D$72</definedName>
    <definedName name="SCDPT5_90BEGIN_20" localSheetId="3">'GMIC-NC_21A_SCDPT5'!$V$72</definedName>
    <definedName name="SCDPT5_90BEGIN_21" localSheetId="3">'GMIC-NC_21A_SCDPT5'!$W$72</definedName>
    <definedName name="SCDPT5_90BEGIN_22" localSheetId="3">'GMIC-NC_21A_SCDPT5'!$X$72</definedName>
    <definedName name="SCDPT5_90BEGIN_23" localSheetId="3">'GMIC-NC_21A_SCDPT5'!$Y$72</definedName>
    <definedName name="SCDPT5_90BEGIN_24" localSheetId="3">'GMIC-NC_21A_SCDPT5'!$Z$72</definedName>
    <definedName name="SCDPT5_90BEGIN_25" localSheetId="3">'GMIC-NC_21A_SCDPT5'!$AA$72</definedName>
    <definedName name="SCDPT5_90BEGIN_26" localSheetId="3">'GMIC-NC_21A_SCDPT5'!$AB$72</definedName>
    <definedName name="SCDPT5_90BEGIN_3" localSheetId="3">'GMIC-NC_21A_SCDPT5'!$E$72</definedName>
    <definedName name="SCDPT5_90BEGIN_4" localSheetId="3">'GMIC-NC_21A_SCDPT5'!$F$72</definedName>
    <definedName name="SCDPT5_90BEGIN_5" localSheetId="3">'GMIC-NC_21A_SCDPT5'!$G$72</definedName>
    <definedName name="SCDPT5_90BEGIN_6" localSheetId="3">'GMIC-NC_21A_SCDPT5'!$H$72</definedName>
    <definedName name="SCDPT5_90BEGIN_7" localSheetId="3">'GMIC-NC_21A_SCDPT5'!$I$72</definedName>
    <definedName name="SCDPT5_90BEGIN_8" localSheetId="3">'GMIC-NC_21A_SCDPT5'!$J$72</definedName>
    <definedName name="SCDPT5_90BEGIN_9" localSheetId="3">'GMIC-NC_21A_SCDPT5'!$K$72</definedName>
    <definedName name="SCDPT5_90ENDIN_10" localSheetId="3">'GMIC-NC_21A_SCDPT5'!$L$74</definedName>
    <definedName name="SCDPT5_90ENDIN_11" localSheetId="3">'GMIC-NC_21A_SCDPT5'!$M$74</definedName>
    <definedName name="SCDPT5_90ENDIN_12" localSheetId="3">'GMIC-NC_21A_SCDPT5'!$N$74</definedName>
    <definedName name="SCDPT5_90ENDIN_13" localSheetId="3">'GMIC-NC_21A_SCDPT5'!$O$74</definedName>
    <definedName name="SCDPT5_90ENDIN_14" localSheetId="3">'GMIC-NC_21A_SCDPT5'!$P$74</definedName>
    <definedName name="SCDPT5_90ENDIN_15" localSheetId="3">'GMIC-NC_21A_SCDPT5'!$Q$74</definedName>
    <definedName name="SCDPT5_90ENDIN_16" localSheetId="3">'GMIC-NC_21A_SCDPT5'!$R$74</definedName>
    <definedName name="SCDPT5_90ENDIN_17" localSheetId="3">'GMIC-NC_21A_SCDPT5'!$S$74</definedName>
    <definedName name="SCDPT5_90ENDIN_18" localSheetId="3">'GMIC-NC_21A_SCDPT5'!$T$74</definedName>
    <definedName name="SCDPT5_90ENDIN_19" localSheetId="3">'GMIC-NC_21A_SCDPT5'!$U$74</definedName>
    <definedName name="SCDPT5_90ENDIN_2" localSheetId="3">'GMIC-NC_21A_SCDPT5'!$D$74</definedName>
    <definedName name="SCDPT5_90ENDIN_20" localSheetId="3">'GMIC-NC_21A_SCDPT5'!$V$74</definedName>
    <definedName name="SCDPT5_90ENDIN_21" localSheetId="3">'GMIC-NC_21A_SCDPT5'!$W$74</definedName>
    <definedName name="SCDPT5_90ENDIN_22" localSheetId="3">'GMIC-NC_21A_SCDPT5'!$X$74</definedName>
    <definedName name="SCDPT5_90ENDIN_23" localSheetId="3">'GMIC-NC_21A_SCDPT5'!$Y$74</definedName>
    <definedName name="SCDPT5_90ENDIN_24" localSheetId="3">'GMIC-NC_21A_SCDPT5'!$Z$74</definedName>
    <definedName name="SCDPT5_90ENDIN_25" localSheetId="3">'GMIC-NC_21A_SCDPT5'!$AA$74</definedName>
    <definedName name="SCDPT5_90ENDIN_26" localSheetId="3">'GMIC-NC_21A_SCDPT5'!$AB$74</definedName>
    <definedName name="SCDPT5_90ENDIN_3" localSheetId="3">'GMIC-NC_21A_SCDPT5'!$E$74</definedName>
    <definedName name="SCDPT5_90ENDIN_4" localSheetId="3">'GMIC-NC_21A_SCDPT5'!$F$74</definedName>
    <definedName name="SCDPT5_90ENDIN_5" localSheetId="3">'GMIC-NC_21A_SCDPT5'!$G$74</definedName>
    <definedName name="SCDPT5_90ENDIN_6" localSheetId="3">'GMIC-NC_21A_SCDPT5'!$H$74</definedName>
    <definedName name="SCDPT5_90ENDIN_7" localSheetId="3">'GMIC-NC_21A_SCDPT5'!$I$74</definedName>
    <definedName name="SCDPT5_90ENDIN_8" localSheetId="3">'GMIC-NC_21A_SCDPT5'!$J$74</definedName>
    <definedName name="SCDPT5_90ENDIN_9" localSheetId="3">'GMIC-NC_21A_SCDPT5'!$K$74</definedName>
    <definedName name="SCDPT5_9100000_Range" localSheetId="3">'GMIC-NC_21A_SCDPT5'!$B$76:$AB$78</definedName>
    <definedName name="SCDPT5_9199999_10" localSheetId="3">'GMIC-NC_21A_SCDPT5'!$L$79</definedName>
    <definedName name="SCDPT5_9199999_11" localSheetId="3">'GMIC-NC_21A_SCDPT5'!$M$79</definedName>
    <definedName name="SCDPT5_9199999_12" localSheetId="3">'GMIC-NC_21A_SCDPT5'!$N$79</definedName>
    <definedName name="SCDPT5_9199999_13" localSheetId="3">'GMIC-NC_21A_SCDPT5'!$O$79</definedName>
    <definedName name="SCDPT5_9199999_14" localSheetId="3">'GMIC-NC_21A_SCDPT5'!$P$79</definedName>
    <definedName name="SCDPT5_9199999_15" localSheetId="3">'GMIC-NC_21A_SCDPT5'!$Q$79</definedName>
    <definedName name="SCDPT5_9199999_16" localSheetId="3">'GMIC-NC_21A_SCDPT5'!$R$79</definedName>
    <definedName name="SCDPT5_9199999_17" localSheetId="3">'GMIC-NC_21A_SCDPT5'!$S$79</definedName>
    <definedName name="SCDPT5_9199999_18" localSheetId="3">'GMIC-NC_21A_SCDPT5'!$T$79</definedName>
    <definedName name="SCDPT5_9199999_19" localSheetId="3">'GMIC-NC_21A_SCDPT5'!$U$79</definedName>
    <definedName name="SCDPT5_9199999_20" localSheetId="3">'GMIC-NC_21A_SCDPT5'!$V$79</definedName>
    <definedName name="SCDPT5_9199999_21" localSheetId="3">'GMIC-NC_21A_SCDPT5'!$W$79</definedName>
    <definedName name="SCDPT5_9199999_9" localSheetId="3">'GMIC-NC_21A_SCDPT5'!$K$79</definedName>
    <definedName name="SCDPT5_91BEGIN_1" localSheetId="3">'GMIC-NC_21A_SCDPT5'!$C$76</definedName>
    <definedName name="SCDPT5_91BEGIN_10" localSheetId="3">'GMIC-NC_21A_SCDPT5'!$L$76</definedName>
    <definedName name="SCDPT5_91BEGIN_11" localSheetId="3">'GMIC-NC_21A_SCDPT5'!$M$76</definedName>
    <definedName name="SCDPT5_91BEGIN_12" localSheetId="3">'GMIC-NC_21A_SCDPT5'!$N$76</definedName>
    <definedName name="SCDPT5_91BEGIN_13" localSheetId="3">'GMIC-NC_21A_SCDPT5'!$O$76</definedName>
    <definedName name="SCDPT5_91BEGIN_14" localSheetId="3">'GMIC-NC_21A_SCDPT5'!$P$76</definedName>
    <definedName name="SCDPT5_91BEGIN_15" localSheetId="3">'GMIC-NC_21A_SCDPT5'!$Q$76</definedName>
    <definedName name="SCDPT5_91BEGIN_16" localSheetId="3">'GMIC-NC_21A_SCDPT5'!$R$76</definedName>
    <definedName name="SCDPT5_91BEGIN_17" localSheetId="3">'GMIC-NC_21A_SCDPT5'!$S$76</definedName>
    <definedName name="SCDPT5_91BEGIN_18" localSheetId="3">'GMIC-NC_21A_SCDPT5'!$T$76</definedName>
    <definedName name="SCDPT5_91BEGIN_19" localSheetId="3">'GMIC-NC_21A_SCDPT5'!$U$76</definedName>
    <definedName name="SCDPT5_91BEGIN_2" localSheetId="3">'GMIC-NC_21A_SCDPT5'!$D$76</definedName>
    <definedName name="SCDPT5_91BEGIN_20" localSheetId="3">'GMIC-NC_21A_SCDPT5'!$V$76</definedName>
    <definedName name="SCDPT5_91BEGIN_21" localSheetId="3">'GMIC-NC_21A_SCDPT5'!$W$76</definedName>
    <definedName name="SCDPT5_91BEGIN_22" localSheetId="3">'GMIC-NC_21A_SCDPT5'!$X$76</definedName>
    <definedName name="SCDPT5_91BEGIN_23" localSheetId="3">'GMIC-NC_21A_SCDPT5'!$Y$76</definedName>
    <definedName name="SCDPT5_91BEGIN_24" localSheetId="3">'GMIC-NC_21A_SCDPT5'!$Z$76</definedName>
    <definedName name="SCDPT5_91BEGIN_25" localSheetId="3">'GMIC-NC_21A_SCDPT5'!$AA$76</definedName>
    <definedName name="SCDPT5_91BEGIN_26" localSheetId="3">'GMIC-NC_21A_SCDPT5'!$AB$76</definedName>
    <definedName name="SCDPT5_91BEGIN_3" localSheetId="3">'GMIC-NC_21A_SCDPT5'!$E$76</definedName>
    <definedName name="SCDPT5_91BEGIN_4" localSheetId="3">'GMIC-NC_21A_SCDPT5'!$F$76</definedName>
    <definedName name="SCDPT5_91BEGIN_5" localSheetId="3">'GMIC-NC_21A_SCDPT5'!$G$76</definedName>
    <definedName name="SCDPT5_91BEGIN_6" localSheetId="3">'GMIC-NC_21A_SCDPT5'!$H$76</definedName>
    <definedName name="SCDPT5_91BEGIN_7" localSheetId="3">'GMIC-NC_21A_SCDPT5'!$I$76</definedName>
    <definedName name="SCDPT5_91BEGIN_8" localSheetId="3">'GMIC-NC_21A_SCDPT5'!$J$76</definedName>
    <definedName name="SCDPT5_91BEGIN_9" localSheetId="3">'GMIC-NC_21A_SCDPT5'!$K$76</definedName>
    <definedName name="SCDPT5_91ENDIN_10" localSheetId="3">'GMIC-NC_21A_SCDPT5'!$L$78</definedName>
    <definedName name="SCDPT5_91ENDIN_11" localSheetId="3">'GMIC-NC_21A_SCDPT5'!$M$78</definedName>
    <definedName name="SCDPT5_91ENDIN_12" localSheetId="3">'GMIC-NC_21A_SCDPT5'!$N$78</definedName>
    <definedName name="SCDPT5_91ENDIN_13" localSheetId="3">'GMIC-NC_21A_SCDPT5'!$O$78</definedName>
    <definedName name="SCDPT5_91ENDIN_14" localSheetId="3">'GMIC-NC_21A_SCDPT5'!$P$78</definedName>
    <definedName name="SCDPT5_91ENDIN_15" localSheetId="3">'GMIC-NC_21A_SCDPT5'!$Q$78</definedName>
    <definedName name="SCDPT5_91ENDIN_16" localSheetId="3">'GMIC-NC_21A_SCDPT5'!$R$78</definedName>
    <definedName name="SCDPT5_91ENDIN_17" localSheetId="3">'GMIC-NC_21A_SCDPT5'!$S$78</definedName>
    <definedName name="SCDPT5_91ENDIN_18" localSheetId="3">'GMIC-NC_21A_SCDPT5'!$T$78</definedName>
    <definedName name="SCDPT5_91ENDIN_19" localSheetId="3">'GMIC-NC_21A_SCDPT5'!$U$78</definedName>
    <definedName name="SCDPT5_91ENDIN_2" localSheetId="3">'GMIC-NC_21A_SCDPT5'!$D$78</definedName>
    <definedName name="SCDPT5_91ENDIN_20" localSheetId="3">'GMIC-NC_21A_SCDPT5'!$V$78</definedName>
    <definedName name="SCDPT5_91ENDIN_21" localSheetId="3">'GMIC-NC_21A_SCDPT5'!$W$78</definedName>
    <definedName name="SCDPT5_91ENDIN_22" localSheetId="3">'GMIC-NC_21A_SCDPT5'!$X$78</definedName>
    <definedName name="SCDPT5_91ENDIN_23" localSheetId="3">'GMIC-NC_21A_SCDPT5'!$Y$78</definedName>
    <definedName name="SCDPT5_91ENDIN_24" localSheetId="3">'GMIC-NC_21A_SCDPT5'!$Z$78</definedName>
    <definedName name="SCDPT5_91ENDIN_25" localSheetId="3">'GMIC-NC_21A_SCDPT5'!$AA$78</definedName>
    <definedName name="SCDPT5_91ENDIN_26" localSheetId="3">'GMIC-NC_21A_SCDPT5'!$AB$78</definedName>
    <definedName name="SCDPT5_91ENDIN_3" localSheetId="3">'GMIC-NC_21A_SCDPT5'!$E$78</definedName>
    <definedName name="SCDPT5_91ENDIN_4" localSheetId="3">'GMIC-NC_21A_SCDPT5'!$F$78</definedName>
    <definedName name="SCDPT5_91ENDIN_5" localSheetId="3">'GMIC-NC_21A_SCDPT5'!$G$78</definedName>
    <definedName name="SCDPT5_91ENDIN_6" localSheetId="3">'GMIC-NC_21A_SCDPT5'!$H$78</definedName>
    <definedName name="SCDPT5_91ENDIN_7" localSheetId="3">'GMIC-NC_21A_SCDPT5'!$I$78</definedName>
    <definedName name="SCDPT5_91ENDIN_8" localSheetId="3">'GMIC-NC_21A_SCDPT5'!$J$78</definedName>
    <definedName name="SCDPT5_91ENDIN_9" localSheetId="3">'GMIC-NC_21A_SCDPT5'!$K$78</definedName>
    <definedName name="SCDPT5_9200000_Range" localSheetId="3">'GMIC-NC_21A_SCDPT5'!$B$80:$AB$82</definedName>
    <definedName name="SCDPT5_9299999_10" localSheetId="3">'GMIC-NC_21A_SCDPT5'!$L$83</definedName>
    <definedName name="SCDPT5_9299999_11" localSheetId="3">'GMIC-NC_21A_SCDPT5'!$M$83</definedName>
    <definedName name="SCDPT5_9299999_12" localSheetId="3">'GMIC-NC_21A_SCDPT5'!$N$83</definedName>
    <definedName name="SCDPT5_9299999_13" localSheetId="3">'GMIC-NC_21A_SCDPT5'!$O$83</definedName>
    <definedName name="SCDPT5_9299999_14" localSheetId="3">'GMIC-NC_21A_SCDPT5'!$P$83</definedName>
    <definedName name="SCDPT5_9299999_15" localSheetId="3">'GMIC-NC_21A_SCDPT5'!$Q$83</definedName>
    <definedName name="SCDPT5_9299999_16" localSheetId="3">'GMIC-NC_21A_SCDPT5'!$R$83</definedName>
    <definedName name="SCDPT5_9299999_17" localSheetId="3">'GMIC-NC_21A_SCDPT5'!$S$83</definedName>
    <definedName name="SCDPT5_9299999_18" localSheetId="3">'GMIC-NC_21A_SCDPT5'!$T$83</definedName>
    <definedName name="SCDPT5_9299999_19" localSheetId="3">'GMIC-NC_21A_SCDPT5'!$U$83</definedName>
    <definedName name="SCDPT5_9299999_20" localSheetId="3">'GMIC-NC_21A_SCDPT5'!$V$83</definedName>
    <definedName name="SCDPT5_9299999_21" localSheetId="3">'GMIC-NC_21A_SCDPT5'!$W$83</definedName>
    <definedName name="SCDPT5_9299999_9" localSheetId="3">'GMIC-NC_21A_SCDPT5'!$K$83</definedName>
    <definedName name="SCDPT5_92BEGIN_1" localSheetId="3">'GMIC-NC_21A_SCDPT5'!$C$80</definedName>
    <definedName name="SCDPT5_92BEGIN_10" localSheetId="3">'GMIC-NC_21A_SCDPT5'!$L$80</definedName>
    <definedName name="SCDPT5_92BEGIN_11" localSheetId="3">'GMIC-NC_21A_SCDPT5'!$M$80</definedName>
    <definedName name="SCDPT5_92BEGIN_12" localSheetId="3">'GMIC-NC_21A_SCDPT5'!$N$80</definedName>
    <definedName name="SCDPT5_92BEGIN_13" localSheetId="3">'GMIC-NC_21A_SCDPT5'!$O$80</definedName>
    <definedName name="SCDPT5_92BEGIN_14" localSheetId="3">'GMIC-NC_21A_SCDPT5'!$P$80</definedName>
    <definedName name="SCDPT5_92BEGIN_15" localSheetId="3">'GMIC-NC_21A_SCDPT5'!$Q$80</definedName>
    <definedName name="SCDPT5_92BEGIN_16" localSheetId="3">'GMIC-NC_21A_SCDPT5'!$R$80</definedName>
    <definedName name="SCDPT5_92BEGIN_17" localSheetId="3">'GMIC-NC_21A_SCDPT5'!$S$80</definedName>
    <definedName name="SCDPT5_92BEGIN_18" localSheetId="3">'GMIC-NC_21A_SCDPT5'!$T$80</definedName>
    <definedName name="SCDPT5_92BEGIN_19" localSheetId="3">'GMIC-NC_21A_SCDPT5'!$U$80</definedName>
    <definedName name="SCDPT5_92BEGIN_2" localSheetId="3">'GMIC-NC_21A_SCDPT5'!$D$80</definedName>
    <definedName name="SCDPT5_92BEGIN_20" localSheetId="3">'GMIC-NC_21A_SCDPT5'!$V$80</definedName>
    <definedName name="SCDPT5_92BEGIN_21" localSheetId="3">'GMIC-NC_21A_SCDPT5'!$W$80</definedName>
    <definedName name="SCDPT5_92BEGIN_22" localSheetId="3">'GMIC-NC_21A_SCDPT5'!$X$80</definedName>
    <definedName name="SCDPT5_92BEGIN_23" localSheetId="3">'GMIC-NC_21A_SCDPT5'!$Y$80</definedName>
    <definedName name="SCDPT5_92BEGIN_24" localSheetId="3">'GMIC-NC_21A_SCDPT5'!$Z$80</definedName>
    <definedName name="SCDPT5_92BEGIN_25" localSheetId="3">'GMIC-NC_21A_SCDPT5'!$AA$80</definedName>
    <definedName name="SCDPT5_92BEGIN_26" localSheetId="3">'GMIC-NC_21A_SCDPT5'!$AB$80</definedName>
    <definedName name="SCDPT5_92BEGIN_3" localSheetId="3">'GMIC-NC_21A_SCDPT5'!$E$80</definedName>
    <definedName name="SCDPT5_92BEGIN_4" localSheetId="3">'GMIC-NC_21A_SCDPT5'!$F$80</definedName>
    <definedName name="SCDPT5_92BEGIN_5" localSheetId="3">'GMIC-NC_21A_SCDPT5'!$G$80</definedName>
    <definedName name="SCDPT5_92BEGIN_6" localSheetId="3">'GMIC-NC_21A_SCDPT5'!$H$80</definedName>
    <definedName name="SCDPT5_92BEGIN_7" localSheetId="3">'GMIC-NC_21A_SCDPT5'!$I$80</definedName>
    <definedName name="SCDPT5_92BEGIN_8" localSheetId="3">'GMIC-NC_21A_SCDPT5'!$J$80</definedName>
    <definedName name="SCDPT5_92BEGIN_9" localSheetId="3">'GMIC-NC_21A_SCDPT5'!$K$80</definedName>
    <definedName name="SCDPT5_92ENDIN_10" localSheetId="3">'GMIC-NC_21A_SCDPT5'!$L$82</definedName>
    <definedName name="SCDPT5_92ENDIN_11" localSheetId="3">'GMIC-NC_21A_SCDPT5'!$M$82</definedName>
    <definedName name="SCDPT5_92ENDIN_12" localSheetId="3">'GMIC-NC_21A_SCDPT5'!$N$82</definedName>
    <definedName name="SCDPT5_92ENDIN_13" localSheetId="3">'GMIC-NC_21A_SCDPT5'!$O$82</definedName>
    <definedName name="SCDPT5_92ENDIN_14" localSheetId="3">'GMIC-NC_21A_SCDPT5'!$P$82</definedName>
    <definedName name="SCDPT5_92ENDIN_15" localSheetId="3">'GMIC-NC_21A_SCDPT5'!$Q$82</definedName>
    <definedName name="SCDPT5_92ENDIN_16" localSheetId="3">'GMIC-NC_21A_SCDPT5'!$R$82</definedName>
    <definedName name="SCDPT5_92ENDIN_17" localSheetId="3">'GMIC-NC_21A_SCDPT5'!$S$82</definedName>
    <definedName name="SCDPT5_92ENDIN_18" localSheetId="3">'GMIC-NC_21A_SCDPT5'!$T$82</definedName>
    <definedName name="SCDPT5_92ENDIN_19" localSheetId="3">'GMIC-NC_21A_SCDPT5'!$U$82</definedName>
    <definedName name="SCDPT5_92ENDIN_2" localSheetId="3">'GMIC-NC_21A_SCDPT5'!$D$82</definedName>
    <definedName name="SCDPT5_92ENDIN_20" localSheetId="3">'GMIC-NC_21A_SCDPT5'!$V$82</definedName>
    <definedName name="SCDPT5_92ENDIN_21" localSheetId="3">'GMIC-NC_21A_SCDPT5'!$W$82</definedName>
    <definedName name="SCDPT5_92ENDIN_22" localSheetId="3">'GMIC-NC_21A_SCDPT5'!$X$82</definedName>
    <definedName name="SCDPT5_92ENDIN_23" localSheetId="3">'GMIC-NC_21A_SCDPT5'!$Y$82</definedName>
    <definedName name="SCDPT5_92ENDIN_24" localSheetId="3">'GMIC-NC_21A_SCDPT5'!$Z$82</definedName>
    <definedName name="SCDPT5_92ENDIN_25" localSheetId="3">'GMIC-NC_21A_SCDPT5'!$AA$82</definedName>
    <definedName name="SCDPT5_92ENDIN_26" localSheetId="3">'GMIC-NC_21A_SCDPT5'!$AB$82</definedName>
    <definedName name="SCDPT5_92ENDIN_3" localSheetId="3">'GMIC-NC_21A_SCDPT5'!$E$82</definedName>
    <definedName name="SCDPT5_92ENDIN_4" localSheetId="3">'GMIC-NC_21A_SCDPT5'!$F$82</definedName>
    <definedName name="SCDPT5_92ENDIN_5" localSheetId="3">'GMIC-NC_21A_SCDPT5'!$G$82</definedName>
    <definedName name="SCDPT5_92ENDIN_6" localSheetId="3">'GMIC-NC_21A_SCDPT5'!$H$82</definedName>
    <definedName name="SCDPT5_92ENDIN_7" localSheetId="3">'GMIC-NC_21A_SCDPT5'!$I$82</definedName>
    <definedName name="SCDPT5_92ENDIN_8" localSheetId="3">'GMIC-NC_21A_SCDPT5'!$J$82</definedName>
    <definedName name="SCDPT5_92ENDIN_9" localSheetId="3">'GMIC-NC_21A_SCDPT5'!$K$82</definedName>
    <definedName name="SCDPT5_9300000_Range" localSheetId="3">'GMIC-NC_21A_SCDPT5'!$B$84:$AB$86</definedName>
    <definedName name="SCDPT5_9399999_10" localSheetId="3">'GMIC-NC_21A_SCDPT5'!$L$87</definedName>
    <definedName name="SCDPT5_9399999_11" localSheetId="3">'GMIC-NC_21A_SCDPT5'!$M$87</definedName>
    <definedName name="SCDPT5_9399999_12" localSheetId="3">'GMIC-NC_21A_SCDPT5'!$N$87</definedName>
    <definedName name="SCDPT5_9399999_13" localSheetId="3">'GMIC-NC_21A_SCDPT5'!$O$87</definedName>
    <definedName name="SCDPT5_9399999_14" localSheetId="3">'GMIC-NC_21A_SCDPT5'!$P$87</definedName>
    <definedName name="SCDPT5_9399999_15" localSheetId="3">'GMIC-NC_21A_SCDPT5'!$Q$87</definedName>
    <definedName name="SCDPT5_9399999_16" localSheetId="3">'GMIC-NC_21A_SCDPT5'!$R$87</definedName>
    <definedName name="SCDPT5_9399999_17" localSheetId="3">'GMIC-NC_21A_SCDPT5'!$S$87</definedName>
    <definedName name="SCDPT5_9399999_18" localSheetId="3">'GMIC-NC_21A_SCDPT5'!$T$87</definedName>
    <definedName name="SCDPT5_9399999_19" localSheetId="3">'GMIC-NC_21A_SCDPT5'!$U$87</definedName>
    <definedName name="SCDPT5_9399999_20" localSheetId="3">'GMIC-NC_21A_SCDPT5'!$V$87</definedName>
    <definedName name="SCDPT5_9399999_21" localSheetId="3">'GMIC-NC_21A_SCDPT5'!$W$87</definedName>
    <definedName name="SCDPT5_9399999_9" localSheetId="3">'GMIC-NC_21A_SCDPT5'!$K$87</definedName>
    <definedName name="SCDPT5_93BEGIN_1" localSheetId="3">'GMIC-NC_21A_SCDPT5'!$C$84</definedName>
    <definedName name="SCDPT5_93BEGIN_10" localSheetId="3">'GMIC-NC_21A_SCDPT5'!$L$84</definedName>
    <definedName name="SCDPT5_93BEGIN_11" localSheetId="3">'GMIC-NC_21A_SCDPT5'!$M$84</definedName>
    <definedName name="SCDPT5_93BEGIN_12" localSheetId="3">'GMIC-NC_21A_SCDPT5'!$N$84</definedName>
    <definedName name="SCDPT5_93BEGIN_13" localSheetId="3">'GMIC-NC_21A_SCDPT5'!$O$84</definedName>
    <definedName name="SCDPT5_93BEGIN_14" localSheetId="3">'GMIC-NC_21A_SCDPT5'!$P$84</definedName>
    <definedName name="SCDPT5_93BEGIN_15" localSheetId="3">'GMIC-NC_21A_SCDPT5'!$Q$84</definedName>
    <definedName name="SCDPT5_93BEGIN_16" localSheetId="3">'GMIC-NC_21A_SCDPT5'!$R$84</definedName>
    <definedName name="SCDPT5_93BEGIN_17" localSheetId="3">'GMIC-NC_21A_SCDPT5'!$S$84</definedName>
    <definedName name="SCDPT5_93BEGIN_18" localSheetId="3">'GMIC-NC_21A_SCDPT5'!$T$84</definedName>
    <definedName name="SCDPT5_93BEGIN_19" localSheetId="3">'GMIC-NC_21A_SCDPT5'!$U$84</definedName>
    <definedName name="SCDPT5_93BEGIN_2" localSheetId="3">'GMIC-NC_21A_SCDPT5'!$D$84</definedName>
    <definedName name="SCDPT5_93BEGIN_20" localSheetId="3">'GMIC-NC_21A_SCDPT5'!$V$84</definedName>
    <definedName name="SCDPT5_93BEGIN_21" localSheetId="3">'GMIC-NC_21A_SCDPT5'!$W$84</definedName>
    <definedName name="SCDPT5_93BEGIN_22" localSheetId="3">'GMIC-NC_21A_SCDPT5'!$X$84</definedName>
    <definedName name="SCDPT5_93BEGIN_23" localSheetId="3">'GMIC-NC_21A_SCDPT5'!$Y$84</definedName>
    <definedName name="SCDPT5_93BEGIN_24" localSheetId="3">'GMIC-NC_21A_SCDPT5'!$Z$84</definedName>
    <definedName name="SCDPT5_93BEGIN_25" localSheetId="3">'GMIC-NC_21A_SCDPT5'!$AA$84</definedName>
    <definedName name="SCDPT5_93BEGIN_26" localSheetId="3">'GMIC-NC_21A_SCDPT5'!$AB$84</definedName>
    <definedName name="SCDPT5_93BEGIN_3" localSheetId="3">'GMIC-NC_21A_SCDPT5'!$E$84</definedName>
    <definedName name="SCDPT5_93BEGIN_4" localSheetId="3">'GMIC-NC_21A_SCDPT5'!$F$84</definedName>
    <definedName name="SCDPT5_93BEGIN_5" localSheetId="3">'GMIC-NC_21A_SCDPT5'!$G$84</definedName>
    <definedName name="SCDPT5_93BEGIN_6" localSheetId="3">'GMIC-NC_21A_SCDPT5'!$H$84</definedName>
    <definedName name="SCDPT5_93BEGIN_7" localSheetId="3">'GMIC-NC_21A_SCDPT5'!$I$84</definedName>
    <definedName name="SCDPT5_93BEGIN_8" localSheetId="3">'GMIC-NC_21A_SCDPT5'!$J$84</definedName>
    <definedName name="SCDPT5_93BEGIN_9" localSheetId="3">'GMIC-NC_21A_SCDPT5'!$K$84</definedName>
    <definedName name="SCDPT5_93ENDIN_10" localSheetId="3">'GMIC-NC_21A_SCDPT5'!$L$86</definedName>
    <definedName name="SCDPT5_93ENDIN_11" localSheetId="3">'GMIC-NC_21A_SCDPT5'!$M$86</definedName>
    <definedName name="SCDPT5_93ENDIN_12" localSheetId="3">'GMIC-NC_21A_SCDPT5'!$N$86</definedName>
    <definedName name="SCDPT5_93ENDIN_13" localSheetId="3">'GMIC-NC_21A_SCDPT5'!$O$86</definedName>
    <definedName name="SCDPT5_93ENDIN_14" localSheetId="3">'GMIC-NC_21A_SCDPT5'!$P$86</definedName>
    <definedName name="SCDPT5_93ENDIN_15" localSheetId="3">'GMIC-NC_21A_SCDPT5'!$Q$86</definedName>
    <definedName name="SCDPT5_93ENDIN_16" localSheetId="3">'GMIC-NC_21A_SCDPT5'!$R$86</definedName>
    <definedName name="SCDPT5_93ENDIN_17" localSheetId="3">'GMIC-NC_21A_SCDPT5'!$S$86</definedName>
    <definedName name="SCDPT5_93ENDIN_18" localSheetId="3">'GMIC-NC_21A_SCDPT5'!$T$86</definedName>
    <definedName name="SCDPT5_93ENDIN_19" localSheetId="3">'GMIC-NC_21A_SCDPT5'!$U$86</definedName>
    <definedName name="SCDPT5_93ENDIN_2" localSheetId="3">'GMIC-NC_21A_SCDPT5'!$D$86</definedName>
    <definedName name="SCDPT5_93ENDIN_20" localSheetId="3">'GMIC-NC_21A_SCDPT5'!$V$86</definedName>
    <definedName name="SCDPT5_93ENDIN_21" localSheetId="3">'GMIC-NC_21A_SCDPT5'!$W$86</definedName>
    <definedName name="SCDPT5_93ENDIN_22" localSheetId="3">'GMIC-NC_21A_SCDPT5'!$X$86</definedName>
    <definedName name="SCDPT5_93ENDIN_23" localSheetId="3">'GMIC-NC_21A_SCDPT5'!$Y$86</definedName>
    <definedName name="SCDPT5_93ENDIN_24" localSheetId="3">'GMIC-NC_21A_SCDPT5'!$Z$86</definedName>
    <definedName name="SCDPT5_93ENDIN_25" localSheetId="3">'GMIC-NC_21A_SCDPT5'!$AA$86</definedName>
    <definedName name="SCDPT5_93ENDIN_26" localSheetId="3">'GMIC-NC_21A_SCDPT5'!$AB$86</definedName>
    <definedName name="SCDPT5_93ENDIN_3" localSheetId="3">'GMIC-NC_21A_SCDPT5'!$E$86</definedName>
    <definedName name="SCDPT5_93ENDIN_4" localSheetId="3">'GMIC-NC_21A_SCDPT5'!$F$86</definedName>
    <definedName name="SCDPT5_93ENDIN_5" localSheetId="3">'GMIC-NC_21A_SCDPT5'!$G$86</definedName>
    <definedName name="SCDPT5_93ENDIN_6" localSheetId="3">'GMIC-NC_21A_SCDPT5'!$H$86</definedName>
    <definedName name="SCDPT5_93ENDIN_7" localSheetId="3">'GMIC-NC_21A_SCDPT5'!$I$86</definedName>
    <definedName name="SCDPT5_93ENDIN_8" localSheetId="3">'GMIC-NC_21A_SCDPT5'!$J$86</definedName>
    <definedName name="SCDPT5_93ENDIN_9" localSheetId="3">'GMIC-NC_21A_SCDPT5'!$K$86</definedName>
    <definedName name="SCDPT5_9400000_Range" localSheetId="3">'GMIC-NC_21A_SCDPT5'!$B$88:$AB$90</definedName>
    <definedName name="SCDPT5_9499999_10" localSheetId="3">'GMIC-NC_21A_SCDPT5'!$L$91</definedName>
    <definedName name="SCDPT5_9499999_11" localSheetId="3">'GMIC-NC_21A_SCDPT5'!$M$91</definedName>
    <definedName name="SCDPT5_9499999_12" localSheetId="3">'GMIC-NC_21A_SCDPT5'!$N$91</definedName>
    <definedName name="SCDPT5_9499999_13" localSheetId="3">'GMIC-NC_21A_SCDPT5'!$O$91</definedName>
    <definedName name="SCDPT5_9499999_14" localSheetId="3">'GMIC-NC_21A_SCDPT5'!$P$91</definedName>
    <definedName name="SCDPT5_9499999_15" localSheetId="3">'GMIC-NC_21A_SCDPT5'!$Q$91</definedName>
    <definedName name="SCDPT5_9499999_16" localSheetId="3">'GMIC-NC_21A_SCDPT5'!$R$91</definedName>
    <definedName name="SCDPT5_9499999_17" localSheetId="3">'GMIC-NC_21A_SCDPT5'!$S$91</definedName>
    <definedName name="SCDPT5_9499999_18" localSheetId="3">'GMIC-NC_21A_SCDPT5'!$T$91</definedName>
    <definedName name="SCDPT5_9499999_19" localSheetId="3">'GMIC-NC_21A_SCDPT5'!$U$91</definedName>
    <definedName name="SCDPT5_9499999_20" localSheetId="3">'GMIC-NC_21A_SCDPT5'!$V$91</definedName>
    <definedName name="SCDPT5_9499999_21" localSheetId="3">'GMIC-NC_21A_SCDPT5'!$W$91</definedName>
    <definedName name="SCDPT5_9499999_9" localSheetId="3">'GMIC-NC_21A_SCDPT5'!$K$91</definedName>
    <definedName name="SCDPT5_94BEGIN_1" localSheetId="3">'GMIC-NC_21A_SCDPT5'!$C$88</definedName>
    <definedName name="SCDPT5_94BEGIN_10" localSheetId="3">'GMIC-NC_21A_SCDPT5'!$L$88</definedName>
    <definedName name="SCDPT5_94BEGIN_11" localSheetId="3">'GMIC-NC_21A_SCDPT5'!$M$88</definedName>
    <definedName name="SCDPT5_94BEGIN_12" localSheetId="3">'GMIC-NC_21A_SCDPT5'!$N$88</definedName>
    <definedName name="SCDPT5_94BEGIN_13" localSheetId="3">'GMIC-NC_21A_SCDPT5'!$O$88</definedName>
    <definedName name="SCDPT5_94BEGIN_14" localSheetId="3">'GMIC-NC_21A_SCDPT5'!$P$88</definedName>
    <definedName name="SCDPT5_94BEGIN_15" localSheetId="3">'GMIC-NC_21A_SCDPT5'!$Q$88</definedName>
    <definedName name="SCDPT5_94BEGIN_16" localSheetId="3">'GMIC-NC_21A_SCDPT5'!$R$88</definedName>
    <definedName name="SCDPT5_94BEGIN_17" localSheetId="3">'GMIC-NC_21A_SCDPT5'!$S$88</definedName>
    <definedName name="SCDPT5_94BEGIN_18" localSheetId="3">'GMIC-NC_21A_SCDPT5'!$T$88</definedName>
    <definedName name="SCDPT5_94BEGIN_19" localSheetId="3">'GMIC-NC_21A_SCDPT5'!$U$88</definedName>
    <definedName name="SCDPT5_94BEGIN_2" localSheetId="3">'GMIC-NC_21A_SCDPT5'!$D$88</definedName>
    <definedName name="SCDPT5_94BEGIN_20" localSheetId="3">'GMIC-NC_21A_SCDPT5'!$V$88</definedName>
    <definedName name="SCDPT5_94BEGIN_21" localSheetId="3">'GMIC-NC_21A_SCDPT5'!$W$88</definedName>
    <definedName name="SCDPT5_94BEGIN_22" localSheetId="3">'GMIC-NC_21A_SCDPT5'!$X$88</definedName>
    <definedName name="SCDPT5_94BEGIN_23" localSheetId="3">'GMIC-NC_21A_SCDPT5'!$Y$88</definedName>
    <definedName name="SCDPT5_94BEGIN_24" localSheetId="3">'GMIC-NC_21A_SCDPT5'!$Z$88</definedName>
    <definedName name="SCDPT5_94BEGIN_25" localSheetId="3">'GMIC-NC_21A_SCDPT5'!$AA$88</definedName>
    <definedName name="SCDPT5_94BEGIN_26" localSheetId="3">'GMIC-NC_21A_SCDPT5'!$AB$88</definedName>
    <definedName name="SCDPT5_94BEGIN_3" localSheetId="3">'GMIC-NC_21A_SCDPT5'!$E$88</definedName>
    <definedName name="SCDPT5_94BEGIN_4" localSheetId="3">'GMIC-NC_21A_SCDPT5'!$F$88</definedName>
    <definedName name="SCDPT5_94BEGIN_5" localSheetId="3">'GMIC-NC_21A_SCDPT5'!$G$88</definedName>
    <definedName name="SCDPT5_94BEGIN_6" localSheetId="3">'GMIC-NC_21A_SCDPT5'!$H$88</definedName>
    <definedName name="SCDPT5_94BEGIN_7" localSheetId="3">'GMIC-NC_21A_SCDPT5'!$I$88</definedName>
    <definedName name="SCDPT5_94BEGIN_8" localSheetId="3">'GMIC-NC_21A_SCDPT5'!$J$88</definedName>
    <definedName name="SCDPT5_94BEGIN_9" localSheetId="3">'GMIC-NC_21A_SCDPT5'!$K$88</definedName>
    <definedName name="SCDPT5_94ENDIN_10" localSheetId="3">'GMIC-NC_21A_SCDPT5'!$L$90</definedName>
    <definedName name="SCDPT5_94ENDIN_11" localSheetId="3">'GMIC-NC_21A_SCDPT5'!$M$90</definedName>
    <definedName name="SCDPT5_94ENDIN_12" localSheetId="3">'GMIC-NC_21A_SCDPT5'!$N$90</definedName>
    <definedName name="SCDPT5_94ENDIN_13" localSheetId="3">'GMIC-NC_21A_SCDPT5'!$O$90</definedName>
    <definedName name="SCDPT5_94ENDIN_14" localSheetId="3">'GMIC-NC_21A_SCDPT5'!$P$90</definedName>
    <definedName name="SCDPT5_94ENDIN_15" localSheetId="3">'GMIC-NC_21A_SCDPT5'!$Q$90</definedName>
    <definedName name="SCDPT5_94ENDIN_16" localSheetId="3">'GMIC-NC_21A_SCDPT5'!$R$90</definedName>
    <definedName name="SCDPT5_94ENDIN_17" localSheetId="3">'GMIC-NC_21A_SCDPT5'!$S$90</definedName>
    <definedName name="SCDPT5_94ENDIN_18" localSheetId="3">'GMIC-NC_21A_SCDPT5'!$T$90</definedName>
    <definedName name="SCDPT5_94ENDIN_19" localSheetId="3">'GMIC-NC_21A_SCDPT5'!$U$90</definedName>
    <definedName name="SCDPT5_94ENDIN_2" localSheetId="3">'GMIC-NC_21A_SCDPT5'!$D$90</definedName>
    <definedName name="SCDPT5_94ENDIN_20" localSheetId="3">'GMIC-NC_21A_SCDPT5'!$V$90</definedName>
    <definedName name="SCDPT5_94ENDIN_21" localSheetId="3">'GMIC-NC_21A_SCDPT5'!$W$90</definedName>
    <definedName name="SCDPT5_94ENDIN_22" localSheetId="3">'GMIC-NC_21A_SCDPT5'!$X$90</definedName>
    <definedName name="SCDPT5_94ENDIN_23" localSheetId="3">'GMIC-NC_21A_SCDPT5'!$Y$90</definedName>
    <definedName name="SCDPT5_94ENDIN_24" localSheetId="3">'GMIC-NC_21A_SCDPT5'!$Z$90</definedName>
    <definedName name="SCDPT5_94ENDIN_25" localSheetId="3">'GMIC-NC_21A_SCDPT5'!$AA$90</definedName>
    <definedName name="SCDPT5_94ENDIN_26" localSheetId="3">'GMIC-NC_21A_SCDPT5'!$AB$90</definedName>
    <definedName name="SCDPT5_94ENDIN_3" localSheetId="3">'GMIC-NC_21A_SCDPT5'!$E$90</definedName>
    <definedName name="SCDPT5_94ENDIN_4" localSheetId="3">'GMIC-NC_21A_SCDPT5'!$F$90</definedName>
    <definedName name="SCDPT5_94ENDIN_5" localSheetId="3">'GMIC-NC_21A_SCDPT5'!$G$90</definedName>
    <definedName name="SCDPT5_94ENDIN_6" localSheetId="3">'GMIC-NC_21A_SCDPT5'!$H$90</definedName>
    <definedName name="SCDPT5_94ENDIN_7" localSheetId="3">'GMIC-NC_21A_SCDPT5'!$I$90</definedName>
    <definedName name="SCDPT5_94ENDIN_8" localSheetId="3">'GMIC-NC_21A_SCDPT5'!$J$90</definedName>
    <definedName name="SCDPT5_94ENDIN_9" localSheetId="3">'GMIC-NC_21A_SCDPT5'!$K$90</definedName>
    <definedName name="SCDPT5_9500000_Range" localSheetId="3">'GMIC-NC_21A_SCDPT5'!$B$92:$AB$94</definedName>
    <definedName name="SCDPT5_9599999_10" localSheetId="3">'GMIC-NC_21A_SCDPT5'!$L$95</definedName>
    <definedName name="SCDPT5_9599999_11" localSheetId="3">'GMIC-NC_21A_SCDPT5'!$M$95</definedName>
    <definedName name="SCDPT5_9599999_12" localSheetId="3">'GMIC-NC_21A_SCDPT5'!$N$95</definedName>
    <definedName name="SCDPT5_9599999_13" localSheetId="3">'GMIC-NC_21A_SCDPT5'!$O$95</definedName>
    <definedName name="SCDPT5_9599999_14" localSheetId="3">'GMIC-NC_21A_SCDPT5'!$P$95</definedName>
    <definedName name="SCDPT5_9599999_15" localSheetId="3">'GMIC-NC_21A_SCDPT5'!$Q$95</definedName>
    <definedName name="SCDPT5_9599999_16" localSheetId="3">'GMIC-NC_21A_SCDPT5'!$R$95</definedName>
    <definedName name="SCDPT5_9599999_17" localSheetId="3">'GMIC-NC_21A_SCDPT5'!$S$95</definedName>
    <definedName name="SCDPT5_9599999_18" localSheetId="3">'GMIC-NC_21A_SCDPT5'!$T$95</definedName>
    <definedName name="SCDPT5_9599999_19" localSheetId="3">'GMIC-NC_21A_SCDPT5'!$U$95</definedName>
    <definedName name="SCDPT5_9599999_20" localSheetId="3">'GMIC-NC_21A_SCDPT5'!$V$95</definedName>
    <definedName name="SCDPT5_9599999_21" localSheetId="3">'GMIC-NC_21A_SCDPT5'!$W$95</definedName>
    <definedName name="SCDPT5_9599999_9" localSheetId="3">'GMIC-NC_21A_SCDPT5'!$K$95</definedName>
    <definedName name="SCDPT5_95BEGIN_1" localSheetId="3">'GMIC-NC_21A_SCDPT5'!$C$92</definedName>
    <definedName name="SCDPT5_95BEGIN_10" localSheetId="3">'GMIC-NC_21A_SCDPT5'!$L$92</definedName>
    <definedName name="SCDPT5_95BEGIN_11" localSheetId="3">'GMIC-NC_21A_SCDPT5'!$M$92</definedName>
    <definedName name="SCDPT5_95BEGIN_12" localSheetId="3">'GMIC-NC_21A_SCDPT5'!$N$92</definedName>
    <definedName name="SCDPT5_95BEGIN_13" localSheetId="3">'GMIC-NC_21A_SCDPT5'!$O$92</definedName>
    <definedName name="SCDPT5_95BEGIN_14" localSheetId="3">'GMIC-NC_21A_SCDPT5'!$P$92</definedName>
    <definedName name="SCDPT5_95BEGIN_15" localSheetId="3">'GMIC-NC_21A_SCDPT5'!$Q$92</definedName>
    <definedName name="SCDPT5_95BEGIN_16" localSheetId="3">'GMIC-NC_21A_SCDPT5'!$R$92</definedName>
    <definedName name="SCDPT5_95BEGIN_17" localSheetId="3">'GMIC-NC_21A_SCDPT5'!$S$92</definedName>
    <definedName name="SCDPT5_95BEGIN_18" localSheetId="3">'GMIC-NC_21A_SCDPT5'!$T$92</definedName>
    <definedName name="SCDPT5_95BEGIN_19" localSheetId="3">'GMIC-NC_21A_SCDPT5'!$U$92</definedName>
    <definedName name="SCDPT5_95BEGIN_2" localSheetId="3">'GMIC-NC_21A_SCDPT5'!$D$92</definedName>
    <definedName name="SCDPT5_95BEGIN_20" localSheetId="3">'GMIC-NC_21A_SCDPT5'!$V$92</definedName>
    <definedName name="SCDPT5_95BEGIN_21" localSheetId="3">'GMIC-NC_21A_SCDPT5'!$W$92</definedName>
    <definedName name="SCDPT5_95BEGIN_22" localSheetId="3">'GMIC-NC_21A_SCDPT5'!$X$92</definedName>
    <definedName name="SCDPT5_95BEGIN_23" localSheetId="3">'GMIC-NC_21A_SCDPT5'!$Y$92</definedName>
    <definedName name="SCDPT5_95BEGIN_24" localSheetId="3">'GMIC-NC_21A_SCDPT5'!$Z$92</definedName>
    <definedName name="SCDPT5_95BEGIN_25" localSheetId="3">'GMIC-NC_21A_SCDPT5'!$AA$92</definedName>
    <definedName name="SCDPT5_95BEGIN_26" localSheetId="3">'GMIC-NC_21A_SCDPT5'!$AB$92</definedName>
    <definedName name="SCDPT5_95BEGIN_3" localSheetId="3">'GMIC-NC_21A_SCDPT5'!$E$92</definedName>
    <definedName name="SCDPT5_95BEGIN_4" localSheetId="3">'GMIC-NC_21A_SCDPT5'!$F$92</definedName>
    <definedName name="SCDPT5_95BEGIN_5" localSheetId="3">'GMIC-NC_21A_SCDPT5'!$G$92</definedName>
    <definedName name="SCDPT5_95BEGIN_6" localSheetId="3">'GMIC-NC_21A_SCDPT5'!$H$92</definedName>
    <definedName name="SCDPT5_95BEGIN_7" localSheetId="3">'GMIC-NC_21A_SCDPT5'!$I$92</definedName>
    <definedName name="SCDPT5_95BEGIN_8" localSheetId="3">'GMIC-NC_21A_SCDPT5'!$J$92</definedName>
    <definedName name="SCDPT5_95BEGIN_9" localSheetId="3">'GMIC-NC_21A_SCDPT5'!$K$92</definedName>
    <definedName name="SCDPT5_95ENDIN_10" localSheetId="3">'GMIC-NC_21A_SCDPT5'!$L$94</definedName>
    <definedName name="SCDPT5_95ENDIN_11" localSheetId="3">'GMIC-NC_21A_SCDPT5'!$M$94</definedName>
    <definedName name="SCDPT5_95ENDIN_12" localSheetId="3">'GMIC-NC_21A_SCDPT5'!$N$94</definedName>
    <definedName name="SCDPT5_95ENDIN_13" localSheetId="3">'GMIC-NC_21A_SCDPT5'!$O$94</definedName>
    <definedName name="SCDPT5_95ENDIN_14" localSheetId="3">'GMIC-NC_21A_SCDPT5'!$P$94</definedName>
    <definedName name="SCDPT5_95ENDIN_15" localSheetId="3">'GMIC-NC_21A_SCDPT5'!$Q$94</definedName>
    <definedName name="SCDPT5_95ENDIN_16" localSheetId="3">'GMIC-NC_21A_SCDPT5'!$R$94</definedName>
    <definedName name="SCDPT5_95ENDIN_17" localSheetId="3">'GMIC-NC_21A_SCDPT5'!$S$94</definedName>
    <definedName name="SCDPT5_95ENDIN_18" localSheetId="3">'GMIC-NC_21A_SCDPT5'!$T$94</definedName>
    <definedName name="SCDPT5_95ENDIN_19" localSheetId="3">'GMIC-NC_21A_SCDPT5'!$U$94</definedName>
    <definedName name="SCDPT5_95ENDIN_2" localSheetId="3">'GMIC-NC_21A_SCDPT5'!$D$94</definedName>
    <definedName name="SCDPT5_95ENDIN_20" localSheetId="3">'GMIC-NC_21A_SCDPT5'!$V$94</definedName>
    <definedName name="SCDPT5_95ENDIN_21" localSheetId="3">'GMIC-NC_21A_SCDPT5'!$W$94</definedName>
    <definedName name="SCDPT5_95ENDIN_22" localSheetId="3">'GMIC-NC_21A_SCDPT5'!$X$94</definedName>
    <definedName name="SCDPT5_95ENDIN_23" localSheetId="3">'GMIC-NC_21A_SCDPT5'!$Y$94</definedName>
    <definedName name="SCDPT5_95ENDIN_24" localSheetId="3">'GMIC-NC_21A_SCDPT5'!$Z$94</definedName>
    <definedName name="SCDPT5_95ENDIN_25" localSheetId="3">'GMIC-NC_21A_SCDPT5'!$AA$94</definedName>
    <definedName name="SCDPT5_95ENDIN_26" localSheetId="3">'GMIC-NC_21A_SCDPT5'!$AB$94</definedName>
    <definedName name="SCDPT5_95ENDIN_3" localSheetId="3">'GMIC-NC_21A_SCDPT5'!$E$94</definedName>
    <definedName name="SCDPT5_95ENDIN_4" localSheetId="3">'GMIC-NC_21A_SCDPT5'!$F$94</definedName>
    <definedName name="SCDPT5_95ENDIN_5" localSheetId="3">'GMIC-NC_21A_SCDPT5'!$G$94</definedName>
    <definedName name="SCDPT5_95ENDIN_6" localSheetId="3">'GMIC-NC_21A_SCDPT5'!$H$94</definedName>
    <definedName name="SCDPT5_95ENDIN_7" localSheetId="3">'GMIC-NC_21A_SCDPT5'!$I$94</definedName>
    <definedName name="SCDPT5_95ENDIN_8" localSheetId="3">'GMIC-NC_21A_SCDPT5'!$J$94</definedName>
    <definedName name="SCDPT5_95ENDIN_9" localSheetId="3">'GMIC-NC_21A_SCDPT5'!$K$94</definedName>
    <definedName name="SCDPT5_9600000_Range" localSheetId="3">'GMIC-NC_21A_SCDPT5'!$B$96:$AB$98</definedName>
    <definedName name="SCDPT5_9699999_10" localSheetId="3">'GMIC-NC_21A_SCDPT5'!$L$99</definedName>
    <definedName name="SCDPT5_9699999_11" localSheetId="3">'GMIC-NC_21A_SCDPT5'!$M$99</definedName>
    <definedName name="SCDPT5_9699999_12" localSheetId="3">'GMIC-NC_21A_SCDPT5'!$N$99</definedName>
    <definedName name="SCDPT5_9699999_13" localSheetId="3">'GMIC-NC_21A_SCDPT5'!$O$99</definedName>
    <definedName name="SCDPT5_9699999_14" localSheetId="3">'GMIC-NC_21A_SCDPT5'!$P$99</definedName>
    <definedName name="SCDPT5_9699999_15" localSheetId="3">'GMIC-NC_21A_SCDPT5'!$Q$99</definedName>
    <definedName name="SCDPT5_9699999_16" localSheetId="3">'GMIC-NC_21A_SCDPT5'!$R$99</definedName>
    <definedName name="SCDPT5_9699999_17" localSheetId="3">'GMIC-NC_21A_SCDPT5'!$S$99</definedName>
    <definedName name="SCDPT5_9699999_18" localSheetId="3">'GMIC-NC_21A_SCDPT5'!$T$99</definedName>
    <definedName name="SCDPT5_9699999_19" localSheetId="3">'GMIC-NC_21A_SCDPT5'!$U$99</definedName>
    <definedName name="SCDPT5_9699999_20" localSheetId="3">'GMIC-NC_21A_SCDPT5'!$V$99</definedName>
    <definedName name="SCDPT5_9699999_21" localSheetId="3">'GMIC-NC_21A_SCDPT5'!$W$99</definedName>
    <definedName name="SCDPT5_9699999_9" localSheetId="3">'GMIC-NC_21A_SCDPT5'!$K$99</definedName>
    <definedName name="SCDPT5_96BEGIN_1" localSheetId="3">'GMIC-NC_21A_SCDPT5'!$C$96</definedName>
    <definedName name="SCDPT5_96BEGIN_10" localSheetId="3">'GMIC-NC_21A_SCDPT5'!$L$96</definedName>
    <definedName name="SCDPT5_96BEGIN_11" localSheetId="3">'GMIC-NC_21A_SCDPT5'!$M$96</definedName>
    <definedName name="SCDPT5_96BEGIN_12" localSheetId="3">'GMIC-NC_21A_SCDPT5'!$N$96</definedName>
    <definedName name="SCDPT5_96BEGIN_13" localSheetId="3">'GMIC-NC_21A_SCDPT5'!$O$96</definedName>
    <definedName name="SCDPT5_96BEGIN_14" localSheetId="3">'GMIC-NC_21A_SCDPT5'!$P$96</definedName>
    <definedName name="SCDPT5_96BEGIN_15" localSheetId="3">'GMIC-NC_21A_SCDPT5'!$Q$96</definedName>
    <definedName name="SCDPT5_96BEGIN_16" localSheetId="3">'GMIC-NC_21A_SCDPT5'!$R$96</definedName>
    <definedName name="SCDPT5_96BEGIN_17" localSheetId="3">'GMIC-NC_21A_SCDPT5'!$S$96</definedName>
    <definedName name="SCDPT5_96BEGIN_18" localSheetId="3">'GMIC-NC_21A_SCDPT5'!$T$96</definedName>
    <definedName name="SCDPT5_96BEGIN_19" localSheetId="3">'GMIC-NC_21A_SCDPT5'!$U$96</definedName>
    <definedName name="SCDPT5_96BEGIN_2" localSheetId="3">'GMIC-NC_21A_SCDPT5'!$D$96</definedName>
    <definedName name="SCDPT5_96BEGIN_20" localSheetId="3">'GMIC-NC_21A_SCDPT5'!$V$96</definedName>
    <definedName name="SCDPT5_96BEGIN_21" localSheetId="3">'GMIC-NC_21A_SCDPT5'!$W$96</definedName>
    <definedName name="SCDPT5_96BEGIN_22" localSheetId="3">'GMIC-NC_21A_SCDPT5'!$X$96</definedName>
    <definedName name="SCDPT5_96BEGIN_23" localSheetId="3">'GMIC-NC_21A_SCDPT5'!$Y$96</definedName>
    <definedName name="SCDPT5_96BEGIN_24" localSheetId="3">'GMIC-NC_21A_SCDPT5'!$Z$96</definedName>
    <definedName name="SCDPT5_96BEGIN_25" localSheetId="3">'GMIC-NC_21A_SCDPT5'!$AA$96</definedName>
    <definedName name="SCDPT5_96BEGIN_26" localSheetId="3">'GMIC-NC_21A_SCDPT5'!$AB$96</definedName>
    <definedName name="SCDPT5_96BEGIN_3" localSheetId="3">'GMIC-NC_21A_SCDPT5'!$E$96</definedName>
    <definedName name="SCDPT5_96BEGIN_4" localSheetId="3">'GMIC-NC_21A_SCDPT5'!$F$96</definedName>
    <definedName name="SCDPT5_96BEGIN_5" localSheetId="3">'GMIC-NC_21A_SCDPT5'!$G$96</definedName>
    <definedName name="SCDPT5_96BEGIN_6" localSheetId="3">'GMIC-NC_21A_SCDPT5'!$H$96</definedName>
    <definedName name="SCDPT5_96BEGIN_7" localSheetId="3">'GMIC-NC_21A_SCDPT5'!$I$96</definedName>
    <definedName name="SCDPT5_96BEGIN_8" localSheetId="3">'GMIC-NC_21A_SCDPT5'!$J$96</definedName>
    <definedName name="SCDPT5_96BEGIN_9" localSheetId="3">'GMIC-NC_21A_SCDPT5'!$K$96</definedName>
    <definedName name="SCDPT5_96ENDIN_10" localSheetId="3">'GMIC-NC_21A_SCDPT5'!$L$98</definedName>
    <definedName name="SCDPT5_96ENDIN_11" localSheetId="3">'GMIC-NC_21A_SCDPT5'!$M$98</definedName>
    <definedName name="SCDPT5_96ENDIN_12" localSheetId="3">'GMIC-NC_21A_SCDPT5'!$N$98</definedName>
    <definedName name="SCDPT5_96ENDIN_13" localSheetId="3">'GMIC-NC_21A_SCDPT5'!$O$98</definedName>
    <definedName name="SCDPT5_96ENDIN_14" localSheetId="3">'GMIC-NC_21A_SCDPT5'!$P$98</definedName>
    <definedName name="SCDPT5_96ENDIN_15" localSheetId="3">'GMIC-NC_21A_SCDPT5'!$Q$98</definedName>
    <definedName name="SCDPT5_96ENDIN_16" localSheetId="3">'GMIC-NC_21A_SCDPT5'!$R$98</definedName>
    <definedName name="SCDPT5_96ENDIN_17" localSheetId="3">'GMIC-NC_21A_SCDPT5'!$S$98</definedName>
    <definedName name="SCDPT5_96ENDIN_18" localSheetId="3">'GMIC-NC_21A_SCDPT5'!$T$98</definedName>
    <definedName name="SCDPT5_96ENDIN_19" localSheetId="3">'GMIC-NC_21A_SCDPT5'!$U$98</definedName>
    <definedName name="SCDPT5_96ENDIN_2" localSheetId="3">'GMIC-NC_21A_SCDPT5'!$D$98</definedName>
    <definedName name="SCDPT5_96ENDIN_20" localSheetId="3">'GMIC-NC_21A_SCDPT5'!$V$98</definedName>
    <definedName name="SCDPT5_96ENDIN_21" localSheetId="3">'GMIC-NC_21A_SCDPT5'!$W$98</definedName>
    <definedName name="SCDPT5_96ENDIN_22" localSheetId="3">'GMIC-NC_21A_SCDPT5'!$X$98</definedName>
    <definedName name="SCDPT5_96ENDIN_23" localSheetId="3">'GMIC-NC_21A_SCDPT5'!$Y$98</definedName>
    <definedName name="SCDPT5_96ENDIN_24" localSheetId="3">'GMIC-NC_21A_SCDPT5'!$Z$98</definedName>
    <definedName name="SCDPT5_96ENDIN_25" localSheetId="3">'GMIC-NC_21A_SCDPT5'!$AA$98</definedName>
    <definedName name="SCDPT5_96ENDIN_26" localSheetId="3">'GMIC-NC_21A_SCDPT5'!$AB$98</definedName>
    <definedName name="SCDPT5_96ENDIN_3" localSheetId="3">'GMIC-NC_21A_SCDPT5'!$E$98</definedName>
    <definedName name="SCDPT5_96ENDIN_4" localSheetId="3">'GMIC-NC_21A_SCDPT5'!$F$98</definedName>
    <definedName name="SCDPT5_96ENDIN_5" localSheetId="3">'GMIC-NC_21A_SCDPT5'!$G$98</definedName>
    <definedName name="SCDPT5_96ENDIN_6" localSheetId="3">'GMIC-NC_21A_SCDPT5'!$H$98</definedName>
    <definedName name="SCDPT5_96ENDIN_7" localSheetId="3">'GMIC-NC_21A_SCDPT5'!$I$98</definedName>
    <definedName name="SCDPT5_96ENDIN_8" localSheetId="3">'GMIC-NC_21A_SCDPT5'!$J$98</definedName>
    <definedName name="SCDPT5_96ENDIN_9" localSheetId="3">'GMIC-NC_21A_SCDPT5'!$K$98</definedName>
    <definedName name="SCDPT5_9799998_10" localSheetId="3">'GMIC-NC_21A_SCDPT5'!$L$100</definedName>
    <definedName name="SCDPT5_9799998_11" localSheetId="3">'GMIC-NC_21A_SCDPT5'!$M$100</definedName>
    <definedName name="SCDPT5_9799998_12" localSheetId="3">'GMIC-NC_21A_SCDPT5'!$N$100</definedName>
    <definedName name="SCDPT5_9799998_13" localSheetId="3">'GMIC-NC_21A_SCDPT5'!$O$100</definedName>
    <definedName name="SCDPT5_9799998_14" localSheetId="3">'GMIC-NC_21A_SCDPT5'!$P$100</definedName>
    <definedName name="SCDPT5_9799998_15" localSheetId="3">'GMIC-NC_21A_SCDPT5'!$Q$100</definedName>
    <definedName name="SCDPT5_9799998_16" localSheetId="3">'GMIC-NC_21A_SCDPT5'!$R$100</definedName>
    <definedName name="SCDPT5_9799998_17" localSheetId="3">'GMIC-NC_21A_SCDPT5'!$S$100</definedName>
    <definedName name="SCDPT5_9799998_18" localSheetId="3">'GMIC-NC_21A_SCDPT5'!$T$100</definedName>
    <definedName name="SCDPT5_9799998_19" localSheetId="3">'GMIC-NC_21A_SCDPT5'!$U$100</definedName>
    <definedName name="SCDPT5_9799998_20" localSheetId="3">'GMIC-NC_21A_SCDPT5'!$V$100</definedName>
    <definedName name="SCDPT5_9799998_21" localSheetId="3">'GMIC-NC_21A_SCDPT5'!$W$100</definedName>
    <definedName name="SCDPT5_9799998_9" localSheetId="3">'GMIC-NC_21A_SCDPT5'!$K$100</definedName>
    <definedName name="SCDPT5_9899999_10" localSheetId="3">'GMIC-NC_21A_SCDPT5'!$L$101</definedName>
    <definedName name="SCDPT5_9899999_11" localSheetId="3">'GMIC-NC_21A_SCDPT5'!$M$101</definedName>
    <definedName name="SCDPT5_9899999_12" localSheetId="3">'GMIC-NC_21A_SCDPT5'!$N$101</definedName>
    <definedName name="SCDPT5_9899999_13" localSheetId="3">'GMIC-NC_21A_SCDPT5'!$O$101</definedName>
    <definedName name="SCDPT5_9899999_14" localSheetId="3">'GMIC-NC_21A_SCDPT5'!$P$101</definedName>
    <definedName name="SCDPT5_9899999_15" localSheetId="3">'GMIC-NC_21A_SCDPT5'!$Q$101</definedName>
    <definedName name="SCDPT5_9899999_16" localSheetId="3">'GMIC-NC_21A_SCDPT5'!$R$101</definedName>
    <definedName name="SCDPT5_9899999_17" localSheetId="3">'GMIC-NC_21A_SCDPT5'!$S$101</definedName>
    <definedName name="SCDPT5_9899999_18" localSheetId="3">'GMIC-NC_21A_SCDPT5'!$T$101</definedName>
    <definedName name="SCDPT5_9899999_19" localSheetId="3">'GMIC-NC_21A_SCDPT5'!$U$101</definedName>
    <definedName name="SCDPT5_9899999_20" localSheetId="3">'GMIC-NC_21A_SCDPT5'!$V$101</definedName>
    <definedName name="SCDPT5_9899999_21" localSheetId="3">'GMIC-NC_21A_SCDPT5'!$W$101</definedName>
    <definedName name="SCDPT5_9899999_9" localSheetId="3">'GMIC-NC_21A_SCDPT5'!$K$101</definedName>
    <definedName name="SCDPT5_9999999_10" localSheetId="3">'GMIC-NC_21A_SCDPT5'!$L$102</definedName>
    <definedName name="SCDPT5_9999999_11" localSheetId="3">'GMIC-NC_21A_SCDPT5'!$M$102</definedName>
    <definedName name="SCDPT5_9999999_12" localSheetId="3">'GMIC-NC_21A_SCDPT5'!$N$102</definedName>
    <definedName name="SCDPT5_9999999_13" localSheetId="3">'GMIC-NC_21A_SCDPT5'!$O$102</definedName>
    <definedName name="SCDPT5_9999999_14" localSheetId="3">'GMIC-NC_21A_SCDPT5'!$P$102</definedName>
    <definedName name="SCDPT5_9999999_15" localSheetId="3">'GMIC-NC_21A_SCDPT5'!$Q$102</definedName>
    <definedName name="SCDPT5_9999999_16" localSheetId="3">'GMIC-NC_21A_SCDPT5'!$R$102</definedName>
    <definedName name="SCDPT5_9999999_17" localSheetId="3">'GMIC-NC_21A_SCDPT5'!$S$102</definedName>
    <definedName name="SCDPT5_9999999_18" localSheetId="3">'GMIC-NC_21A_SCDPT5'!$T$102</definedName>
    <definedName name="SCDPT5_9999999_19" localSheetId="3">'GMIC-NC_21A_SCDPT5'!$U$102</definedName>
    <definedName name="SCDPT5_9999999_20" localSheetId="3">'GMIC-NC_21A_SCDPT5'!$V$102</definedName>
    <definedName name="SCDPT5_9999999_21" localSheetId="3">'GMIC-NC_21A_SCDPT5'!$W$102</definedName>
    <definedName name="SCDPT5_9999999_9" localSheetId="3">'GMIC-NC_21A_SCDPT5'!$K$102</definedName>
    <definedName name="Wings_Company_ID" localSheetId="0">'GMIC-NC_21A_SCDPT1'!$C$2</definedName>
    <definedName name="Wings_Company_ID" localSheetId="1">'GMIC-NC_21A_SCDPT3'!$C$2</definedName>
    <definedName name="Wings_Company_ID" localSheetId="2">'GMIC-NC_21A_SCDPT4'!$C$2</definedName>
    <definedName name="Wings_Company_ID" localSheetId="3">'GMIC-NC_21A_SCDPT5'!$C$2</definedName>
    <definedName name="WINGS_Identifier_ID" localSheetId="0">'GMIC-NC_21A_SCDPT1'!$E$2</definedName>
    <definedName name="WINGS_Identifier_ID" localSheetId="1">'GMIC-NC_21A_SCDPT3'!$E$2</definedName>
    <definedName name="WINGS_Identifier_ID" localSheetId="2">'GMIC-NC_21A_SCDPT4'!$E$2</definedName>
    <definedName name="WINGS_Identifier_ID" localSheetId="3">'GMIC-NC_21A_SCDPT5'!$E$2</definedName>
    <definedName name="Wings_IdentTable_ID" localSheetId="0">'GMIC-NC_21A_SCDPT1'!$F$2</definedName>
    <definedName name="Wings_IdentTable_ID" localSheetId="1">'GMIC-NC_21A_SCDPT3'!$F$2</definedName>
    <definedName name="Wings_IdentTable_ID" localSheetId="2">'GMIC-NC_21A_SCDPT4'!$F$2</definedName>
    <definedName name="Wings_IdentTable_ID" localSheetId="3">'GMIC-NC_21A_SCDPT5'!$F$2</definedName>
    <definedName name="Wings_Statement_ID" localSheetId="0">'GMIC-NC_21A_SCDPT1'!$D$2</definedName>
    <definedName name="Wings_Statement_ID" localSheetId="1">'GMIC-NC_21A_SCDPT3'!$D$2</definedName>
    <definedName name="Wings_Statement_ID" localSheetId="2">'GMIC-NC_21A_SCDPT4'!$D$2</definedName>
    <definedName name="Wings_Statement_ID" localSheetId="3">'GMIC-NC_21A_SCDPT5'!$D$2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9" i="5" l="1"/>
  <c r="V99" i="5"/>
  <c r="U99" i="5"/>
  <c r="T99" i="5"/>
  <c r="S99" i="5"/>
  <c r="R99" i="5"/>
  <c r="Q99" i="5"/>
  <c r="P99" i="5"/>
  <c r="O99" i="5"/>
  <c r="N99" i="5"/>
  <c r="M99" i="5"/>
  <c r="L99" i="5"/>
  <c r="K99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W75" i="5"/>
  <c r="V75" i="5"/>
  <c r="U75" i="5"/>
  <c r="T75" i="5"/>
  <c r="S75" i="5"/>
  <c r="R75" i="5"/>
  <c r="R100" i="5" s="1"/>
  <c r="Q75" i="5"/>
  <c r="P75" i="5"/>
  <c r="P100" i="5" s="1"/>
  <c r="O75" i="5"/>
  <c r="N75" i="5"/>
  <c r="M75" i="5"/>
  <c r="L75" i="5"/>
  <c r="K75" i="5"/>
  <c r="K71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W62" i="5"/>
  <c r="V62" i="5"/>
  <c r="U62" i="5"/>
  <c r="T62" i="5"/>
  <c r="S62" i="5"/>
  <c r="R62" i="5"/>
  <c r="R71" i="5" s="1"/>
  <c r="R101" i="5" s="1"/>
  <c r="Q62" i="5"/>
  <c r="P62" i="5"/>
  <c r="O62" i="5"/>
  <c r="N62" i="5"/>
  <c r="M62" i="5"/>
  <c r="L62" i="5"/>
  <c r="K62" i="5"/>
  <c r="W58" i="5"/>
  <c r="W71" i="5" s="1"/>
  <c r="V58" i="5"/>
  <c r="U58" i="5"/>
  <c r="T58" i="5"/>
  <c r="S58" i="5"/>
  <c r="S71" i="5" s="1"/>
  <c r="R58" i="5"/>
  <c r="Q58" i="5"/>
  <c r="P58" i="5"/>
  <c r="O58" i="5"/>
  <c r="O71" i="5" s="1"/>
  <c r="N58" i="5"/>
  <c r="M58" i="5"/>
  <c r="L58" i="5"/>
  <c r="K58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W37" i="5"/>
  <c r="V37" i="5"/>
  <c r="T37" i="5"/>
  <c r="S37" i="5"/>
  <c r="R37" i="5"/>
  <c r="P37" i="5"/>
  <c r="O37" i="5"/>
  <c r="N37" i="5"/>
  <c r="M37" i="5"/>
  <c r="L37" i="5"/>
  <c r="K37" i="5"/>
  <c r="J37" i="5"/>
  <c r="U30" i="5"/>
  <c r="U37" i="5" s="1"/>
  <c r="Q30" i="5"/>
  <c r="Q37" i="5" s="1"/>
  <c r="W28" i="5"/>
  <c r="V28" i="5"/>
  <c r="T28" i="5"/>
  <c r="S28" i="5"/>
  <c r="R28" i="5"/>
  <c r="P28" i="5"/>
  <c r="O28" i="5"/>
  <c r="N28" i="5"/>
  <c r="M28" i="5"/>
  <c r="L28" i="5"/>
  <c r="K28" i="5"/>
  <c r="J28" i="5"/>
  <c r="U24" i="5"/>
  <c r="U28" i="5" s="1"/>
  <c r="Q24" i="5"/>
  <c r="Q28" i="5" s="1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W14" i="5"/>
  <c r="V14" i="5"/>
  <c r="U14" i="5"/>
  <c r="T14" i="5"/>
  <c r="S14" i="5"/>
  <c r="R14" i="5"/>
  <c r="Q14" i="5"/>
  <c r="P14" i="5"/>
  <c r="O14" i="5"/>
  <c r="N14" i="5"/>
  <c r="M14" i="5"/>
  <c r="M54" i="5" s="1"/>
  <c r="L14" i="5"/>
  <c r="K14" i="5"/>
  <c r="J14" i="5"/>
  <c r="W10" i="5"/>
  <c r="V10" i="5"/>
  <c r="U10" i="5"/>
  <c r="T10" i="5"/>
  <c r="S10" i="5"/>
  <c r="S54" i="5" s="1"/>
  <c r="R10" i="5"/>
  <c r="Q10" i="5"/>
  <c r="P10" i="5"/>
  <c r="O10" i="5"/>
  <c r="N10" i="5"/>
  <c r="M10" i="5"/>
  <c r="L10" i="5"/>
  <c r="K10" i="5"/>
  <c r="K54" i="5" s="1"/>
  <c r="J10" i="5"/>
  <c r="D2" i="5"/>
  <c r="C2" i="5"/>
  <c r="V140" i="4"/>
  <c r="U140" i="4"/>
  <c r="T140" i="4"/>
  <c r="S140" i="4"/>
  <c r="R140" i="4"/>
  <c r="Q140" i="4"/>
  <c r="P140" i="4"/>
  <c r="O140" i="4"/>
  <c r="N140" i="4"/>
  <c r="M140" i="4"/>
  <c r="L140" i="4"/>
  <c r="K140" i="4"/>
  <c r="I140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I136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I132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I128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I124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I120" i="4"/>
  <c r="V116" i="4"/>
  <c r="U116" i="4"/>
  <c r="T116" i="4"/>
  <c r="S116" i="4"/>
  <c r="R116" i="4"/>
  <c r="Q116" i="4"/>
  <c r="P116" i="4"/>
  <c r="P141" i="4" s="1"/>
  <c r="P143" i="4" s="1"/>
  <c r="O116" i="4"/>
  <c r="N116" i="4"/>
  <c r="M116" i="4"/>
  <c r="L116" i="4"/>
  <c r="K116" i="4"/>
  <c r="I116" i="4"/>
  <c r="V110" i="4"/>
  <c r="V112" i="4" s="1"/>
  <c r="V109" i="4"/>
  <c r="U109" i="4"/>
  <c r="T109" i="4"/>
  <c r="S109" i="4"/>
  <c r="R109" i="4"/>
  <c r="Q109" i="4"/>
  <c r="P109" i="4"/>
  <c r="O109" i="4"/>
  <c r="N109" i="4"/>
  <c r="M109" i="4"/>
  <c r="L109" i="4"/>
  <c r="K109" i="4"/>
  <c r="I109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I105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I101" i="4"/>
  <c r="V97" i="4"/>
  <c r="U97" i="4"/>
  <c r="U110" i="4" s="1"/>
  <c r="U112" i="4" s="1"/>
  <c r="T97" i="4"/>
  <c r="S97" i="4"/>
  <c r="R97" i="4"/>
  <c r="Q97" i="4"/>
  <c r="Q110" i="4" s="1"/>
  <c r="Q112" i="4" s="1"/>
  <c r="P97" i="4"/>
  <c r="O97" i="4"/>
  <c r="N97" i="4"/>
  <c r="N110" i="4" s="1"/>
  <c r="N112" i="4" s="1"/>
  <c r="M97" i="4"/>
  <c r="M110" i="4" s="1"/>
  <c r="M112" i="4" s="1"/>
  <c r="L97" i="4"/>
  <c r="K97" i="4"/>
  <c r="I97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V74" i="4"/>
  <c r="U74" i="4"/>
  <c r="T74" i="4"/>
  <c r="S74" i="4"/>
  <c r="R74" i="4"/>
  <c r="Q74" i="4"/>
  <c r="O74" i="4"/>
  <c r="N74" i="4"/>
  <c r="M74" i="4"/>
  <c r="L74" i="4"/>
  <c r="K74" i="4"/>
  <c r="J74" i="4"/>
  <c r="I74" i="4"/>
  <c r="U30" i="4"/>
  <c r="P30" i="4"/>
  <c r="P74" i="4" s="1"/>
  <c r="V28" i="4"/>
  <c r="U28" i="4"/>
  <c r="T28" i="4"/>
  <c r="S28" i="4"/>
  <c r="R28" i="4"/>
  <c r="Q28" i="4"/>
  <c r="O28" i="4"/>
  <c r="N28" i="4"/>
  <c r="M28" i="4"/>
  <c r="L28" i="4"/>
  <c r="K28" i="4"/>
  <c r="J28" i="4"/>
  <c r="I28" i="4"/>
  <c r="U26" i="4"/>
  <c r="P26" i="4"/>
  <c r="P28" i="4" s="1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V12" i="4"/>
  <c r="V91" i="4" s="1"/>
  <c r="V93" i="4" s="1"/>
  <c r="U12" i="4"/>
  <c r="T12" i="4"/>
  <c r="S12" i="4"/>
  <c r="R12" i="4"/>
  <c r="Q12" i="4"/>
  <c r="O12" i="4"/>
  <c r="N12" i="4"/>
  <c r="M12" i="4"/>
  <c r="M91" i="4" s="1"/>
  <c r="M93" i="4" s="1"/>
  <c r="L12" i="4"/>
  <c r="K12" i="4"/>
  <c r="J12" i="4"/>
  <c r="I12" i="4"/>
  <c r="U8" i="4"/>
  <c r="P8" i="4"/>
  <c r="P12" i="4" s="1"/>
  <c r="D2" i="4"/>
  <c r="C2" i="4"/>
  <c r="K96" i="3"/>
  <c r="I96" i="3"/>
  <c r="K92" i="3"/>
  <c r="I92" i="3"/>
  <c r="K88" i="3"/>
  <c r="I88" i="3"/>
  <c r="K84" i="3"/>
  <c r="I84" i="3"/>
  <c r="K80" i="3"/>
  <c r="I80" i="3"/>
  <c r="K76" i="3"/>
  <c r="I76" i="3"/>
  <c r="K72" i="3"/>
  <c r="I72" i="3"/>
  <c r="I97" i="3" s="1"/>
  <c r="I99" i="3" s="1"/>
  <c r="K65" i="3"/>
  <c r="I65" i="3"/>
  <c r="K61" i="3"/>
  <c r="I61" i="3"/>
  <c r="K57" i="3"/>
  <c r="I57" i="3"/>
  <c r="K53" i="3"/>
  <c r="I53" i="3"/>
  <c r="I66" i="3" s="1"/>
  <c r="I68" i="3" s="1"/>
  <c r="K46" i="3"/>
  <c r="J46" i="3"/>
  <c r="I46" i="3"/>
  <c r="K42" i="3"/>
  <c r="J42" i="3"/>
  <c r="I42" i="3"/>
  <c r="K38" i="3"/>
  <c r="J38" i="3"/>
  <c r="I38" i="3"/>
  <c r="K34" i="3"/>
  <c r="J34" i="3"/>
  <c r="I34" i="3"/>
  <c r="K30" i="3"/>
  <c r="J30" i="3"/>
  <c r="I30" i="3"/>
  <c r="K26" i="3"/>
  <c r="J26" i="3"/>
  <c r="I26" i="3"/>
  <c r="K22" i="3"/>
  <c r="J22" i="3"/>
  <c r="I22" i="3"/>
  <c r="K18" i="3"/>
  <c r="J18" i="3"/>
  <c r="I18" i="3"/>
  <c r="K14" i="3"/>
  <c r="K47" i="3" s="1"/>
  <c r="K49" i="3" s="1"/>
  <c r="J14" i="3"/>
  <c r="I14" i="3"/>
  <c r="K10" i="3"/>
  <c r="J10" i="3"/>
  <c r="I10" i="3"/>
  <c r="D2" i="3"/>
  <c r="C2" i="3"/>
  <c r="X205" i="1"/>
  <c r="W205" i="1"/>
  <c r="S205" i="1"/>
  <c r="R205" i="1"/>
  <c r="R206" i="1" s="1"/>
  <c r="R213" i="1" s="1"/>
  <c r="Q205" i="1"/>
  <c r="Q206" i="1" s="1"/>
  <c r="Q213" i="1" s="1"/>
  <c r="P205" i="1"/>
  <c r="O205" i="1"/>
  <c r="N205" i="1"/>
  <c r="M205" i="1"/>
  <c r="K205" i="1"/>
  <c r="X201" i="1"/>
  <c r="X206" i="1" s="1"/>
  <c r="X213" i="1" s="1"/>
  <c r="W201" i="1"/>
  <c r="W206" i="1" s="1"/>
  <c r="W213" i="1" s="1"/>
  <c r="S201" i="1"/>
  <c r="S206" i="1" s="1"/>
  <c r="S213" i="1" s="1"/>
  <c r="R201" i="1"/>
  <c r="Q201" i="1"/>
  <c r="P201" i="1"/>
  <c r="P206" i="1" s="1"/>
  <c r="P213" i="1" s="1"/>
  <c r="O201" i="1"/>
  <c r="O206" i="1" s="1"/>
  <c r="O213" i="1" s="1"/>
  <c r="N201" i="1"/>
  <c r="N206" i="1" s="1"/>
  <c r="N213" i="1" s="1"/>
  <c r="M201" i="1"/>
  <c r="M206" i="1" s="1"/>
  <c r="M213" i="1" s="1"/>
  <c r="K201" i="1"/>
  <c r="K206" i="1" s="1"/>
  <c r="K213" i="1" s="1"/>
  <c r="X197" i="1"/>
  <c r="X211" i="1" s="1"/>
  <c r="W197" i="1"/>
  <c r="W211" i="1" s="1"/>
  <c r="S197" i="1"/>
  <c r="S211" i="1" s="1"/>
  <c r="R197" i="1"/>
  <c r="R211" i="1" s="1"/>
  <c r="Q197" i="1"/>
  <c r="Q211" i="1" s="1"/>
  <c r="P197" i="1"/>
  <c r="P211" i="1" s="1"/>
  <c r="O197" i="1"/>
  <c r="O211" i="1" s="1"/>
  <c r="N197" i="1"/>
  <c r="N211" i="1" s="1"/>
  <c r="M197" i="1"/>
  <c r="M211" i="1" s="1"/>
  <c r="K197" i="1"/>
  <c r="K211" i="1" s="1"/>
  <c r="X192" i="1"/>
  <c r="W192" i="1"/>
  <c r="S192" i="1"/>
  <c r="R192" i="1"/>
  <c r="Q192" i="1"/>
  <c r="P192" i="1"/>
  <c r="O192" i="1"/>
  <c r="N192" i="1"/>
  <c r="M192" i="1"/>
  <c r="K192" i="1"/>
  <c r="X188" i="1"/>
  <c r="X212" i="1" s="1"/>
  <c r="W188" i="1"/>
  <c r="W212" i="1" s="1"/>
  <c r="S188" i="1"/>
  <c r="S212" i="1" s="1"/>
  <c r="R188" i="1"/>
  <c r="R212" i="1" s="1"/>
  <c r="Q188" i="1"/>
  <c r="P188" i="1"/>
  <c r="O188" i="1"/>
  <c r="O212" i="1" s="1"/>
  <c r="N188" i="1"/>
  <c r="N212" i="1" s="1"/>
  <c r="M188" i="1"/>
  <c r="M212" i="1" s="1"/>
  <c r="K188" i="1"/>
  <c r="K212" i="1" s="1"/>
  <c r="X184" i="1"/>
  <c r="W184" i="1"/>
  <c r="S184" i="1"/>
  <c r="R184" i="1"/>
  <c r="Q184" i="1"/>
  <c r="P184" i="1"/>
  <c r="O184" i="1"/>
  <c r="N184" i="1"/>
  <c r="M184" i="1"/>
  <c r="K184" i="1"/>
  <c r="X180" i="1"/>
  <c r="W180" i="1"/>
  <c r="S180" i="1"/>
  <c r="R180" i="1"/>
  <c r="Q180" i="1"/>
  <c r="P180" i="1"/>
  <c r="O180" i="1"/>
  <c r="N180" i="1"/>
  <c r="M180" i="1"/>
  <c r="K180" i="1"/>
  <c r="X176" i="1"/>
  <c r="W176" i="1"/>
  <c r="S176" i="1"/>
  <c r="R176" i="1"/>
  <c r="Q176" i="1"/>
  <c r="Q193" i="1" s="1"/>
  <c r="P176" i="1"/>
  <c r="O176" i="1"/>
  <c r="N176" i="1"/>
  <c r="M176" i="1"/>
  <c r="K176" i="1"/>
  <c r="X172" i="1"/>
  <c r="W172" i="1"/>
  <c r="S172" i="1"/>
  <c r="S193" i="1" s="1"/>
  <c r="R172" i="1"/>
  <c r="Q172" i="1"/>
  <c r="P172" i="1"/>
  <c r="O172" i="1"/>
  <c r="O193" i="1" s="1"/>
  <c r="N172" i="1"/>
  <c r="M172" i="1"/>
  <c r="K172" i="1"/>
  <c r="X167" i="1"/>
  <c r="W167" i="1"/>
  <c r="S167" i="1"/>
  <c r="R167" i="1"/>
  <c r="Q167" i="1"/>
  <c r="P167" i="1"/>
  <c r="O167" i="1"/>
  <c r="N167" i="1"/>
  <c r="M167" i="1"/>
  <c r="M168" i="1" s="1"/>
  <c r="K167" i="1"/>
  <c r="X163" i="1"/>
  <c r="W163" i="1"/>
  <c r="S163" i="1"/>
  <c r="R163" i="1"/>
  <c r="Q163" i="1"/>
  <c r="P163" i="1"/>
  <c r="O163" i="1"/>
  <c r="N163" i="1"/>
  <c r="M163" i="1"/>
  <c r="K163" i="1"/>
  <c r="X159" i="1"/>
  <c r="W159" i="1"/>
  <c r="S159" i="1"/>
  <c r="R159" i="1"/>
  <c r="Q159" i="1"/>
  <c r="P159" i="1"/>
  <c r="O159" i="1"/>
  <c r="N159" i="1"/>
  <c r="M159" i="1"/>
  <c r="K159" i="1"/>
  <c r="X155" i="1"/>
  <c r="W155" i="1"/>
  <c r="W168" i="1" s="1"/>
  <c r="S155" i="1"/>
  <c r="S168" i="1" s="1"/>
  <c r="R155" i="1"/>
  <c r="Q155" i="1"/>
  <c r="P155" i="1"/>
  <c r="O155" i="1"/>
  <c r="N155" i="1"/>
  <c r="M155" i="1"/>
  <c r="K155" i="1"/>
  <c r="K168" i="1" s="1"/>
  <c r="O151" i="1"/>
  <c r="X150" i="1"/>
  <c r="W150" i="1"/>
  <c r="S150" i="1"/>
  <c r="R150" i="1"/>
  <c r="Q150" i="1"/>
  <c r="P150" i="1"/>
  <c r="O150" i="1"/>
  <c r="N150" i="1"/>
  <c r="M150" i="1"/>
  <c r="K150" i="1"/>
  <c r="X145" i="1"/>
  <c r="W145" i="1"/>
  <c r="S145" i="1"/>
  <c r="R145" i="1"/>
  <c r="Q145" i="1"/>
  <c r="P145" i="1"/>
  <c r="O145" i="1"/>
  <c r="N145" i="1"/>
  <c r="M145" i="1"/>
  <c r="K145" i="1"/>
  <c r="X141" i="1"/>
  <c r="W141" i="1"/>
  <c r="S141" i="1"/>
  <c r="R141" i="1"/>
  <c r="Q141" i="1"/>
  <c r="P141" i="1"/>
  <c r="O141" i="1"/>
  <c r="N141" i="1"/>
  <c r="M141" i="1"/>
  <c r="K141" i="1"/>
  <c r="X137" i="1"/>
  <c r="X151" i="1" s="1"/>
  <c r="W137" i="1"/>
  <c r="W151" i="1" s="1"/>
  <c r="S137" i="1"/>
  <c r="R137" i="1"/>
  <c r="Q137" i="1"/>
  <c r="P137" i="1"/>
  <c r="O137" i="1"/>
  <c r="N137" i="1"/>
  <c r="M137" i="1"/>
  <c r="M151" i="1" s="1"/>
  <c r="K137" i="1"/>
  <c r="K151" i="1" s="1"/>
  <c r="X101" i="1"/>
  <c r="W101" i="1"/>
  <c r="S101" i="1"/>
  <c r="R101" i="1"/>
  <c r="Q101" i="1"/>
  <c r="P101" i="1"/>
  <c r="O101" i="1"/>
  <c r="N101" i="1"/>
  <c r="M101" i="1"/>
  <c r="K101" i="1"/>
  <c r="X97" i="1"/>
  <c r="W97" i="1"/>
  <c r="S97" i="1"/>
  <c r="R97" i="1"/>
  <c r="Q97" i="1"/>
  <c r="P97" i="1"/>
  <c r="O97" i="1"/>
  <c r="N97" i="1"/>
  <c r="M97" i="1"/>
  <c r="K97" i="1"/>
  <c r="X93" i="1"/>
  <c r="W93" i="1"/>
  <c r="S93" i="1"/>
  <c r="R93" i="1"/>
  <c r="Q93" i="1"/>
  <c r="P93" i="1"/>
  <c r="O93" i="1"/>
  <c r="N93" i="1"/>
  <c r="M93" i="1"/>
  <c r="K93" i="1"/>
  <c r="X89" i="1"/>
  <c r="X102" i="1" s="1"/>
  <c r="W89" i="1"/>
  <c r="S89" i="1"/>
  <c r="R89" i="1"/>
  <c r="Q89" i="1"/>
  <c r="Q102" i="1" s="1"/>
  <c r="P89" i="1"/>
  <c r="O89" i="1"/>
  <c r="N89" i="1"/>
  <c r="N102" i="1" s="1"/>
  <c r="M89" i="1"/>
  <c r="M102" i="1" s="1"/>
  <c r="K89" i="1"/>
  <c r="X83" i="1"/>
  <c r="W83" i="1"/>
  <c r="S83" i="1"/>
  <c r="R83" i="1"/>
  <c r="Q83" i="1"/>
  <c r="P83" i="1"/>
  <c r="O83" i="1"/>
  <c r="N83" i="1"/>
  <c r="M83" i="1"/>
  <c r="K83" i="1"/>
  <c r="X79" i="1"/>
  <c r="W79" i="1"/>
  <c r="S79" i="1"/>
  <c r="R79" i="1"/>
  <c r="Q79" i="1"/>
  <c r="P79" i="1"/>
  <c r="O79" i="1"/>
  <c r="N79" i="1"/>
  <c r="M79" i="1"/>
  <c r="K79" i="1"/>
  <c r="X75" i="1"/>
  <c r="W75" i="1"/>
  <c r="S75" i="1"/>
  <c r="R75" i="1"/>
  <c r="Q75" i="1"/>
  <c r="P75" i="1"/>
  <c r="O75" i="1"/>
  <c r="N75" i="1"/>
  <c r="M75" i="1"/>
  <c r="K75" i="1"/>
  <c r="X71" i="1"/>
  <c r="W71" i="1"/>
  <c r="S71" i="1"/>
  <c r="S84" i="1" s="1"/>
  <c r="R71" i="1"/>
  <c r="Q71" i="1"/>
  <c r="P71" i="1"/>
  <c r="O71" i="1"/>
  <c r="O84" i="1" s="1"/>
  <c r="N71" i="1"/>
  <c r="N84" i="1" s="1"/>
  <c r="M71" i="1"/>
  <c r="K71" i="1"/>
  <c r="X66" i="1"/>
  <c r="W66" i="1"/>
  <c r="S66" i="1"/>
  <c r="R66" i="1"/>
  <c r="Q66" i="1"/>
  <c r="P66" i="1"/>
  <c r="O66" i="1"/>
  <c r="N66" i="1"/>
  <c r="M66" i="1"/>
  <c r="K66" i="1"/>
  <c r="X62" i="1"/>
  <c r="W62" i="1"/>
  <c r="S62" i="1"/>
  <c r="R62" i="1"/>
  <c r="Q62" i="1"/>
  <c r="P62" i="1"/>
  <c r="O62" i="1"/>
  <c r="N62" i="1"/>
  <c r="M62" i="1"/>
  <c r="K62" i="1"/>
  <c r="X58" i="1"/>
  <c r="W58" i="1"/>
  <c r="S58" i="1"/>
  <c r="R58" i="1"/>
  <c r="Q58" i="1"/>
  <c r="P58" i="1"/>
  <c r="O58" i="1"/>
  <c r="N58" i="1"/>
  <c r="M58" i="1"/>
  <c r="K58" i="1"/>
  <c r="X54" i="1"/>
  <c r="W54" i="1"/>
  <c r="S54" i="1"/>
  <c r="R54" i="1"/>
  <c r="Q54" i="1"/>
  <c r="P54" i="1"/>
  <c r="O54" i="1"/>
  <c r="O67" i="1" s="1"/>
  <c r="N54" i="1"/>
  <c r="N67" i="1" s="1"/>
  <c r="M54" i="1"/>
  <c r="K54" i="1"/>
  <c r="X49" i="1"/>
  <c r="W49" i="1"/>
  <c r="S49" i="1"/>
  <c r="R49" i="1"/>
  <c r="Q49" i="1"/>
  <c r="P49" i="1"/>
  <c r="O49" i="1"/>
  <c r="N49" i="1"/>
  <c r="M49" i="1"/>
  <c r="K49" i="1"/>
  <c r="X45" i="1"/>
  <c r="W45" i="1"/>
  <c r="S45" i="1"/>
  <c r="R45" i="1"/>
  <c r="Q45" i="1"/>
  <c r="P45" i="1"/>
  <c r="O45" i="1"/>
  <c r="N45" i="1"/>
  <c r="M45" i="1"/>
  <c r="K45" i="1"/>
  <c r="X41" i="1"/>
  <c r="W41" i="1"/>
  <c r="S41" i="1"/>
  <c r="R41" i="1"/>
  <c r="Q41" i="1"/>
  <c r="P41" i="1"/>
  <c r="O41" i="1"/>
  <c r="N41" i="1"/>
  <c r="M41" i="1"/>
  <c r="K41" i="1"/>
  <c r="X37" i="1"/>
  <c r="W37" i="1"/>
  <c r="S37" i="1"/>
  <c r="R37" i="1"/>
  <c r="Q37" i="1"/>
  <c r="P37" i="1"/>
  <c r="O37" i="1"/>
  <c r="N37" i="1"/>
  <c r="N50" i="1" s="1"/>
  <c r="M37" i="1"/>
  <c r="K37" i="1"/>
  <c r="X32" i="1"/>
  <c r="W32" i="1"/>
  <c r="S32" i="1"/>
  <c r="S210" i="1" s="1"/>
  <c r="R32" i="1"/>
  <c r="Q32" i="1"/>
  <c r="P32" i="1"/>
  <c r="O32" i="1"/>
  <c r="N32" i="1"/>
  <c r="M32" i="1"/>
  <c r="K32" i="1"/>
  <c r="X28" i="1"/>
  <c r="X209" i="1" s="1"/>
  <c r="W28" i="1"/>
  <c r="S28" i="1"/>
  <c r="R28" i="1"/>
  <c r="Q28" i="1"/>
  <c r="P28" i="1"/>
  <c r="O28" i="1"/>
  <c r="N28" i="1"/>
  <c r="M28" i="1"/>
  <c r="M209" i="1" s="1"/>
  <c r="K28" i="1"/>
  <c r="X24" i="1"/>
  <c r="W24" i="1"/>
  <c r="S24" i="1"/>
  <c r="R24" i="1"/>
  <c r="Q24" i="1"/>
  <c r="P24" i="1"/>
  <c r="O24" i="1"/>
  <c r="O208" i="1" s="1"/>
  <c r="N24" i="1"/>
  <c r="M24" i="1"/>
  <c r="K24" i="1"/>
  <c r="X20" i="1"/>
  <c r="W20" i="1"/>
  <c r="S20" i="1"/>
  <c r="R20" i="1"/>
  <c r="Q20" i="1"/>
  <c r="Q207" i="1" s="1"/>
  <c r="P20" i="1"/>
  <c r="O20" i="1"/>
  <c r="N20" i="1"/>
  <c r="N33" i="1" s="1"/>
  <c r="M20" i="1"/>
  <c r="K20" i="1"/>
  <c r="S209" i="1" l="1"/>
  <c r="I110" i="4"/>
  <c r="I112" i="4" s="1"/>
  <c r="P71" i="5"/>
  <c r="R207" i="1"/>
  <c r="K207" i="1"/>
  <c r="R208" i="1"/>
  <c r="M207" i="1"/>
  <c r="X207" i="1"/>
  <c r="S208" i="1"/>
  <c r="Q209" i="1"/>
  <c r="O210" i="1"/>
  <c r="M84" i="1"/>
  <c r="X84" i="1"/>
  <c r="K102" i="1"/>
  <c r="W102" i="1"/>
  <c r="S151" i="1"/>
  <c r="R168" i="1"/>
  <c r="Q212" i="1"/>
  <c r="L91" i="4"/>
  <c r="L93" i="4" s="1"/>
  <c r="U91" i="4"/>
  <c r="U93" i="4" s="1"/>
  <c r="P110" i="4"/>
  <c r="P112" i="4" s="1"/>
  <c r="P144" i="4" s="1"/>
  <c r="J54" i="5"/>
  <c r="R54" i="5"/>
  <c r="R102" i="5" s="1"/>
  <c r="L54" i="5"/>
  <c r="T54" i="5"/>
  <c r="N71" i="5"/>
  <c r="V71" i="5"/>
  <c r="L71" i="5"/>
  <c r="T71" i="5"/>
  <c r="O100" i="5"/>
  <c r="O102" i="5" s="1"/>
  <c r="W100" i="5"/>
  <c r="K208" i="1"/>
  <c r="O207" i="1"/>
  <c r="R110" i="4"/>
  <c r="R112" i="4" s="1"/>
  <c r="P33" i="1"/>
  <c r="P50" i="1"/>
  <c r="N208" i="1"/>
  <c r="K209" i="1"/>
  <c r="W209" i="1"/>
  <c r="R210" i="1"/>
  <c r="P67" i="1"/>
  <c r="P84" i="1"/>
  <c r="N151" i="1"/>
  <c r="N214" i="1" s="1"/>
  <c r="X168" i="1"/>
  <c r="K193" i="1"/>
  <c r="W193" i="1"/>
  <c r="R193" i="1"/>
  <c r="P193" i="1"/>
  <c r="J47" i="3"/>
  <c r="J49" i="3" s="1"/>
  <c r="K66" i="3"/>
  <c r="K68" i="3" s="1"/>
  <c r="K101" i="3" s="1"/>
  <c r="P91" i="4"/>
  <c r="P93" i="4" s="1"/>
  <c r="P145" i="4" s="1"/>
  <c r="O91" i="4"/>
  <c r="O93" i="4" s="1"/>
  <c r="K110" i="4"/>
  <c r="K112" i="4" s="1"/>
  <c r="K144" i="4" s="1"/>
  <c r="S110" i="4"/>
  <c r="S112" i="4" s="1"/>
  <c r="K141" i="4"/>
  <c r="K143" i="4" s="1"/>
  <c r="S141" i="4"/>
  <c r="S143" i="4" s="1"/>
  <c r="Q141" i="4"/>
  <c r="Q143" i="4" s="1"/>
  <c r="Q71" i="5"/>
  <c r="Q101" i="5" s="1"/>
  <c r="P210" i="1"/>
  <c r="Q144" i="4"/>
  <c r="Q210" i="1"/>
  <c r="Q100" i="5"/>
  <c r="Q67" i="1"/>
  <c r="Q84" i="1"/>
  <c r="P102" i="1"/>
  <c r="N168" i="1"/>
  <c r="M193" i="1"/>
  <c r="X193" i="1"/>
  <c r="Q91" i="4"/>
  <c r="Q93" i="4" s="1"/>
  <c r="Q145" i="4" s="1"/>
  <c r="L110" i="4"/>
  <c r="L112" i="4" s="1"/>
  <c r="T110" i="4"/>
  <c r="T112" i="4" s="1"/>
  <c r="O110" i="4"/>
  <c r="O112" i="4" s="1"/>
  <c r="L141" i="4"/>
  <c r="L143" i="4" s="1"/>
  <c r="T141" i="4"/>
  <c r="T143" i="4" s="1"/>
  <c r="I141" i="4"/>
  <c r="I143" i="4" s="1"/>
  <c r="R141" i="4"/>
  <c r="R143" i="4" s="1"/>
  <c r="N54" i="5"/>
  <c r="N102" i="5" s="1"/>
  <c r="V54" i="5"/>
  <c r="W208" i="1"/>
  <c r="I47" i="3"/>
  <c r="I49" i="3" s="1"/>
  <c r="N209" i="1"/>
  <c r="K210" i="1"/>
  <c r="W210" i="1"/>
  <c r="R50" i="1"/>
  <c r="R67" i="1"/>
  <c r="R84" i="1"/>
  <c r="P151" i="1"/>
  <c r="O168" i="1"/>
  <c r="N193" i="1"/>
  <c r="I91" i="4"/>
  <c r="I93" i="4" s="1"/>
  <c r="R91" i="4"/>
  <c r="R93" i="4" s="1"/>
  <c r="M141" i="4"/>
  <c r="M143" i="4" s="1"/>
  <c r="M144" i="4" s="1"/>
  <c r="U141" i="4"/>
  <c r="U143" i="4" s="1"/>
  <c r="U144" i="4" s="1"/>
  <c r="O54" i="5"/>
  <c r="W54" i="5"/>
  <c r="R209" i="1"/>
  <c r="M208" i="1"/>
  <c r="N91" i="4"/>
  <c r="N93" i="4" s="1"/>
  <c r="P208" i="1"/>
  <c r="Q208" i="1"/>
  <c r="O209" i="1"/>
  <c r="M210" i="1"/>
  <c r="X210" i="1"/>
  <c r="S67" i="1"/>
  <c r="R102" i="1"/>
  <c r="P168" i="1"/>
  <c r="J91" i="4"/>
  <c r="J93" i="4" s="1"/>
  <c r="S91" i="4"/>
  <c r="S93" i="4" s="1"/>
  <c r="S145" i="4" s="1"/>
  <c r="N141" i="4"/>
  <c r="N143" i="4" s="1"/>
  <c r="N145" i="4" s="1"/>
  <c r="V141" i="4"/>
  <c r="V143" i="4" s="1"/>
  <c r="V145" i="4" s="1"/>
  <c r="P54" i="5"/>
  <c r="P102" i="5" s="1"/>
  <c r="M100" i="5"/>
  <c r="U100" i="5"/>
  <c r="K100" i="5"/>
  <c r="K102" i="5" s="1"/>
  <c r="S100" i="5"/>
  <c r="S101" i="5" s="1"/>
  <c r="X208" i="1"/>
  <c r="S207" i="1"/>
  <c r="W207" i="1"/>
  <c r="P209" i="1"/>
  <c r="N210" i="1"/>
  <c r="K50" i="1"/>
  <c r="W50" i="1"/>
  <c r="K67" i="1"/>
  <c r="W67" i="1"/>
  <c r="K84" i="1"/>
  <c r="W84" i="1"/>
  <c r="S102" i="1"/>
  <c r="R151" i="1"/>
  <c r="Q168" i="1"/>
  <c r="P212" i="1"/>
  <c r="K97" i="3"/>
  <c r="K99" i="3" s="1"/>
  <c r="K91" i="4"/>
  <c r="K93" i="4" s="1"/>
  <c r="T91" i="4"/>
  <c r="T93" i="4" s="1"/>
  <c r="T145" i="4" s="1"/>
  <c r="O141" i="4"/>
  <c r="O143" i="4" s="1"/>
  <c r="O144" i="4" s="1"/>
  <c r="M71" i="5"/>
  <c r="U71" i="5"/>
  <c r="N100" i="5"/>
  <c r="V100" i="5"/>
  <c r="V102" i="5" s="1"/>
  <c r="L100" i="5"/>
  <c r="T100" i="5"/>
  <c r="Q50" i="1"/>
  <c r="V144" i="4"/>
  <c r="M102" i="5"/>
  <c r="U54" i="5"/>
  <c r="U102" i="5" s="1"/>
  <c r="W101" i="5"/>
  <c r="K101" i="5"/>
  <c r="Q33" i="1"/>
  <c r="S50" i="1"/>
  <c r="O102" i="1"/>
  <c r="I101" i="3"/>
  <c r="I100" i="3"/>
  <c r="I144" i="4"/>
  <c r="R144" i="4"/>
  <c r="P101" i="5"/>
  <c r="M33" i="1"/>
  <c r="O50" i="1"/>
  <c r="M50" i="1"/>
  <c r="X50" i="1"/>
  <c r="M67" i="1"/>
  <c r="X33" i="1"/>
  <c r="K100" i="3"/>
  <c r="O145" i="4"/>
  <c r="O33" i="1"/>
  <c r="O214" i="1" s="1"/>
  <c r="X67" i="1"/>
  <c r="Q151" i="1"/>
  <c r="W102" i="5"/>
  <c r="N144" i="4"/>
  <c r="Q54" i="5"/>
  <c r="Q102" i="5" s="1"/>
  <c r="M101" i="5"/>
  <c r="U101" i="5"/>
  <c r="K33" i="1"/>
  <c r="R33" i="1"/>
  <c r="N207" i="1"/>
  <c r="S33" i="1"/>
  <c r="S214" i="1" s="1"/>
  <c r="W33" i="1"/>
  <c r="W214" i="1" s="1"/>
  <c r="P207" i="1"/>
  <c r="O101" i="5" l="1"/>
  <c r="P214" i="1"/>
  <c r="I145" i="4"/>
  <c r="V101" i="5"/>
  <c r="L145" i="4"/>
  <c r="K145" i="4"/>
  <c r="L101" i="5"/>
  <c r="R214" i="1"/>
  <c r="S102" i="5"/>
  <c r="N101" i="5"/>
  <c r="U145" i="4"/>
  <c r="T102" i="5"/>
  <c r="T101" i="5"/>
  <c r="R145" i="4"/>
  <c r="K214" i="1"/>
  <c r="T144" i="4"/>
  <c r="L102" i="5"/>
  <c r="M145" i="4"/>
  <c r="L144" i="4"/>
  <c r="S144" i="4"/>
  <c r="M214" i="1"/>
  <c r="Q214" i="1"/>
  <c r="X214" i="1"/>
</calcChain>
</file>

<file path=xl/sharedStrings.xml><?xml version="1.0" encoding="utf-8"?>
<sst xmlns="http://schemas.openxmlformats.org/spreadsheetml/2006/main" count="8678" uniqueCount="655">
  <si>
    <t>Schedule D - Part 1 - Long Term Bonds Owned</t>
  </si>
  <si>
    <t xml:space="preserve">Total Foreign Exchange Change in Book/Adjusted Carrying Value </t>
  </si>
  <si>
    <t/>
  </si>
  <si>
    <t>0599999</t>
  </si>
  <si>
    <t>Subtotal - Bonds - All Other Governments - Issuer Obligations</t>
  </si>
  <si>
    <t>Subtotal - Bonds - All Other Governments - Residential Mortgage-Backed Securities</t>
  </si>
  <si>
    <t>0900000</t>
  </si>
  <si>
    <t>1100000</t>
  </si>
  <si>
    <t>1399999</t>
  </si>
  <si>
    <t>Subtotal - Bonds - U.S. Political Subdivisions - Commerciall Mortgage-Backed Securities</t>
  </si>
  <si>
    <t>IDC (Automated)</t>
  </si>
  <si>
    <t>Subtotal - Bonds - U.S. Special Revenues - Commercial Mortgage-Backed Securities</t>
  </si>
  <si>
    <t>AMERICAN TOWER CORP AMERICAN TOWER CORPO</t>
  </si>
  <si>
    <t>AMERICAN TOWER CORP</t>
  </si>
  <si>
    <t>BBVA USA</t>
  </si>
  <si>
    <t>B</t>
  </si>
  <si>
    <t>14448C-AP-9</t>
  </si>
  <si>
    <t>CATERPILLAR FINANCIAL SERVICES CATERPILL</t>
  </si>
  <si>
    <t>MS</t>
  </si>
  <si>
    <t>40139L-AF-0</t>
  </si>
  <si>
    <t>KNX4USFCNGPY45LOCE31</t>
  </si>
  <si>
    <t>549300DJ09SMTO561131</t>
  </si>
  <si>
    <t>3499999</t>
  </si>
  <si>
    <t>SBA TOWER TRUST Series 144A</t>
  </si>
  <si>
    <t>11</t>
  </si>
  <si>
    <t>4299999</t>
  </si>
  <si>
    <t>6399999</t>
  </si>
  <si>
    <t>Total - SVO Identified Funds</t>
  </si>
  <si>
    <t>8399998</t>
  </si>
  <si>
    <t>9000000</t>
  </si>
  <si>
    <t>9299999</t>
  </si>
  <si>
    <t>9600000</t>
  </si>
  <si>
    <t>Total - Common Stocks - Part 5</t>
  </si>
  <si>
    <t>9899999</t>
  </si>
  <si>
    <t>AEP TEXAS CENTRAL TRANSITION F AEP TEXAS</t>
  </si>
  <si>
    <t>BRITISH AIRWAYS 2019-1 CLASS A</t>
  </si>
  <si>
    <t>3800011</t>
  </si>
  <si>
    <t>PRINCIPAL LIFE GLOBAL FUNDING Series 144</t>
  </si>
  <si>
    <t>Total - Bonds - Part 4</t>
  </si>
  <si>
    <t>BANC OF AMERICA SECURITIES LLC</t>
  </si>
  <si>
    <t>3100003</t>
  </si>
  <si>
    <t>CARVANA AUTO RECEIVABLES TRUST CRVNA_21-</t>
  </si>
  <si>
    <t>CREDIT SUISSE FIRST BOSTON COR</t>
  </si>
  <si>
    <t>Table</t>
  </si>
  <si>
    <t>ANNUAL STATEMENT FOR THE YEAR 2021 OF THEGENWORTH MORTGAGE INSURANCE CORPORATION OF NORTH CAROLINA</t>
  </si>
  <si>
    <t xml:space="preserve">Interest: Amount Received During Year </t>
  </si>
  <si>
    <t xml:space="preserve">Capital Structure Code </t>
  </si>
  <si>
    <t>FA</t>
  </si>
  <si>
    <t>0300000</t>
  </si>
  <si>
    <t>Total - U.S. Political Subdivisions Bonds</t>
  </si>
  <si>
    <t>FE</t>
  </si>
  <si>
    <t>2699999</t>
  </si>
  <si>
    <t>Subtotal - Bonds - U.S. Special Revenues - Other Loan-Backed and Structured Securities</t>
  </si>
  <si>
    <t>F</t>
  </si>
  <si>
    <t>549300LO13MQ9HYSTR83</t>
  </si>
  <si>
    <t>3200004</t>
  </si>
  <si>
    <t>21TPXMRRHFKOBHDC8J74</t>
  </si>
  <si>
    <t>3200011</t>
  </si>
  <si>
    <t>DAIMLER FINANCE NORTH AMERICA</t>
  </si>
  <si>
    <t>3200015</t>
  </si>
  <si>
    <t>FISERV INC</t>
  </si>
  <si>
    <t>3200022</t>
  </si>
  <si>
    <t>HGVT_19-AA Series 144A</t>
  </si>
  <si>
    <t>MON</t>
  </si>
  <si>
    <t>3500002</t>
  </si>
  <si>
    <t>78403D-AN-0</t>
  </si>
  <si>
    <t>5300000</t>
  </si>
  <si>
    <t>5599999</t>
  </si>
  <si>
    <t>2400000</t>
  </si>
  <si>
    <t>Subtotal - Bonds - Industrial and Miscellaneous (Unaffiliated)</t>
  </si>
  <si>
    <t>Subtotal - Bonds - Hybrid Securities</t>
  </si>
  <si>
    <t>8200000</t>
  </si>
  <si>
    <t>8499999</t>
  </si>
  <si>
    <t>Subtotal - Common Stocks - Industrial and Miscellaneous (Unaffiliated) Publicly Traded</t>
  </si>
  <si>
    <t>Totals</t>
  </si>
  <si>
    <t xml:space="preserve">Total Foreign Exchange Change in Book /Adjusted Carrying Value </t>
  </si>
  <si>
    <t>00115B-AB-3</t>
  </si>
  <si>
    <t>ADVANCE AUTO PARTS INC.</t>
  </si>
  <si>
    <t>R4PP93JZOLY261QX3811</t>
  </si>
  <si>
    <t>3800004</t>
  </si>
  <si>
    <t>3800008</t>
  </si>
  <si>
    <t>3800015</t>
  </si>
  <si>
    <t>UWJKFUJFZ02DKWI3RY53</t>
  </si>
  <si>
    <t>3800019</t>
  </si>
  <si>
    <t>3800022</t>
  </si>
  <si>
    <t>3800026</t>
  </si>
  <si>
    <t>JPMORGAN CHASE &amp; CO    1.045% 11/19/26</t>
  </si>
  <si>
    <t>MMAF EQUIPMENT FINANCE LLC MMA</t>
  </si>
  <si>
    <t>3800033</t>
  </si>
  <si>
    <t>3800037</t>
  </si>
  <si>
    <t>ROPER IND INC    2.350% 09/15/24</t>
  </si>
  <si>
    <t>3800040</t>
  </si>
  <si>
    <t>072024-XF-4</t>
  </si>
  <si>
    <t>BAY AREA TOLL AUTH CALIF TOLL</t>
  </si>
  <si>
    <t>DEUTSCHE BANK SECURITIES INC.</t>
  </si>
  <si>
    <t xml:space="preserve">SVO Administrative Symbol </t>
  </si>
  <si>
    <t xml:space="preserve">Rate Used to Obtain Fair Value </t>
  </si>
  <si>
    <t xml:space="preserve">State Code </t>
  </si>
  <si>
    <t xml:space="preserve">Issue </t>
  </si>
  <si>
    <t>912828-R6-9</t>
  </si>
  <si>
    <t>912828-V9-8</t>
  </si>
  <si>
    <t>1299999</t>
  </si>
  <si>
    <t>Subtotal - Bonds - U.S. States, Territories and Possessions - Commercial Mortgage-Backed Securities</t>
  </si>
  <si>
    <t>1899999</t>
  </si>
  <si>
    <t>2099999</t>
  </si>
  <si>
    <t>BRISTOL-MYERS SQUIBB CO</t>
  </si>
  <si>
    <t>3200008</t>
  </si>
  <si>
    <t>CELANESE US HOLDINGS LLC</t>
  </si>
  <si>
    <t>2138004JDDA4ZQUPFW65</t>
  </si>
  <si>
    <t>1.G FE</t>
  </si>
  <si>
    <t>3200019</t>
  </si>
  <si>
    <t>3200026</t>
  </si>
  <si>
    <t>CHARLES SCHWAB CORP CHARLES SCHWAB CORPO</t>
  </si>
  <si>
    <t>ING GROEP NV</t>
  </si>
  <si>
    <t>4500000</t>
  </si>
  <si>
    <t>Subtotal - Bonds - Parent, Subsidiaries and Affiliates - Other Loan-Backed and Structured Securities</t>
  </si>
  <si>
    <t>7699999</t>
  </si>
  <si>
    <t>UTAH TRANSIT AUTH    2.289% 12/15/32</t>
  </si>
  <si>
    <t>Subtotal - Bonds - U.S. Special Revenues</t>
  </si>
  <si>
    <t>9799999</t>
  </si>
  <si>
    <t>SCDPT4</t>
  </si>
  <si>
    <t xml:space="preserve">Realized Gain (Loss) on Disposal </t>
  </si>
  <si>
    <t xml:space="preserve">Total Gain (Loss) on Disposal </t>
  </si>
  <si>
    <t>Maturity</t>
  </si>
  <si>
    <t>COCA-COLA COMPANY THE    2.950% 03/25/25</t>
  </si>
  <si>
    <t>JPMORGAN CHASE &amp; CO</t>
  </si>
  <si>
    <t>BAY AREA TOLL AUTHORITY</t>
  </si>
  <si>
    <t>CARVANA AUTO RECEIVABLES TRUST</t>
  </si>
  <si>
    <t>P_2021_A_NAIC_SCDPT1</t>
  </si>
  <si>
    <t xml:space="preserve">Book/Adjusted Carrying Value </t>
  </si>
  <si>
    <t xml:space="preserve">Unrealized Valuation Increase/(Decrease) </t>
  </si>
  <si>
    <t xml:space="preserve">Interest: When Paid </t>
  </si>
  <si>
    <t xml:space="preserve">Stated Contractual Maturity Date </t>
  </si>
  <si>
    <t>0100003</t>
  </si>
  <si>
    <t>912828-2P-4</t>
  </si>
  <si>
    <t>0100007</t>
  </si>
  <si>
    <t>0100010</t>
  </si>
  <si>
    <t>Subtotal - Bonds - U.S. Governments - Residential Mortgage-Backed Securities</t>
  </si>
  <si>
    <t>0499999</t>
  </si>
  <si>
    <t>0800000</t>
  </si>
  <si>
    <t>Total - All Other Government Bonds</t>
  </si>
  <si>
    <t>Subtotal - Bonds - U.S. Political Subdivisions - Other Loan-Backed and Structured Securities</t>
  </si>
  <si>
    <t>2500001</t>
  </si>
  <si>
    <t>485429-Y5-7</t>
  </si>
  <si>
    <t>Total - U.S. Special Revenues Bonds</t>
  </si>
  <si>
    <t>5493006ORUSIL88JOE18</t>
  </si>
  <si>
    <t>2.C FE</t>
  </si>
  <si>
    <t>1.F FE</t>
  </si>
  <si>
    <t>Series 144A</t>
  </si>
  <si>
    <t>549300EJG376EN5NQE29</t>
  </si>
  <si>
    <t>14913Q-2V-0</t>
  </si>
  <si>
    <t>DAIMLER FINANCE NORTH AMERICA Series 144</t>
  </si>
  <si>
    <t>GUARDIAN LIFE GLOBAL FUNDING</t>
  </si>
  <si>
    <t>MORGAN STANLEY</t>
  </si>
  <si>
    <t>IGJSJL3JD5P30I6NJZ34</t>
  </si>
  <si>
    <t>OMNICOM GRP INC.</t>
  </si>
  <si>
    <t>CFGNEKW0P8842LEUIA51</t>
  </si>
  <si>
    <t>PNC FINANCIAL SERVICES GROUP</t>
  </si>
  <si>
    <t>549300LJXD867XMVE759</t>
  </si>
  <si>
    <t>3399999</t>
  </si>
  <si>
    <t>Total - Parent, Subsidiaries and Affiliates Bonds</t>
  </si>
  <si>
    <t>6000000</t>
  </si>
  <si>
    <t xml:space="preserve">Name of Vendor </t>
  </si>
  <si>
    <t xml:space="preserve">Paid for Accrued Interest and Dividends </t>
  </si>
  <si>
    <t>1000000</t>
  </si>
  <si>
    <t>Subtotal - Bonds - Parent, Subsidiaries and Affiliates</t>
  </si>
  <si>
    <t>Subtotal - Bonds - Unaffiliated Bank Loans</t>
  </si>
  <si>
    <t>8700000</t>
  </si>
  <si>
    <t>Subtotal - Preferred Stocks - Parent, Subsidiaries and Affiliates Redeemable Preferred</t>
  </si>
  <si>
    <t>8999999</t>
  </si>
  <si>
    <t>9199999</t>
  </si>
  <si>
    <t>9500000</t>
  </si>
  <si>
    <t>Total - Preferred and Common Stocks</t>
  </si>
  <si>
    <t>KROGER CO    2.650% 10/15/26</t>
  </si>
  <si>
    <t>548661-DX-2</t>
  </si>
  <si>
    <t>P_2021_A_NAIC_SCDPT5</t>
  </si>
  <si>
    <t>TOYOTA AUTO LOAN EXTENDED NOTE Series 14</t>
  </si>
  <si>
    <t>Statement</t>
  </si>
  <si>
    <t>0200000</t>
  </si>
  <si>
    <t>Subtotal - Bonds - U.S. Governments - Commercial Mortgage-Backed Securities</t>
  </si>
  <si>
    <t>Total - U.S. Government Bonds</t>
  </si>
  <si>
    <t>1.E FE</t>
  </si>
  <si>
    <t>C</t>
  </si>
  <si>
    <t>2599999</t>
  </si>
  <si>
    <t>2.B FE</t>
  </si>
  <si>
    <t>70WY0ID1N53Q4254VH70</t>
  </si>
  <si>
    <t>337738-AT-5</t>
  </si>
  <si>
    <t>458140-BQ-2</t>
  </si>
  <si>
    <t>INTEL CORPORATION</t>
  </si>
  <si>
    <t>854502-AK-7</t>
  </si>
  <si>
    <t>ING GROEP NV Series 144A</t>
  </si>
  <si>
    <t>2,4</t>
  </si>
  <si>
    <t>Subtotal - Bonds - Industrial and Miscellaneous (Unaffiliated) - Other Loan-Backed and Structured Securities</t>
  </si>
  <si>
    <t>5200000</t>
  </si>
  <si>
    <t>5499999</t>
  </si>
  <si>
    <t>8399999</t>
  </si>
  <si>
    <t>3800001</t>
  </si>
  <si>
    <t>CITIGROUP GLOBAL MARKETS</t>
  </si>
  <si>
    <t>Total - Bonds - Part 5</t>
  </si>
  <si>
    <t>0500002</t>
  </si>
  <si>
    <t>11043X-AB-9</t>
  </si>
  <si>
    <t>40438D-AD-1</t>
  </si>
  <si>
    <t>LOWES COMPANIES INC</t>
  </si>
  <si>
    <t>84858W-AA-4</t>
  </si>
  <si>
    <t xml:space="preserve">Total Change in Book/Adjusted Carrying Value (12 + 13 - 14) </t>
  </si>
  <si>
    <t xml:space="preserve">Actual Cost </t>
  </si>
  <si>
    <t xml:space="preserve">Call Date </t>
  </si>
  <si>
    <t>0999999</t>
  </si>
  <si>
    <t>1199999</t>
  </si>
  <si>
    <t>Subtotal - Bonds - U.S. States, Territories and Possessions - Residential Mortgage-Backed Securities</t>
  </si>
  <si>
    <t>1799999</t>
  </si>
  <si>
    <t>3200001</t>
  </si>
  <si>
    <t>3200005</t>
  </si>
  <si>
    <t>3200012</t>
  </si>
  <si>
    <t>G</t>
  </si>
  <si>
    <t>24422E-UX-5</t>
  </si>
  <si>
    <t>INTEL CORP</t>
  </si>
  <si>
    <t>KEYSPAN GAS EAST CORP Series 144A</t>
  </si>
  <si>
    <t>KEYSPAN GAS EAST CORP</t>
  </si>
  <si>
    <t>3200023</t>
  </si>
  <si>
    <t>744573-AN-6</t>
  </si>
  <si>
    <t>3200030</t>
  </si>
  <si>
    <t>3899999</t>
  </si>
  <si>
    <t>Subtotal - Bonds - Hybrid Securities - Issuer Obligations</t>
  </si>
  <si>
    <t>4400000</t>
  </si>
  <si>
    <t>Subtotal - Bonds - Hybrid Securities - Commercial Mortgage-Backed Securities</t>
  </si>
  <si>
    <t>9400000</t>
  </si>
  <si>
    <t>9699999</t>
  </si>
  <si>
    <t>00751Y-AF-3</t>
  </si>
  <si>
    <t>AMERICAN EXPRESS COMPANY</t>
  </si>
  <si>
    <t>3800005</t>
  </si>
  <si>
    <t>3800009</t>
  </si>
  <si>
    <t>3800012</t>
  </si>
  <si>
    <t>3800016</t>
  </si>
  <si>
    <t>3800023</t>
  </si>
  <si>
    <t>3800027</t>
  </si>
  <si>
    <t>46647P-BT-2</t>
  </si>
  <si>
    <t>3800030</t>
  </si>
  <si>
    <t>3800034</t>
  </si>
  <si>
    <t>3800041</t>
  </si>
  <si>
    <t>Company</t>
  </si>
  <si>
    <t>GMIC-NC</t>
  </si>
  <si>
    <t>21A</t>
  </si>
  <si>
    <t>Identifier</t>
  </si>
  <si>
    <t>SCDPT1</t>
  </si>
  <si>
    <t xml:space="preserve">Par Value </t>
  </si>
  <si>
    <t xml:space="preserve">Interest: Effective Rate of </t>
  </si>
  <si>
    <t xml:space="preserve">Fair Value Hierarchy Level and Method Used to Obtain Fair Value Code </t>
  </si>
  <si>
    <t xml:space="preserve">Effective Date of Maturity </t>
  </si>
  <si>
    <t>O</t>
  </si>
  <si>
    <t>0399999</t>
  </si>
  <si>
    <t>0700000</t>
  </si>
  <si>
    <t>UT</t>
  </si>
  <si>
    <t>1.C FE</t>
  </si>
  <si>
    <t>2800000</t>
  </si>
  <si>
    <t>C90VT034M03BN29IRA40</t>
  </si>
  <si>
    <t>3200009</t>
  </si>
  <si>
    <t>CITIZENS FINANCIAL GROUP</t>
  </si>
  <si>
    <t>2.A FE</t>
  </si>
  <si>
    <t>3200016</t>
  </si>
  <si>
    <t>EOG RESOURCES INC</t>
  </si>
  <si>
    <t>501044-DE-8</t>
  </si>
  <si>
    <t>3200027</t>
  </si>
  <si>
    <t>3299999</t>
  </si>
  <si>
    <t>Subtotal - Unaffiliated Bank Loans</t>
  </si>
  <si>
    <t>Total - Commercial Mortgage-Backed Securities</t>
  </si>
  <si>
    <t>8299999</t>
  </si>
  <si>
    <t xml:space="preserve">Number of Shares of Stock </t>
  </si>
  <si>
    <t>8600000</t>
  </si>
  <si>
    <t>9099999</t>
  </si>
  <si>
    <t>Subtotal - Closed-End Funds</t>
  </si>
  <si>
    <t xml:space="preserve">Total Change in Book/ Adjusted Carrying Value (11 + 12 - 13) </t>
  </si>
  <si>
    <t>CVS CAREMARK CORP    3.000% 08/15/26</t>
  </si>
  <si>
    <t>LOWES COMPANIES INC    1.300% 04/15/28</t>
  </si>
  <si>
    <t>OMNICOM GRP INC.    3.600% 04/15/26</t>
  </si>
  <si>
    <t>3800038</t>
  </si>
  <si>
    <t>SCDPT5</t>
  </si>
  <si>
    <t>UNIVERSITY CALIF REVS</t>
  </si>
  <si>
    <t>MARKETAXESS</t>
  </si>
  <si>
    <t>HOME DEPOT INC    0.900% 03/15/28</t>
  </si>
  <si>
    <t xml:space="preserve">Description </t>
  </si>
  <si>
    <t xml:space="preserve">Code </t>
  </si>
  <si>
    <t>912828-2N-9</t>
  </si>
  <si>
    <t>JJ</t>
  </si>
  <si>
    <t>0100004</t>
  </si>
  <si>
    <t>0100008</t>
  </si>
  <si>
    <t>0100011</t>
  </si>
  <si>
    <t>Subtotal - Bonds - U.S. Governments - Other Loan-Backed and Structured Securities</t>
  </si>
  <si>
    <t>2499999</t>
  </si>
  <si>
    <t>KANSAS ST DEV FIN AUTH</t>
  </si>
  <si>
    <t>2500002</t>
  </si>
  <si>
    <t>Subtotal - Bonds - U.S. Special Revenues - Issuer Obligations</t>
  </si>
  <si>
    <t>HLYYNH7UQUORYSJQCN42</t>
  </si>
  <si>
    <t>JOHN DEERE CAPITAL CORP</t>
  </si>
  <si>
    <t>FMC CORP</t>
  </si>
  <si>
    <t>GUARDIAN LIFE GLOBAL FUNDING Series 144A</t>
  </si>
  <si>
    <t>1.B FE</t>
  </si>
  <si>
    <t>HKUPACFHSSASQK8HLS17</t>
  </si>
  <si>
    <t>PUSS41EMO3E6XXNV3U28</t>
  </si>
  <si>
    <t>62954H-AA-6</t>
  </si>
  <si>
    <t>NXP BV/NXP FUNDING LLC/NXP USA Series 14</t>
  </si>
  <si>
    <t>WHEDDJXMLB9XN5HV2E98</t>
  </si>
  <si>
    <t>Subtotal - Bonds - Industrial and Miscellaneous (Unaffiliated) - Residential Mortgage-Backed Securities</t>
  </si>
  <si>
    <t>4</t>
  </si>
  <si>
    <t>SBA TOWER TRUST</t>
  </si>
  <si>
    <t>4599999</t>
  </si>
  <si>
    <t>4900000</t>
  </si>
  <si>
    <t>Subtotal - Bonds - Parent, Subsidiaries and Affiliates - Issuer Obligations</t>
  </si>
  <si>
    <t>5100000</t>
  </si>
  <si>
    <t>5399999</t>
  </si>
  <si>
    <t>Total - Other Loan-Backed and Structured Securities</t>
  </si>
  <si>
    <t>Subtotal - Bonds - All Other Governments</t>
  </si>
  <si>
    <t>Subtotal - Bonds - U.S. States, Territories and Possessions</t>
  </si>
  <si>
    <t>8000000</t>
  </si>
  <si>
    <t>Total - Preferred Stocks - Part 3</t>
  </si>
  <si>
    <t xml:space="preserve">Disposal Date </t>
  </si>
  <si>
    <t xml:space="preserve">Consideration </t>
  </si>
  <si>
    <t>AEP TEXAS CENTRAL TRANSITION F</t>
  </si>
  <si>
    <t>191216-CN-8</t>
  </si>
  <si>
    <t>WAFCR4OKGSC504WU3E95</t>
  </si>
  <si>
    <t>74256L-BJ-7</t>
  </si>
  <si>
    <t>Redemption      100.0000</t>
  </si>
  <si>
    <t xml:space="preserve">Book/Adjusted Carrying Value at Disposal </t>
  </si>
  <si>
    <t>BAY AREA TOLL AUTHORITY BAY AREA TOLL AU</t>
  </si>
  <si>
    <t>UNIVERSITY CALIF</t>
  </si>
  <si>
    <t>95MD72NUUVZ3P8PQ6919</t>
  </si>
  <si>
    <t xml:space="preserve">NAIC Designation Modifier </t>
  </si>
  <si>
    <t xml:space="preserve">Interest: Admitted Amount Due and Accrued </t>
  </si>
  <si>
    <t>912810-FT-0</t>
  </si>
  <si>
    <t>0899999</t>
  </si>
  <si>
    <t>1099999</t>
  </si>
  <si>
    <t>Subtotal - Bonds - U.S. States, Territories and Possessions - Issuer Obligations</t>
  </si>
  <si>
    <t>1400000</t>
  </si>
  <si>
    <t>KS</t>
  </si>
  <si>
    <t>AMERICAN TOWER CORPORATION</t>
  </si>
  <si>
    <t>ATHENE GLOBAL FUNDING Series 144A</t>
  </si>
  <si>
    <t>EDBQKYOPJUCJKLOJDE72</t>
  </si>
  <si>
    <t>CITIZENS FINANCIAL GROUP INC</t>
  </si>
  <si>
    <t>20034D-JA-8</t>
  </si>
  <si>
    <t>6CPEOKI6OYJ13Q6O7870</t>
  </si>
  <si>
    <t>617446-8J-1</t>
  </si>
  <si>
    <t>PUBLIC SERVICE ENTERPRISE GROU</t>
  </si>
  <si>
    <t>D</t>
  </si>
  <si>
    <t>1.A FE</t>
  </si>
  <si>
    <t>4300000</t>
  </si>
  <si>
    <t>Subtotal - Bonds - Affiliated Bank Loans - Issued</t>
  </si>
  <si>
    <t>6099999</t>
  </si>
  <si>
    <t>Subtotal - Bonds - SVO Identified Funds - Exchange Traded Funds - as Identified by the SVO</t>
  </si>
  <si>
    <t>6400000</t>
  </si>
  <si>
    <t>Total Bonds</t>
  </si>
  <si>
    <t>3100001</t>
  </si>
  <si>
    <t>Total - Bonds</t>
  </si>
  <si>
    <t>9300000</t>
  </si>
  <si>
    <t>9599999</t>
  </si>
  <si>
    <t>Total - Common Stocks - Part 3</t>
  </si>
  <si>
    <t>0500003</t>
  </si>
  <si>
    <t>91282C-AK-7</t>
  </si>
  <si>
    <t>3800002</t>
  </si>
  <si>
    <t>3800020</t>
  </si>
  <si>
    <t>FMC CORP    3.200% 10/01/26</t>
  </si>
  <si>
    <t>5493001FUZGUQMIP5D78</t>
  </si>
  <si>
    <t>EMORY UNIVERSITY    2.143% 09/01/30</t>
  </si>
  <si>
    <t xml:space="preserve">NAIC Designation </t>
  </si>
  <si>
    <t xml:space="preserve">Current Year's (Amortization)/Accretion </t>
  </si>
  <si>
    <t xml:space="preserve">Interest: Rate of </t>
  </si>
  <si>
    <t xml:space="preserve">Date Acquired </t>
  </si>
  <si>
    <t xml:space="preserve">ISIN Identification </t>
  </si>
  <si>
    <t xml:space="preserve">Print - NAIC Designation, NAIC Designation Modifier and SVO Administrative Symbol </t>
  </si>
  <si>
    <t>US TREASURY TREASURY BOND</t>
  </si>
  <si>
    <t>1.A</t>
  </si>
  <si>
    <t>US TREASURY TREASURY NOTE</t>
  </si>
  <si>
    <t>0299999</t>
  </si>
  <si>
    <t>0600000</t>
  </si>
  <si>
    <t>UTAH TRANSIT AUTH</t>
  </si>
  <si>
    <t>2700000</t>
  </si>
  <si>
    <t>3199999</t>
  </si>
  <si>
    <t>3200002</t>
  </si>
  <si>
    <t>05552J-AA-7</t>
  </si>
  <si>
    <t>3200006</t>
  </si>
  <si>
    <t>15089Q-AJ-3</t>
  </si>
  <si>
    <t>CENTERPOINT ENERGY INC</t>
  </si>
  <si>
    <t>3200013</t>
  </si>
  <si>
    <t>3200020</t>
  </si>
  <si>
    <t>3200024</t>
  </si>
  <si>
    <t>CHARLES SCHWAB CORPORATION (TH</t>
  </si>
  <si>
    <t>3200031</t>
  </si>
  <si>
    <t>Subtotal - Bonds - Hybrid Securities - Residential Mortgage-Backed Securities</t>
  </si>
  <si>
    <t>5299999</t>
  </si>
  <si>
    <t>7999999</t>
  </si>
  <si>
    <t>8199999</t>
  </si>
  <si>
    <t>8500000</t>
  </si>
  <si>
    <t>8799999</t>
  </si>
  <si>
    <t xml:space="preserve">Prior Year Book/Adjusted Carrying Value </t>
  </si>
  <si>
    <t xml:space="preserve">Book/Adjusted Carrying Value at Disposal Date </t>
  </si>
  <si>
    <t>3800006</t>
  </si>
  <si>
    <t>3800013</t>
  </si>
  <si>
    <t>Call      108.3862</t>
  </si>
  <si>
    <t>COCA-COLA COMPANY THE</t>
  </si>
  <si>
    <t>3800017</t>
  </si>
  <si>
    <t>29444U-BG-0</t>
  </si>
  <si>
    <t>FISERV INC    3.200% 07/01/26</t>
  </si>
  <si>
    <t>3800024</t>
  </si>
  <si>
    <t>Paydown</t>
  </si>
  <si>
    <t>3800028</t>
  </si>
  <si>
    <t>3800031</t>
  </si>
  <si>
    <t>MMAF EQUIPMENT FINANCE LLC MMA Series 14</t>
  </si>
  <si>
    <t>3800035</t>
  </si>
  <si>
    <t>ROBERT BAIRD &amp; COMPANY</t>
  </si>
  <si>
    <t>3800042</t>
  </si>
  <si>
    <t xml:space="preserve">Cusip Identification </t>
  </si>
  <si>
    <t>EMORY UNIVERSITY</t>
  </si>
  <si>
    <t xml:space="preserve">Current Year's Other-Than-Temporary Impairment Recognized </t>
  </si>
  <si>
    <t>-</t>
  </si>
  <si>
    <t>0100001</t>
  </si>
  <si>
    <t>1</t>
  </si>
  <si>
    <t>1900000</t>
  </si>
  <si>
    <t>2100000</t>
  </si>
  <si>
    <t>Subtotal - Bonds - U.S. Special Revenues - Residential Mortgage-Backed Securities</t>
  </si>
  <si>
    <t>039483-BL-5</t>
  </si>
  <si>
    <t>15189T-AW-7</t>
  </si>
  <si>
    <t>CITIZENS FINANCIAL GROUP INC CITIZENS FI</t>
  </si>
  <si>
    <t>233331-AW-7</t>
  </si>
  <si>
    <t>DTE ENERGY CO</t>
  </si>
  <si>
    <t>0O4KBQCJZX82UKGCBV73</t>
  </si>
  <si>
    <t>3200017</t>
  </si>
  <si>
    <t>KROGER CO</t>
  </si>
  <si>
    <t>693475-AX-3</t>
  </si>
  <si>
    <t>PNC FINANCIAL SERVICES GROUP I</t>
  </si>
  <si>
    <t>ROPER IND INC</t>
  </si>
  <si>
    <t>3200028</t>
  </si>
  <si>
    <t>NXP BV/NXP FUNDING LLC/NXP USA</t>
  </si>
  <si>
    <t>980236-AP-8</t>
  </si>
  <si>
    <t>WOODSIDE FIN LTD</t>
  </si>
  <si>
    <t>4200000</t>
  </si>
  <si>
    <t>4499999</t>
  </si>
  <si>
    <t>5000000</t>
  </si>
  <si>
    <t>Total - Unaffiliated Bank Loans</t>
  </si>
  <si>
    <t>Subtotal - Bonds - U.S. Governments</t>
  </si>
  <si>
    <t>4800000</t>
  </si>
  <si>
    <t>Subtotal - Preferred Stocks - Parent, Subsidiaries and Affiliates Perpetual Preferred</t>
  </si>
  <si>
    <t>Subtotal - Common Stocks - Industrial and Miscellaneous (Unaffiliated) Other</t>
  </si>
  <si>
    <t>Subtotal - Common Stocks - Parent, Subsidiaries and Affiliates Publicly Traded</t>
  </si>
  <si>
    <t>Subtotal - Common Stocks - Mutual Funds</t>
  </si>
  <si>
    <t>9799997</t>
  </si>
  <si>
    <t xml:space="preserve">Foreign Exchange Gain (Loss) on Disposal </t>
  </si>
  <si>
    <t>J.P. MORGAN SECURITIES INC</t>
  </si>
  <si>
    <t>025816-CF-4</t>
  </si>
  <si>
    <t>EQUINIX INC</t>
  </si>
  <si>
    <t>HPEFS EQUIPMENT TRUST HPEFS_19</t>
  </si>
  <si>
    <t>3800039</t>
  </si>
  <si>
    <t>JEFFRIES &amp; COMPANY INC</t>
  </si>
  <si>
    <t>TOYOTA AUTO LOAN EXTENDED NOTE</t>
  </si>
  <si>
    <t xml:space="preserve">Issuer </t>
  </si>
  <si>
    <t>0100005</t>
  </si>
  <si>
    <t>SD</t>
  </si>
  <si>
    <t>0100009</t>
  </si>
  <si>
    <t>0799999</t>
  </si>
  <si>
    <t>Subtotal - Bonds - All Other Governments - Commercial Mortgage-Backed Securities</t>
  </si>
  <si>
    <t>1300000</t>
  </si>
  <si>
    <t>Subtotal - Bonds - U.S. Political Subdivisions - Issuer Obligations</t>
  </si>
  <si>
    <t>Subtotal - Bonds - U.S. Political Subdivisions - Residential Mortgage-Backed Securities</t>
  </si>
  <si>
    <t>KANSAS ST DEV FIN AUTH REV</t>
  </si>
  <si>
    <t>917567-GG-8</t>
  </si>
  <si>
    <t>CARRIER GLOBAL CORP</t>
  </si>
  <si>
    <t>CATERPILLAR FINANCIAL SERVICES</t>
  </si>
  <si>
    <t>174610-AR-6</t>
  </si>
  <si>
    <t>COMERICA BANK</t>
  </si>
  <si>
    <t>233851-DX-9</t>
  </si>
  <si>
    <t>GI7UBEJLXYLGR2C7GV83</t>
  </si>
  <si>
    <t>Subtotal - Bonds - Industrial and Miscellaneous (Unaffiliated) - Issuer Obligations</t>
  </si>
  <si>
    <t>3400000</t>
  </si>
  <si>
    <t>Subtotal - Bonds - Parent, Subsidiaries and Affiliates - Commercial Mortgage-Backed Securities</t>
  </si>
  <si>
    <t>6300000</t>
  </si>
  <si>
    <t>6599999</t>
  </si>
  <si>
    <t>P_2021_A_NAIC_SCDPT3</t>
  </si>
  <si>
    <t>0500000</t>
  </si>
  <si>
    <t>Subtotal - Bonds - U.S. Political Subdivisions of States, Territories and Possessions</t>
  </si>
  <si>
    <t>8399997</t>
  </si>
  <si>
    <t>8699999</t>
  </si>
  <si>
    <t>8999997</t>
  </si>
  <si>
    <t>9200000</t>
  </si>
  <si>
    <t>9499999</t>
  </si>
  <si>
    <t xml:space="preserve">Bond Interest/ Stock Dividends Received During Year </t>
  </si>
  <si>
    <t>912828-RR-3</t>
  </si>
  <si>
    <t>COMERICA BANK    2.500% 07/23/24</t>
  </si>
  <si>
    <t>Total - Preferred Stocks - Part 4</t>
  </si>
  <si>
    <t xml:space="preserve">Interest and Dividends Received During Year </t>
  </si>
  <si>
    <t>91412H-JU-8</t>
  </si>
  <si>
    <t>437076-CE-0</t>
  </si>
  <si>
    <t>QEKMOTMBBKA8I816DO57</t>
  </si>
  <si>
    <t xml:space="preserve">Foreign </t>
  </si>
  <si>
    <t xml:space="preserve">Bond Characteristics </t>
  </si>
  <si>
    <t xml:space="preserve">LEI </t>
  </si>
  <si>
    <t>A</t>
  </si>
  <si>
    <t>MN</t>
  </si>
  <si>
    <t>0199999</t>
  </si>
  <si>
    <t>Subtotal - Bonds - All Other Governments - Other Loan-Backed and Structured Securities</t>
  </si>
  <si>
    <t>2600000</t>
  </si>
  <si>
    <t>2899999</t>
  </si>
  <si>
    <t>04685A-2E-0</t>
  </si>
  <si>
    <t>EOG RESOURCES INC EOG RESOURCES INC</t>
  </si>
  <si>
    <t>302491-AT-2</t>
  </si>
  <si>
    <t>CHARLES SCHWAB CORP</t>
  </si>
  <si>
    <t>WOODSIDE FIN LTD Series 144A</t>
  </si>
  <si>
    <t>1,4</t>
  </si>
  <si>
    <t>4999999</t>
  </si>
  <si>
    <t>Subtotal - Bonds - Parent, Subsidiaries and Affiliates - Residential Mortgage-Backed Securities</t>
  </si>
  <si>
    <t>5199999</t>
  </si>
  <si>
    <t>7899999</t>
  </si>
  <si>
    <t>8099999</t>
  </si>
  <si>
    <t>Schedule D - Part 3 - Long-Term Bonds and Stocks Acquired</t>
  </si>
  <si>
    <t>5500000</t>
  </si>
  <si>
    <t>Total - Bonds - Part 3</t>
  </si>
  <si>
    <t>8400000</t>
  </si>
  <si>
    <t>Subtotal - Common Stocks - Parent, Subsidiaries and Affiliates Other</t>
  </si>
  <si>
    <t>Subtotal - Unit Investment Trusts</t>
  </si>
  <si>
    <t>Schedule D - Part 4 - Long-Term Bonds and Stocks Sold, Redeemed or Otherwise Disposed Of</t>
  </si>
  <si>
    <t>C1JO4L7V36XZOIREBT81</t>
  </si>
  <si>
    <t>3800003</t>
  </si>
  <si>
    <t>3800010</t>
  </si>
  <si>
    <t>EQUINIX INC    1.800% 07/15/27</t>
  </si>
  <si>
    <t>HPEFS EQUIPMENT TRUST HPEFS_19 Series 14</t>
  </si>
  <si>
    <t>MORGAN STANLEY    2.720% 07/22/25</t>
  </si>
  <si>
    <t>Total - Common Stocks - Part 4</t>
  </si>
  <si>
    <t>3100002</t>
  </si>
  <si>
    <t>FIDELITY NATIONAL INFORMATION FIDELITY N</t>
  </si>
  <si>
    <t>TREASURY BOND</t>
  </si>
  <si>
    <t>TREASURY NOTE</t>
  </si>
  <si>
    <t>1200000</t>
  </si>
  <si>
    <t>1499999</t>
  </si>
  <si>
    <t>Total - U.S. States, Territories and Possessions Bonds</t>
  </si>
  <si>
    <t>1800000</t>
  </si>
  <si>
    <t>2000000</t>
  </si>
  <si>
    <t>KANSAS ST DEV FIN AUTH KANSAS ST DEV FIN</t>
  </si>
  <si>
    <t>E</t>
  </si>
  <si>
    <t>03027X-AV-2</t>
  </si>
  <si>
    <t>3200003</t>
  </si>
  <si>
    <t>126650-DF-4</t>
  </si>
  <si>
    <t>3200007</t>
  </si>
  <si>
    <t>3200010</t>
  </si>
  <si>
    <t>3200014</t>
  </si>
  <si>
    <t>E0KSF7PFQ210NWI8Z391</t>
  </si>
  <si>
    <t>26875P-AK-7</t>
  </si>
  <si>
    <t>XWTZDRYZPBUHIQBKDB46</t>
  </si>
  <si>
    <t>3200021</t>
  </si>
  <si>
    <t>49338C-AB-9</t>
  </si>
  <si>
    <t>PUBLIC SERVICE ENTERPRISE GROU PUBLIC SE</t>
  </si>
  <si>
    <t>776743-AH-9</t>
  </si>
  <si>
    <t>45685N-AA-4</t>
  </si>
  <si>
    <t>3200032</t>
  </si>
  <si>
    <t>3500001</t>
  </si>
  <si>
    <t>Total - Industrial and Miscellaneous (Unaffiliated) Bonds</t>
  </si>
  <si>
    <t>4399999</t>
  </si>
  <si>
    <t>Total - Hybrid Securities</t>
  </si>
  <si>
    <t>Subtotal - Bonds - Affiliated Bank Loans - Acquired</t>
  </si>
  <si>
    <t>6499999</t>
  </si>
  <si>
    <t>Subtotal - Bonds - Unaffiliated Bank Loans - Acquired</t>
  </si>
  <si>
    <t>Total - Residential Mortgage-Backed Securities</t>
  </si>
  <si>
    <t>Subtotal - Bonds - SVO Identified Funds</t>
  </si>
  <si>
    <t>Total - Preferred Stocks</t>
  </si>
  <si>
    <t>9399999</t>
  </si>
  <si>
    <t>9999999</t>
  </si>
  <si>
    <t>3800007</t>
  </si>
  <si>
    <t>BRITISH AIRWAYS 2019-1 CLASS A Series 14</t>
  </si>
  <si>
    <t>3800014</t>
  </si>
  <si>
    <t>DTE ENERGY CO    2.529% 10/01/24</t>
  </si>
  <si>
    <t>3800018</t>
  </si>
  <si>
    <t>3800021</t>
  </si>
  <si>
    <t>3800025</t>
  </si>
  <si>
    <t>3800029</t>
  </si>
  <si>
    <t>3800032</t>
  </si>
  <si>
    <t>3800036</t>
  </si>
  <si>
    <t>3800043</t>
  </si>
  <si>
    <t>CA</t>
  </si>
  <si>
    <t>UNIVERSITY CALIF UNIVERSITY CALIF REVS</t>
  </si>
  <si>
    <t>29157T-AD-8</t>
  </si>
  <si>
    <t>89237M-AA-7</t>
  </si>
  <si>
    <t xml:space="preserve">CUSIP Identification </t>
  </si>
  <si>
    <t xml:space="preserve">Fair Value </t>
  </si>
  <si>
    <t xml:space="preserve">Source Used to Obtain Fair Value </t>
  </si>
  <si>
    <t>2A</t>
  </si>
  <si>
    <t>US TREASURY</t>
  </si>
  <si>
    <t>2</t>
  </si>
  <si>
    <t>912828-R3-6</t>
  </si>
  <si>
    <t>{BLANK}</t>
  </si>
  <si>
    <t>0400000</t>
  </si>
  <si>
    <t>0699999</t>
  </si>
  <si>
    <t>AO</t>
  </si>
  <si>
    <t>JD</t>
  </si>
  <si>
    <t>2799999</t>
  </si>
  <si>
    <t>ATHENE GLOBAL FUNDING</t>
  </si>
  <si>
    <t>110122-CN-6</t>
  </si>
  <si>
    <t>CVS CAREMARK CORP</t>
  </si>
  <si>
    <t>CD30XVRLT4QO00B1C706</t>
  </si>
  <si>
    <t>3200018</t>
  </si>
  <si>
    <t>INTEL CORP INTEL CORPORATION</t>
  </si>
  <si>
    <t>3200025</t>
  </si>
  <si>
    <t>PNC FINANCIAL SERVICES GROUP PNC FINANCI</t>
  </si>
  <si>
    <t>808513-BB-0</t>
  </si>
  <si>
    <t>3200029</t>
  </si>
  <si>
    <t>STANLEY BLACK &amp; DECKER INC</t>
  </si>
  <si>
    <t>3300000</t>
  </si>
  <si>
    <t>43284H-AA-7</t>
  </si>
  <si>
    <t>HGVT_19-AA</t>
  </si>
  <si>
    <t>3599999</t>
  </si>
  <si>
    <t>Subtotal - Bonds - Hybrid Securities - Other Loan-Backed and Structured Securities</t>
  </si>
  <si>
    <t>Subtotal - Bonds - Unaffiliated Bank Loans - Issued</t>
  </si>
  <si>
    <t>SCDPT3</t>
  </si>
  <si>
    <t>Subtotal - Preferred Stocks - Industrial and Miscellaneous (Unaffiliated) Perpetual Preferred</t>
  </si>
  <si>
    <t>8599999</t>
  </si>
  <si>
    <t>Subtotal - Preferred Stocks - Industrial and Miscellaneous (Unaffiliated) Redeemable Preferred</t>
  </si>
  <si>
    <t>9100000</t>
  </si>
  <si>
    <t>9799998</t>
  </si>
  <si>
    <t>Total - Common Stocks</t>
  </si>
  <si>
    <t xml:space="preserve">Name of Purchaser </t>
  </si>
  <si>
    <t>CARRIER GLOBAL CORP    2.493% 02/15/27</t>
  </si>
  <si>
    <t>8I5DZWZKVSZI1NUHU748</t>
  </si>
  <si>
    <t>SPIRIT AIRLINES 2017-1 CLASS A</t>
  </si>
  <si>
    <t>Schedule D - Part 5 - Long Term Bonds and Stocks Acquired and Fully Disposed Of</t>
  </si>
  <si>
    <t>14687B-AJ-5</t>
  </si>
  <si>
    <t xml:space="preserve">Collateral Type </t>
  </si>
  <si>
    <t xml:space="preserve">Call Price </t>
  </si>
  <si>
    <t>Bloomberg</t>
  </si>
  <si>
    <t>0100002</t>
  </si>
  <si>
    <t>0100006</t>
  </si>
  <si>
    <t>Subtotal - Bonds - U.S. Governments - Issuer Obligations</t>
  </si>
  <si>
    <t>Subtotal - Bonds - U.S. States, Territories and Possessions - Other Loan-Backed and Structured Securities</t>
  </si>
  <si>
    <t>1999999</t>
  </si>
  <si>
    <t>2199999</t>
  </si>
  <si>
    <t>ARCHER-DANIELS-MIDLAND COMPANY</t>
  </si>
  <si>
    <t>68217F-AA-0</t>
  </si>
  <si>
    <t>Subtotal - Bonds - Industrial and Miscellaneous (Unaffiliated) - Commercial Mortgage-Backed Securities</t>
  </si>
  <si>
    <t>4899999</t>
  </si>
  <si>
    <t>5099999</t>
  </si>
  <si>
    <t>5400000</t>
  </si>
  <si>
    <t>Total - Issuer Obligations</t>
  </si>
  <si>
    <t>7799999</t>
  </si>
  <si>
    <t>Total - Affiliated Bank Loans</t>
  </si>
  <si>
    <t>1700000</t>
  </si>
  <si>
    <t>WELLS FARGO BANK</t>
  </si>
  <si>
    <t>8999998</t>
  </si>
  <si>
    <t>Total - Preferred Stocks - Part 5</t>
  </si>
  <si>
    <t>P_2021_A_NAIC_SCDPT4</t>
  </si>
  <si>
    <t>0500001</t>
  </si>
  <si>
    <t>912828-RC-6</t>
  </si>
  <si>
    <t>BARCLAYS CAPITAL INC</t>
  </si>
  <si>
    <t>55316E-AE-2</t>
  </si>
  <si>
    <t>PRINCIPAL LIFE GLOBAL FUNDING</t>
  </si>
  <si>
    <t>SPIRIT AIRLINES 2017-1 CLASS A SPIRIT AI</t>
  </si>
  <si>
    <t xml:space="preserve">Par Value (Bonds) or Number of Shares (Stock) </t>
  </si>
  <si>
    <t>CRVNA_21-P1</t>
  </si>
  <si>
    <t>31620M-BS-4</t>
  </si>
  <si>
    <t>FIDELITY NATIONAL INFORMATION</t>
  </si>
  <si>
    <t>HOME DEPOT INC</t>
  </si>
  <si>
    <t>ANNUAL STATEMENT FOR THE YEAR 2021 OF THE GENWORTH MORTGAGE INSURANCE CORPORATION OF NORTH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</si>
</sst>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_);[Red]\(#,##0.0000\)"/>
    <numFmt numFmtId="165" formatCode="#,##0.000_);[Red]\(#,##0.000\)"/>
    <numFmt numFmtId="166" formatCode="mm/dd/yyyy"/>
  </numFmts>
  <fonts count="8" x14ac:knownFonts="1">
    <font>
      <sz val="11"/>
      <color theme="1"/>
      <name val="Arial"/>
    </font>
    <font>
      <sz val="9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1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7">
    <xf numFmtId="0" fontId="0" fillId="0" borderId="0" xfId="0"/>
    <xf numFmtId="0" fontId="0" fillId="2" borderId="1" xfId="0" applyFill="1" applyBorder="1" applyAlignment="1">
      <alignment horizontal="fill"/>
    </xf>
    <xf numFmtId="0" fontId="7" fillId="3" borderId="1" xfId="1" applyNumberFormat="1" applyFill="1" applyBorder="1"/>
    <xf numFmtId="37" fontId="7" fillId="4" borderId="1" xfId="16" applyNumberFormat="1" applyFill="1" applyBorder="1" applyProtection="1"/>
    <xf numFmtId="37" fontId="7" fillId="0" borderId="1" xfId="16" applyNumberFormat="1" applyFill="1" applyBorder="1"/>
    <xf numFmtId="0" fontId="7" fillId="0" borderId="1" xfId="12" quotePrefix="1" applyNumberFormat="1" applyFill="1" applyBorder="1"/>
    <xf numFmtId="0" fontId="0" fillId="2" borderId="2" xfId="0" applyFill="1" applyBorder="1" applyAlignment="1">
      <alignment horizontal="fill"/>
    </xf>
    <xf numFmtId="0" fontId="0" fillId="2" borderId="3" xfId="0" applyFill="1" applyBorder="1" applyAlignment="1">
      <alignment horizontal="fill"/>
    </xf>
    <xf numFmtId="0" fontId="7" fillId="0" borderId="1" xfId="2" applyNumberFormat="1" applyFill="1" applyBorder="1"/>
    <xf numFmtId="165" fontId="7" fillId="0" borderId="1" xfId="18" applyNumberFormat="1" applyFill="1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Continuous" wrapText="1"/>
    </xf>
    <xf numFmtId="0" fontId="7" fillId="0" borderId="1" xfId="14" quotePrefix="1" applyNumberFormat="1" applyFill="1" applyBorder="1"/>
    <xf numFmtId="0" fontId="0" fillId="5" borderId="1" xfId="12" quotePrefix="1" applyNumberFormat="1" applyFont="1" applyFill="1" applyBorder="1" applyAlignment="1">
      <alignment horizontal="left" wrapText="1"/>
    </xf>
    <xf numFmtId="0" fontId="7" fillId="0" borderId="2" xfId="12" quotePrefix="1" applyNumberFormat="1" applyFill="1" applyBorder="1"/>
    <xf numFmtId="49" fontId="0" fillId="5" borderId="3" xfId="12" quotePrefix="1" applyNumberFormat="1" applyFont="1" applyFill="1" applyBorder="1" applyAlignment="1">
      <alignment horizontal="right" vertical="top"/>
    </xf>
    <xf numFmtId="49" fontId="0" fillId="6" borderId="3" xfId="12" quotePrefix="1" applyNumberFormat="1" applyFont="1" applyFill="1" applyBorder="1" applyAlignment="1">
      <alignment horizontal="right" vertical="top"/>
    </xf>
    <xf numFmtId="0" fontId="7" fillId="3" borderId="2" xfId="1" applyNumberFormat="1" applyFill="1" applyBorder="1"/>
    <xf numFmtId="0" fontId="7" fillId="0" borderId="1" xfId="5" quotePrefix="1" applyNumberFormat="1" applyFill="1" applyBorder="1"/>
    <xf numFmtId="0" fontId="0" fillId="0" borderId="1" xfId="13" applyNumberFormat="1" applyFont="1" applyFill="1" applyBorder="1" applyAlignment="1">
      <alignment horizontal="left" wrapText="1"/>
    </xf>
    <xf numFmtId="37" fontId="7" fillId="4" borderId="1" xfId="16" applyNumberFormat="1" applyFill="1" applyBorder="1"/>
    <xf numFmtId="0" fontId="0" fillId="2" borderId="1" xfId="0" applyFill="1" applyBorder="1" applyAlignment="1">
      <alignment horizontal="center"/>
    </xf>
    <xf numFmtId="0" fontId="7" fillId="3" borderId="6" xfId="1" applyNumberFormat="1" applyFill="1" applyBorder="1"/>
    <xf numFmtId="37" fontId="7" fillId="7" borderId="1" xfId="16" applyNumberFormat="1" applyFill="1" applyBorder="1"/>
    <xf numFmtId="0" fontId="7" fillId="3" borderId="1" xfId="1" applyNumberFormat="1" applyFill="1" applyBorder="1" applyAlignment="1">
      <alignment horizontal="center"/>
    </xf>
    <xf numFmtId="37" fontId="7" fillId="4" borderId="6" xfId="16" applyNumberFormat="1" applyFill="1" applyBorder="1" applyProtection="1"/>
    <xf numFmtId="0" fontId="7" fillId="0" borderId="1" xfId="6" quotePrefix="1" applyNumberFormat="1" applyFill="1" applyBorder="1"/>
    <xf numFmtId="0" fontId="7" fillId="0" borderId="1" xfId="3" quotePrefix="1" applyNumberFormat="1" applyFill="1" applyBorder="1"/>
    <xf numFmtId="0" fontId="7" fillId="0" borderId="1" xfId="8" quotePrefix="1" applyNumberFormat="1" applyFill="1" applyBorder="1"/>
    <xf numFmtId="0" fontId="7" fillId="0" borderId="1" xfId="10" quotePrefix="1" applyNumberFormat="1" applyFill="1" applyBorder="1"/>
    <xf numFmtId="0" fontId="7" fillId="0" borderId="1" xfId="9" quotePrefix="1" applyNumberFormat="1" applyFill="1" applyBorder="1"/>
    <xf numFmtId="0" fontId="7" fillId="0" borderId="1" xfId="15" quotePrefix="1" applyNumberFormat="1" applyFill="1" applyBorder="1"/>
    <xf numFmtId="0" fontId="7" fillId="0" borderId="1" xfId="7" quotePrefix="1" applyNumberFormat="1" applyFill="1" applyBorder="1"/>
    <xf numFmtId="164" fontId="7" fillId="0" borderId="1" xfId="19" applyNumberFormat="1" applyFill="1" applyBorder="1"/>
    <xf numFmtId="0" fontId="7" fillId="4" borderId="1" xfId="12" quotePrefix="1" applyNumberFormat="1" applyFill="1" applyBorder="1"/>
    <xf numFmtId="165" fontId="7" fillId="0" borderId="1" xfId="20" applyNumberFormat="1" applyFill="1" applyBorder="1"/>
    <xf numFmtId="0" fontId="7" fillId="0" borderId="1" xfId="2" applyNumberFormat="1" applyFill="1" applyBorder="1" applyAlignment="1">
      <alignment horizontal="center"/>
    </xf>
    <xf numFmtId="166" fontId="7" fillId="0" borderId="1" xfId="2" applyNumberFormat="1" applyFill="1" applyBorder="1"/>
    <xf numFmtId="0" fontId="7" fillId="0" borderId="1" xfId="11" quotePrefix="1" applyNumberFormat="1" applyFill="1" applyBorder="1"/>
    <xf numFmtId="0" fontId="7" fillId="0" borderId="1" xfId="4" quotePrefix="1" applyNumberFormat="1" applyFill="1" applyBorder="1"/>
    <xf numFmtId="0" fontId="2" fillId="0" borderId="0" xfId="0" applyFont="1" applyAlignment="1">
      <alignment horizontal="center"/>
    </xf>
    <xf numFmtId="37" fontId="7" fillId="8" borderId="1" xfId="16" applyNumberFormat="1" applyFill="1" applyBorder="1" applyProtection="1"/>
    <xf numFmtId="49" fontId="3" fillId="0" borderId="0" xfId="0" applyNumberFormat="1" applyFont="1" applyAlignment="1">
      <alignment horizontal="center" vertical="center" wrapText="1"/>
    </xf>
    <xf numFmtId="0" fontId="0" fillId="0" borderId="1" xfId="13" quotePrefix="1" applyNumberFormat="1" applyFont="1" applyFill="1" applyBorder="1" applyAlignment="1">
      <alignment horizontal="left" wrapText="1"/>
    </xf>
    <xf numFmtId="0" fontId="3" fillId="0" borderId="0" xfId="0" applyNumberFormat="1" applyFont="1" applyAlignment="1">
      <alignment horizontal="center" vertical="center" wrapText="1"/>
    </xf>
    <xf numFmtId="40" fontId="7" fillId="0" borderId="1" xfId="17" applyNumberFormat="1" applyFill="1" applyBorder="1"/>
    <xf numFmtId="49" fontId="7" fillId="0" borderId="1" xfId="5" quotePrefix="1" applyNumberFormat="1" applyFill="1" applyBorder="1"/>
    <xf numFmtId="166" fontId="7" fillId="0" borderId="1" xfId="2" applyNumberForma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centerContinuous" wrapText="1"/>
    </xf>
    <xf numFmtId="0" fontId="1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Continuous" wrapText="1"/>
    </xf>
    <xf numFmtId="0" fontId="0" fillId="9" borderId="6" xfId="12" quotePrefix="1" applyNumberFormat="1" applyFont="1" applyFill="1" applyBorder="1" applyAlignment="1">
      <alignment horizontal="left" wrapText="1"/>
    </xf>
    <xf numFmtId="49" fontId="6" fillId="0" borderId="0" xfId="0" applyNumberFormat="1" applyFont="1" applyAlignment="1">
      <alignment horizontal="center" vertical="center" wrapText="1"/>
    </xf>
    <xf numFmtId="49" fontId="0" fillId="9" borderId="8" xfId="12" quotePrefix="1" applyNumberFormat="1" applyFont="1" applyFill="1" applyBorder="1" applyAlignment="1">
      <alignment horizontal="right" vertical="top"/>
    </xf>
    <xf numFmtId="49" fontId="7" fillId="0" borderId="1" xfId="7" quotePrefix="1" applyNumberFormat="1" applyFill="1" applyBorder="1"/>
    <xf numFmtId="49" fontId="7" fillId="0" borderId="1" xfId="8" quotePrefix="1" applyNumberFormat="1" applyFill="1" applyBorder="1"/>
    <xf numFmtId="49" fontId="7" fillId="0" borderId="1" xfId="6" quotePrefix="1" applyNumberFormat="1" applyFill="1" applyBorder="1"/>
    <xf numFmtId="49" fontId="7" fillId="0" borderId="1" xfId="3" quotePrefix="1" applyNumberFormat="1" applyFill="1" applyBorder="1"/>
    <xf numFmtId="49" fontId="7" fillId="0" borderId="1" xfId="10" quotePrefix="1" applyNumberFormat="1" applyFill="1" applyBorder="1"/>
    <xf numFmtId="0" fontId="7" fillId="3" borderId="4" xfId="1" applyNumberFormat="1" applyFill="1" applyBorder="1"/>
    <xf numFmtId="49" fontId="7" fillId="0" borderId="1" xfId="9" quotePrefix="1" applyNumberForma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7" fillId="0" borderId="1" xfId="4" quotePrefix="1" applyNumberFormat="1" applyFill="1" applyBorder="1"/>
    <xf numFmtId="49" fontId="7" fillId="0" borderId="1" xfId="11" quotePrefix="1" applyNumberFormat="1" applyFill="1" applyBorder="1"/>
  </cellXfs>
  <cellStyles count="21">
    <cellStyle name="0" xfId="1" xr:uid="{00000000-0005-0000-0000-000000000000}"/>
    <cellStyle name="12884901888" xfId="2" xr:uid="{00000000-0005-0000-0000-000001000000}"/>
    <cellStyle name="17190813696" xfId="3" xr:uid="{00000000-0005-0000-0000-000002000000}"/>
    <cellStyle name="17191534592" xfId="4" xr:uid="{00000000-0005-0000-0000-000003000000}"/>
    <cellStyle name="17194549248" xfId="5" xr:uid="{00000000-0005-0000-0000-000004000000}"/>
    <cellStyle name="17195728896" xfId="6" xr:uid="{00000000-0005-0000-0000-000005000000}"/>
    <cellStyle name="17195794432" xfId="7" xr:uid="{00000000-0005-0000-0000-000006000000}"/>
    <cellStyle name="17198088192" xfId="8" xr:uid="{00000000-0005-0000-0000-000007000000}"/>
    <cellStyle name="17198153728" xfId="9" xr:uid="{00000000-0005-0000-0000-000008000000}"/>
    <cellStyle name="17198284800" xfId="10" xr:uid="{00000000-0005-0000-0000-000009000000}"/>
    <cellStyle name="17198546944" xfId="11" xr:uid="{00000000-0005-0000-0000-00000A000000}"/>
    <cellStyle name="4295032832" xfId="12" xr:uid="{00000000-0005-0000-0000-00000B000000}"/>
    <cellStyle name="4295098368" xfId="13" xr:uid="{00000000-0005-0000-0000-00000C000000}"/>
    <cellStyle name="4296409088" xfId="14" xr:uid="{00000000-0005-0000-0000-00000D000000}"/>
    <cellStyle name="4296474624" xfId="15" xr:uid="{00000000-0005-0000-0000-00000E000000}"/>
    <cellStyle name="8590000128" xfId="16" xr:uid="{00000000-0005-0000-0000-00000F000000}"/>
    <cellStyle name="8590262272" xfId="17" xr:uid="{00000000-0005-0000-0000-000010000000}"/>
    <cellStyle name="8590327808" xfId="18" xr:uid="{00000000-0005-0000-0000-000011000000}"/>
    <cellStyle name="8590393344" xfId="19" xr:uid="{00000000-0005-0000-0000-000012000000}"/>
    <cellStyle name="8590524416" xfId="20" xr:uid="{00000000-0005-0000-0000-00001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214"/>
  <sheetViews>
    <sheetView workbookViewId="0">
      <selection activeCell="B4" sqref="B4"/>
    </sheetView>
  </sheetViews>
  <sheetFormatPr defaultRowHeight="14" x14ac:dyDescent="0.3"/>
  <cols>
    <col min="1" max="1" width="1.75" customWidth="1"/>
    <col min="2" max="2" width="9.75" customWidth="1"/>
    <col min="3" max="4" width="25.75" customWidth="1"/>
    <col min="5" max="5" width="53.75" customWidth="1"/>
    <col min="6" max="6" width="59.75" customWidth="1"/>
    <col min="7" max="10" width="10.75" customWidth="1"/>
    <col min="11" max="11" width="14.75" customWidth="1"/>
    <col min="12" max="12" width="12.75" customWidth="1"/>
    <col min="13" max="19" width="14.75" customWidth="1"/>
    <col min="20" max="21" width="12.75" customWidth="1"/>
    <col min="22" max="22" width="10.75" customWidth="1"/>
    <col min="23" max="24" width="14.75" customWidth="1"/>
    <col min="25" max="27" width="10.75" customWidth="1"/>
    <col min="28" max="28" width="44.75" customWidth="1"/>
    <col min="29" max="29" width="15.75" customWidth="1"/>
    <col min="30" max="30" width="87.75" customWidth="1"/>
    <col min="31" max="31" width="10.75" customWidth="1"/>
    <col min="32" max="32" width="12.75" customWidth="1"/>
    <col min="33" max="33" width="10.75" customWidth="1"/>
    <col min="34" max="34" width="20.75" customWidth="1"/>
    <col min="35" max="36" width="25.75" customWidth="1"/>
    <col min="37" max="37" width="10.75" customWidth="1"/>
    <col min="38" max="38" width="25.75" customWidth="1"/>
    <col min="39" max="39" width="10.75" customWidth="1"/>
  </cols>
  <sheetData>
    <row r="1" spans="2:39" x14ac:dyDescent="0.3">
      <c r="C1" s="41" t="s">
        <v>240</v>
      </c>
      <c r="D1" s="41" t="s">
        <v>177</v>
      </c>
      <c r="E1" s="41" t="s">
        <v>243</v>
      </c>
      <c r="F1" s="41" t="s">
        <v>43</v>
      </c>
    </row>
    <row r="2" spans="2:39" x14ac:dyDescent="0.3">
      <c r="B2" s="54"/>
      <c r="C2" s="43" t="s">
        <v>241</v>
      </c>
      <c r="D2" s="43" t="s">
        <v>242</v>
      </c>
      <c r="E2" s="43" t="s">
        <v>128</v>
      </c>
      <c r="F2" s="43" t="s">
        <v>244</v>
      </c>
      <c r="Y2" s="64"/>
      <c r="Z2" s="64"/>
    </row>
    <row r="3" spans="2:39" ht="40" customHeight="1" x14ac:dyDescent="0.3">
      <c r="B3" s="52" t="s">
        <v>654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63"/>
      <c r="Z3" s="6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2:39" ht="40" customHeight="1" x14ac:dyDescent="0.4">
      <c r="B4" s="50" t="s">
        <v>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63"/>
      <c r="Z4" s="63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2:39" x14ac:dyDescent="0.3">
      <c r="B5" s="49"/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6.01</v>
      </c>
      <c r="I5" s="11">
        <v>6.02</v>
      </c>
      <c r="J5" s="11">
        <v>6.03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1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1">
        <v>25</v>
      </c>
      <c r="AD5" s="11">
        <v>26</v>
      </c>
      <c r="AE5" s="11">
        <v>27</v>
      </c>
      <c r="AF5" s="11">
        <v>28</v>
      </c>
      <c r="AG5" s="11">
        <v>29</v>
      </c>
      <c r="AH5" s="11">
        <v>30</v>
      </c>
      <c r="AI5" s="11">
        <v>31</v>
      </c>
      <c r="AJ5" s="11">
        <v>32</v>
      </c>
      <c r="AK5" s="11">
        <v>33</v>
      </c>
      <c r="AL5" s="11">
        <v>34</v>
      </c>
      <c r="AM5" s="11">
        <v>35</v>
      </c>
    </row>
    <row r="6" spans="2:39" ht="92.5" x14ac:dyDescent="0.3">
      <c r="B6" s="51"/>
      <c r="C6" s="10" t="s">
        <v>577</v>
      </c>
      <c r="D6" s="10" t="s">
        <v>280</v>
      </c>
      <c r="E6" s="10" t="s">
        <v>281</v>
      </c>
      <c r="F6" s="10" t="s">
        <v>490</v>
      </c>
      <c r="G6" s="10" t="s">
        <v>491</v>
      </c>
      <c r="H6" s="10" t="s">
        <v>362</v>
      </c>
      <c r="I6" s="10" t="s">
        <v>326</v>
      </c>
      <c r="J6" s="10" t="s">
        <v>95</v>
      </c>
      <c r="K6" s="10" t="s">
        <v>205</v>
      </c>
      <c r="L6" s="10" t="s">
        <v>96</v>
      </c>
      <c r="M6" s="10" t="s">
        <v>578</v>
      </c>
      <c r="N6" s="10" t="s">
        <v>245</v>
      </c>
      <c r="O6" s="10" t="s">
        <v>129</v>
      </c>
      <c r="P6" s="10" t="s">
        <v>130</v>
      </c>
      <c r="Q6" s="10" t="s">
        <v>363</v>
      </c>
      <c r="R6" s="10" t="s">
        <v>411</v>
      </c>
      <c r="S6" s="10" t="s">
        <v>1</v>
      </c>
      <c r="T6" s="10" t="s">
        <v>364</v>
      </c>
      <c r="U6" s="10" t="s">
        <v>246</v>
      </c>
      <c r="V6" s="10" t="s">
        <v>131</v>
      </c>
      <c r="W6" s="10" t="s">
        <v>327</v>
      </c>
      <c r="X6" s="10" t="s">
        <v>45</v>
      </c>
      <c r="Y6" s="10" t="s">
        <v>365</v>
      </c>
      <c r="Z6" s="10" t="s">
        <v>132</v>
      </c>
      <c r="AA6" s="10" t="s">
        <v>97</v>
      </c>
      <c r="AB6" s="10" t="s">
        <v>247</v>
      </c>
      <c r="AC6" s="10" t="s">
        <v>579</v>
      </c>
      <c r="AD6" s="10" t="s">
        <v>620</v>
      </c>
      <c r="AE6" s="10" t="s">
        <v>206</v>
      </c>
      <c r="AF6" s="10" t="s">
        <v>621</v>
      </c>
      <c r="AG6" s="10" t="s">
        <v>248</v>
      </c>
      <c r="AH6" s="10" t="s">
        <v>492</v>
      </c>
      <c r="AI6" s="10" t="s">
        <v>452</v>
      </c>
      <c r="AJ6" s="10" t="s">
        <v>98</v>
      </c>
      <c r="AK6" s="10" t="s">
        <v>366</v>
      </c>
      <c r="AL6" s="10" t="s">
        <v>46</v>
      </c>
      <c r="AM6" s="10" t="s">
        <v>367</v>
      </c>
    </row>
    <row r="7" spans="2:39" x14ac:dyDescent="0.3">
      <c r="B7" s="7" t="s">
        <v>412</v>
      </c>
      <c r="C7" s="1" t="s">
        <v>412</v>
      </c>
      <c r="D7" s="6" t="s">
        <v>412</v>
      </c>
      <c r="E7" s="1" t="s">
        <v>412</v>
      </c>
      <c r="F7" s="1" t="s">
        <v>412</v>
      </c>
      <c r="G7" s="1" t="s">
        <v>412</v>
      </c>
      <c r="H7" s="1" t="s">
        <v>412</v>
      </c>
      <c r="I7" s="1" t="s">
        <v>412</v>
      </c>
      <c r="J7" s="1" t="s">
        <v>412</v>
      </c>
      <c r="K7" s="1" t="s">
        <v>412</v>
      </c>
      <c r="L7" s="1" t="s">
        <v>412</v>
      </c>
      <c r="M7" s="1" t="s">
        <v>412</v>
      </c>
      <c r="N7" s="1" t="s">
        <v>412</v>
      </c>
      <c r="O7" s="1" t="s">
        <v>412</v>
      </c>
      <c r="P7" s="1" t="s">
        <v>412</v>
      </c>
      <c r="Q7" s="1" t="s">
        <v>412</v>
      </c>
      <c r="R7" s="1" t="s">
        <v>412</v>
      </c>
      <c r="S7" s="1" t="s">
        <v>412</v>
      </c>
      <c r="T7" s="1" t="s">
        <v>412</v>
      </c>
      <c r="U7" s="1" t="s">
        <v>412</v>
      </c>
      <c r="V7" s="1" t="s">
        <v>412</v>
      </c>
      <c r="W7" s="1" t="s">
        <v>412</v>
      </c>
      <c r="X7" s="1" t="s">
        <v>412</v>
      </c>
      <c r="Y7" s="22" t="s">
        <v>412</v>
      </c>
      <c r="Z7" s="22" t="s">
        <v>412</v>
      </c>
      <c r="AA7" s="1" t="s">
        <v>412</v>
      </c>
      <c r="AB7" s="1" t="s">
        <v>412</v>
      </c>
      <c r="AC7" s="1" t="s">
        <v>412</v>
      </c>
      <c r="AD7" s="1" t="s">
        <v>412</v>
      </c>
      <c r="AE7" s="1" t="s">
        <v>412</v>
      </c>
      <c r="AF7" s="1" t="s">
        <v>412</v>
      </c>
      <c r="AG7" s="1" t="s">
        <v>412</v>
      </c>
      <c r="AH7" s="1" t="s">
        <v>412</v>
      </c>
      <c r="AI7" s="1" t="s">
        <v>412</v>
      </c>
      <c r="AJ7" s="1" t="s">
        <v>412</v>
      </c>
      <c r="AK7" s="1" t="s">
        <v>412</v>
      </c>
      <c r="AL7" s="1" t="s">
        <v>412</v>
      </c>
      <c r="AM7" s="1" t="s">
        <v>412</v>
      </c>
    </row>
    <row r="8" spans="2:39" x14ac:dyDescent="0.3">
      <c r="B8" s="17" t="s">
        <v>413</v>
      </c>
      <c r="C8" s="44" t="s">
        <v>328</v>
      </c>
      <c r="D8" s="15" t="s">
        <v>368</v>
      </c>
      <c r="E8" s="33" t="s">
        <v>249</v>
      </c>
      <c r="F8" s="19" t="s">
        <v>2</v>
      </c>
      <c r="G8" s="32" t="s">
        <v>2</v>
      </c>
      <c r="H8" s="29" t="s">
        <v>414</v>
      </c>
      <c r="I8" s="31" t="s">
        <v>493</v>
      </c>
      <c r="J8" s="30" t="s">
        <v>2</v>
      </c>
      <c r="K8" s="4">
        <v>58500</v>
      </c>
      <c r="L8" s="34">
        <v>137.59399999999999</v>
      </c>
      <c r="M8" s="4">
        <v>82556</v>
      </c>
      <c r="N8" s="4">
        <v>60000</v>
      </c>
      <c r="O8" s="4">
        <v>59033</v>
      </c>
      <c r="P8" s="4">
        <v>0</v>
      </c>
      <c r="Q8" s="4">
        <v>48</v>
      </c>
      <c r="R8" s="4">
        <v>0</v>
      </c>
      <c r="S8" s="4">
        <v>0</v>
      </c>
      <c r="T8" s="9">
        <v>4.5</v>
      </c>
      <c r="U8" s="9">
        <v>4.657</v>
      </c>
      <c r="V8" s="5" t="s">
        <v>47</v>
      </c>
      <c r="W8" s="4">
        <v>1020</v>
      </c>
      <c r="X8" s="4">
        <v>1350</v>
      </c>
      <c r="Y8" s="48">
        <v>39042</v>
      </c>
      <c r="Z8" s="48">
        <v>49720</v>
      </c>
      <c r="AA8" s="2"/>
      <c r="AB8" s="28" t="s">
        <v>580</v>
      </c>
      <c r="AC8" s="5" t="s">
        <v>622</v>
      </c>
      <c r="AD8" s="2"/>
      <c r="AE8" s="8"/>
      <c r="AF8" s="9"/>
      <c r="AG8" s="8"/>
      <c r="AH8" s="5" t="s">
        <v>2</v>
      </c>
      <c r="AI8" s="5" t="s">
        <v>581</v>
      </c>
      <c r="AJ8" s="5" t="s">
        <v>526</v>
      </c>
      <c r="AK8" s="13" t="s">
        <v>2</v>
      </c>
      <c r="AL8" s="27" t="s">
        <v>582</v>
      </c>
      <c r="AM8" s="35" t="s">
        <v>369</v>
      </c>
    </row>
    <row r="9" spans="2:39" x14ac:dyDescent="0.3">
      <c r="B9" s="17" t="s">
        <v>623</v>
      </c>
      <c r="C9" s="44" t="s">
        <v>282</v>
      </c>
      <c r="D9" s="15" t="s">
        <v>370</v>
      </c>
      <c r="E9" s="56" t="s">
        <v>249</v>
      </c>
      <c r="F9" s="47" t="s">
        <v>2</v>
      </c>
      <c r="G9" s="32" t="s">
        <v>2</v>
      </c>
      <c r="H9" s="57" t="s">
        <v>414</v>
      </c>
      <c r="I9" s="62" t="s">
        <v>493</v>
      </c>
      <c r="J9" s="60" t="s">
        <v>2</v>
      </c>
      <c r="K9" s="4">
        <v>1852495</v>
      </c>
      <c r="L9" s="34">
        <v>103.188</v>
      </c>
      <c r="M9" s="4">
        <v>1903819</v>
      </c>
      <c r="N9" s="4">
        <v>1845000</v>
      </c>
      <c r="O9" s="4">
        <v>1847902</v>
      </c>
      <c r="P9" s="4">
        <v>0</v>
      </c>
      <c r="Q9" s="4">
        <v>-1084</v>
      </c>
      <c r="R9" s="4">
        <v>0</v>
      </c>
      <c r="S9" s="4">
        <v>0</v>
      </c>
      <c r="T9" s="9">
        <v>2.125</v>
      </c>
      <c r="U9" s="9">
        <v>2.0619999999999998</v>
      </c>
      <c r="V9" s="5" t="s">
        <v>283</v>
      </c>
      <c r="W9" s="4">
        <v>16406</v>
      </c>
      <c r="X9" s="4">
        <v>39205</v>
      </c>
      <c r="Y9" s="48">
        <v>42956</v>
      </c>
      <c r="Z9" s="48">
        <v>45504</v>
      </c>
      <c r="AA9" s="2"/>
      <c r="AB9" s="59" t="s">
        <v>580</v>
      </c>
      <c r="AC9" s="5" t="s">
        <v>622</v>
      </c>
      <c r="AD9" s="2"/>
      <c r="AE9" s="8"/>
      <c r="AF9" s="9"/>
      <c r="AG9" s="8"/>
      <c r="AH9" s="5" t="s">
        <v>2</v>
      </c>
      <c r="AI9" s="5" t="s">
        <v>581</v>
      </c>
      <c r="AJ9" s="5" t="s">
        <v>527</v>
      </c>
      <c r="AK9" s="13" t="s">
        <v>2</v>
      </c>
      <c r="AL9" s="58" t="s">
        <v>582</v>
      </c>
      <c r="AM9" s="35" t="s">
        <v>369</v>
      </c>
    </row>
    <row r="10" spans="2:39" x14ac:dyDescent="0.3">
      <c r="B10" s="17" t="s">
        <v>133</v>
      </c>
      <c r="C10" s="44" t="s">
        <v>282</v>
      </c>
      <c r="D10" s="15" t="s">
        <v>370</v>
      </c>
      <c r="E10" s="56" t="s">
        <v>2</v>
      </c>
      <c r="F10" s="47" t="s">
        <v>2</v>
      </c>
      <c r="G10" s="32" t="s">
        <v>2</v>
      </c>
      <c r="H10" s="57" t="s">
        <v>414</v>
      </c>
      <c r="I10" s="62" t="s">
        <v>493</v>
      </c>
      <c r="J10" s="60" t="s">
        <v>2</v>
      </c>
      <c r="K10" s="4">
        <v>150609</v>
      </c>
      <c r="L10" s="34">
        <v>103.188</v>
      </c>
      <c r="M10" s="4">
        <v>154782</v>
      </c>
      <c r="N10" s="4">
        <v>150000</v>
      </c>
      <c r="O10" s="4">
        <v>150236</v>
      </c>
      <c r="P10" s="4">
        <v>0</v>
      </c>
      <c r="Q10" s="4">
        <v>-88</v>
      </c>
      <c r="R10" s="4">
        <v>0</v>
      </c>
      <c r="S10" s="4">
        <v>0</v>
      </c>
      <c r="T10" s="9">
        <v>2.125</v>
      </c>
      <c r="U10" s="9">
        <v>2.0619999999999998</v>
      </c>
      <c r="V10" s="5" t="s">
        <v>283</v>
      </c>
      <c r="W10" s="4">
        <v>1334</v>
      </c>
      <c r="X10" s="4">
        <v>3188</v>
      </c>
      <c r="Y10" s="48">
        <v>42956</v>
      </c>
      <c r="Z10" s="48">
        <v>45504</v>
      </c>
      <c r="AA10" s="2"/>
      <c r="AB10" s="59" t="s">
        <v>580</v>
      </c>
      <c r="AC10" s="5" t="s">
        <v>622</v>
      </c>
      <c r="AD10" s="2"/>
      <c r="AE10" s="8"/>
      <c r="AF10" s="9"/>
      <c r="AG10" s="8"/>
      <c r="AH10" s="5" t="s">
        <v>2</v>
      </c>
      <c r="AI10" s="5" t="s">
        <v>581</v>
      </c>
      <c r="AJ10" s="5" t="s">
        <v>527</v>
      </c>
      <c r="AK10" s="13" t="s">
        <v>2</v>
      </c>
      <c r="AL10" s="58" t="s">
        <v>582</v>
      </c>
      <c r="AM10" s="35" t="s">
        <v>369</v>
      </c>
    </row>
    <row r="11" spans="2:39" x14ac:dyDescent="0.3">
      <c r="B11" s="17" t="s">
        <v>284</v>
      </c>
      <c r="C11" s="44" t="s">
        <v>134</v>
      </c>
      <c r="D11" s="15" t="s">
        <v>370</v>
      </c>
      <c r="E11" s="56" t="s">
        <v>249</v>
      </c>
      <c r="F11" s="47" t="s">
        <v>2</v>
      </c>
      <c r="G11" s="32" t="s">
        <v>2</v>
      </c>
      <c r="H11" s="57" t="s">
        <v>414</v>
      </c>
      <c r="I11" s="62" t="s">
        <v>493</v>
      </c>
      <c r="J11" s="60" t="s">
        <v>2</v>
      </c>
      <c r="K11" s="4">
        <v>851003</v>
      </c>
      <c r="L11" s="34">
        <v>100.93</v>
      </c>
      <c r="M11" s="4">
        <v>854877</v>
      </c>
      <c r="N11" s="4">
        <v>847000</v>
      </c>
      <c r="O11" s="4">
        <v>847490</v>
      </c>
      <c r="P11" s="4">
        <v>0</v>
      </c>
      <c r="Q11" s="4">
        <v>-831</v>
      </c>
      <c r="R11" s="4">
        <v>0</v>
      </c>
      <c r="S11" s="4">
        <v>0</v>
      </c>
      <c r="T11" s="9">
        <v>1.875</v>
      </c>
      <c r="U11" s="9">
        <v>1.774</v>
      </c>
      <c r="V11" s="5" t="s">
        <v>283</v>
      </c>
      <c r="W11" s="4">
        <v>6646</v>
      </c>
      <c r="X11" s="4">
        <v>15881</v>
      </c>
      <c r="Y11" s="48">
        <v>42969</v>
      </c>
      <c r="Z11" s="48">
        <v>44773</v>
      </c>
      <c r="AA11" s="2"/>
      <c r="AB11" s="59" t="s">
        <v>580</v>
      </c>
      <c r="AC11" s="5" t="s">
        <v>622</v>
      </c>
      <c r="AD11" s="2"/>
      <c r="AE11" s="8"/>
      <c r="AF11" s="9"/>
      <c r="AG11" s="8"/>
      <c r="AH11" s="5" t="s">
        <v>2</v>
      </c>
      <c r="AI11" s="5" t="s">
        <v>581</v>
      </c>
      <c r="AJ11" s="5" t="s">
        <v>527</v>
      </c>
      <c r="AK11" s="13" t="s">
        <v>2</v>
      </c>
      <c r="AL11" s="58" t="s">
        <v>582</v>
      </c>
      <c r="AM11" s="35" t="s">
        <v>369</v>
      </c>
    </row>
    <row r="12" spans="2:39" x14ac:dyDescent="0.3">
      <c r="B12" s="17" t="s">
        <v>453</v>
      </c>
      <c r="C12" s="44" t="s">
        <v>134</v>
      </c>
      <c r="D12" s="15" t="s">
        <v>370</v>
      </c>
      <c r="E12" s="56" t="s">
        <v>2</v>
      </c>
      <c r="F12" s="47" t="s">
        <v>2</v>
      </c>
      <c r="G12" s="32" t="s">
        <v>2</v>
      </c>
      <c r="H12" s="57" t="s">
        <v>414</v>
      </c>
      <c r="I12" s="62" t="s">
        <v>493</v>
      </c>
      <c r="J12" s="60" t="s">
        <v>2</v>
      </c>
      <c r="K12" s="4">
        <v>1158450</v>
      </c>
      <c r="L12" s="34">
        <v>100.93</v>
      </c>
      <c r="M12" s="4">
        <v>1163723</v>
      </c>
      <c r="N12" s="4">
        <v>1153000</v>
      </c>
      <c r="O12" s="4">
        <v>1153667</v>
      </c>
      <c r="P12" s="4">
        <v>0</v>
      </c>
      <c r="Q12" s="4">
        <v>-1132</v>
      </c>
      <c r="R12" s="4">
        <v>0</v>
      </c>
      <c r="S12" s="4">
        <v>0</v>
      </c>
      <c r="T12" s="9">
        <v>1.875</v>
      </c>
      <c r="U12" s="9">
        <v>1.774</v>
      </c>
      <c r="V12" s="5" t="s">
        <v>283</v>
      </c>
      <c r="W12" s="4">
        <v>9047</v>
      </c>
      <c r="X12" s="4">
        <v>16585</v>
      </c>
      <c r="Y12" s="48">
        <v>42969</v>
      </c>
      <c r="Z12" s="48">
        <v>44773</v>
      </c>
      <c r="AA12" s="2"/>
      <c r="AB12" s="59" t="s">
        <v>580</v>
      </c>
      <c r="AC12" s="5" t="s">
        <v>622</v>
      </c>
      <c r="AD12" s="2"/>
      <c r="AE12" s="8"/>
      <c r="AF12" s="9"/>
      <c r="AG12" s="8"/>
      <c r="AH12" s="5" t="s">
        <v>2</v>
      </c>
      <c r="AI12" s="5" t="s">
        <v>581</v>
      </c>
      <c r="AJ12" s="5" t="s">
        <v>527</v>
      </c>
      <c r="AK12" s="13" t="s">
        <v>2</v>
      </c>
      <c r="AL12" s="58" t="s">
        <v>582</v>
      </c>
      <c r="AM12" s="35" t="s">
        <v>369</v>
      </c>
    </row>
    <row r="13" spans="2:39" x14ac:dyDescent="0.3">
      <c r="B13" s="17" t="s">
        <v>624</v>
      </c>
      <c r="C13" s="44" t="s">
        <v>583</v>
      </c>
      <c r="D13" s="15" t="s">
        <v>370</v>
      </c>
      <c r="E13" s="56" t="s">
        <v>249</v>
      </c>
      <c r="F13" s="47" t="s">
        <v>2</v>
      </c>
      <c r="G13" s="32" t="s">
        <v>2</v>
      </c>
      <c r="H13" s="57" t="s">
        <v>414</v>
      </c>
      <c r="I13" s="62" t="s">
        <v>493</v>
      </c>
      <c r="J13" s="60" t="s">
        <v>2</v>
      </c>
      <c r="K13" s="4">
        <v>140066</v>
      </c>
      <c r="L13" s="34">
        <v>101.742</v>
      </c>
      <c r="M13" s="4">
        <v>142439</v>
      </c>
      <c r="N13" s="4">
        <v>140000</v>
      </c>
      <c r="O13" s="4">
        <v>140035</v>
      </c>
      <c r="P13" s="4">
        <v>0</v>
      </c>
      <c r="Q13" s="4">
        <v>-13</v>
      </c>
      <c r="R13" s="4">
        <v>0</v>
      </c>
      <c r="S13" s="4">
        <v>0</v>
      </c>
      <c r="T13" s="9">
        <v>1.625</v>
      </c>
      <c r="U13" s="9">
        <v>1.619</v>
      </c>
      <c r="V13" s="5" t="s">
        <v>494</v>
      </c>
      <c r="W13" s="4">
        <v>294</v>
      </c>
      <c r="X13" s="4">
        <v>2290</v>
      </c>
      <c r="Y13" s="38">
        <v>42534</v>
      </c>
      <c r="Z13" s="38">
        <v>46157</v>
      </c>
      <c r="AA13" s="2"/>
      <c r="AB13" s="59" t="s">
        <v>580</v>
      </c>
      <c r="AC13" s="5" t="s">
        <v>622</v>
      </c>
      <c r="AD13" s="2"/>
      <c r="AE13" s="8"/>
      <c r="AF13" s="9"/>
      <c r="AG13" s="8"/>
      <c r="AH13" s="5" t="s">
        <v>2</v>
      </c>
      <c r="AI13" s="5" t="s">
        <v>581</v>
      </c>
      <c r="AJ13" s="5" t="s">
        <v>527</v>
      </c>
      <c r="AK13" s="13" t="s">
        <v>2</v>
      </c>
      <c r="AL13" s="58" t="s">
        <v>582</v>
      </c>
      <c r="AM13" s="35" t="s">
        <v>369</v>
      </c>
    </row>
    <row r="14" spans="2:39" x14ac:dyDescent="0.3">
      <c r="B14" s="17" t="s">
        <v>135</v>
      </c>
      <c r="C14" s="44" t="s">
        <v>583</v>
      </c>
      <c r="D14" s="15" t="s">
        <v>370</v>
      </c>
      <c r="E14" s="56" t="s">
        <v>454</v>
      </c>
      <c r="F14" s="47" t="s">
        <v>2</v>
      </c>
      <c r="G14" s="32" t="s">
        <v>2</v>
      </c>
      <c r="H14" s="57" t="s">
        <v>414</v>
      </c>
      <c r="I14" s="62" t="s">
        <v>493</v>
      </c>
      <c r="J14" s="60" t="s">
        <v>2</v>
      </c>
      <c r="K14" s="4">
        <v>285134</v>
      </c>
      <c r="L14" s="34">
        <v>101.742</v>
      </c>
      <c r="M14" s="4">
        <v>289965</v>
      </c>
      <c r="N14" s="4">
        <v>285000</v>
      </c>
      <c r="O14" s="4">
        <v>285072</v>
      </c>
      <c r="P14" s="4">
        <v>0</v>
      </c>
      <c r="Q14" s="4">
        <v>-27</v>
      </c>
      <c r="R14" s="4">
        <v>0</v>
      </c>
      <c r="S14" s="4">
        <v>0</v>
      </c>
      <c r="T14" s="9">
        <v>1.625</v>
      </c>
      <c r="U14" s="9">
        <v>1.619</v>
      </c>
      <c r="V14" s="5" t="s">
        <v>494</v>
      </c>
      <c r="W14" s="4">
        <v>598</v>
      </c>
      <c r="X14" s="4">
        <v>4631</v>
      </c>
      <c r="Y14" s="38">
        <v>42534</v>
      </c>
      <c r="Z14" s="38">
        <v>46157</v>
      </c>
      <c r="AA14" s="2"/>
      <c r="AB14" s="59" t="s">
        <v>580</v>
      </c>
      <c r="AC14" s="5" t="s">
        <v>622</v>
      </c>
      <c r="AD14" s="2"/>
      <c r="AE14" s="8"/>
      <c r="AF14" s="9"/>
      <c r="AG14" s="8"/>
      <c r="AH14" s="5" t="s">
        <v>2</v>
      </c>
      <c r="AI14" s="5" t="s">
        <v>581</v>
      </c>
      <c r="AJ14" s="5" t="s">
        <v>527</v>
      </c>
      <c r="AK14" s="13" t="s">
        <v>2</v>
      </c>
      <c r="AL14" s="58" t="s">
        <v>582</v>
      </c>
      <c r="AM14" s="35" t="s">
        <v>369</v>
      </c>
    </row>
    <row r="15" spans="2:39" x14ac:dyDescent="0.3">
      <c r="B15" s="17" t="s">
        <v>285</v>
      </c>
      <c r="C15" s="44" t="s">
        <v>99</v>
      </c>
      <c r="D15" s="15" t="s">
        <v>370</v>
      </c>
      <c r="E15" s="56" t="s">
        <v>249</v>
      </c>
      <c r="F15" s="47" t="s">
        <v>2</v>
      </c>
      <c r="G15" s="32" t="s">
        <v>2</v>
      </c>
      <c r="H15" s="57" t="s">
        <v>414</v>
      </c>
      <c r="I15" s="62" t="s">
        <v>493</v>
      </c>
      <c r="J15" s="60" t="s">
        <v>2</v>
      </c>
      <c r="K15" s="4">
        <v>890023</v>
      </c>
      <c r="L15" s="34">
        <v>101.508</v>
      </c>
      <c r="M15" s="4">
        <v>923723</v>
      </c>
      <c r="N15" s="4">
        <v>910000</v>
      </c>
      <c r="O15" s="4">
        <v>904832</v>
      </c>
      <c r="P15" s="4">
        <v>0</v>
      </c>
      <c r="Q15" s="4">
        <v>3611</v>
      </c>
      <c r="R15" s="4">
        <v>0</v>
      </c>
      <c r="S15" s="4">
        <v>0</v>
      </c>
      <c r="T15" s="9">
        <v>1.625</v>
      </c>
      <c r="U15" s="9">
        <v>2.0390000000000001</v>
      </c>
      <c r="V15" s="5" t="s">
        <v>494</v>
      </c>
      <c r="W15" s="4">
        <v>1307</v>
      </c>
      <c r="X15" s="4">
        <v>14788</v>
      </c>
      <c r="Y15" s="38">
        <v>43020</v>
      </c>
      <c r="Z15" s="38">
        <v>45077</v>
      </c>
      <c r="AA15" s="2"/>
      <c r="AB15" s="59" t="s">
        <v>580</v>
      </c>
      <c r="AC15" s="5" t="s">
        <v>622</v>
      </c>
      <c r="AD15" s="2"/>
      <c r="AE15" s="8"/>
      <c r="AF15" s="9"/>
      <c r="AG15" s="8"/>
      <c r="AH15" s="5" t="s">
        <v>2</v>
      </c>
      <c r="AI15" s="5" t="s">
        <v>581</v>
      </c>
      <c r="AJ15" s="5" t="s">
        <v>527</v>
      </c>
      <c r="AK15" s="13" t="s">
        <v>2</v>
      </c>
      <c r="AL15" s="58" t="s">
        <v>582</v>
      </c>
      <c r="AM15" s="35" t="s">
        <v>369</v>
      </c>
    </row>
    <row r="16" spans="2:39" x14ac:dyDescent="0.3">
      <c r="B16" s="17" t="s">
        <v>455</v>
      </c>
      <c r="C16" s="44" t="s">
        <v>99</v>
      </c>
      <c r="D16" s="15" t="s">
        <v>370</v>
      </c>
      <c r="E16" s="56" t="s">
        <v>2</v>
      </c>
      <c r="F16" s="47" t="s">
        <v>2</v>
      </c>
      <c r="G16" s="32" t="s">
        <v>2</v>
      </c>
      <c r="H16" s="57" t="s">
        <v>414</v>
      </c>
      <c r="I16" s="62" t="s">
        <v>493</v>
      </c>
      <c r="J16" s="60" t="s">
        <v>2</v>
      </c>
      <c r="K16" s="4">
        <v>1066071</v>
      </c>
      <c r="L16" s="34">
        <v>101.508</v>
      </c>
      <c r="M16" s="4">
        <v>1106437</v>
      </c>
      <c r="N16" s="4">
        <v>1090000</v>
      </c>
      <c r="O16" s="4">
        <v>1083809</v>
      </c>
      <c r="P16" s="4">
        <v>0</v>
      </c>
      <c r="Q16" s="4">
        <v>4323</v>
      </c>
      <c r="R16" s="4">
        <v>0</v>
      </c>
      <c r="S16" s="4">
        <v>0</v>
      </c>
      <c r="T16" s="9">
        <v>1.625</v>
      </c>
      <c r="U16" s="9">
        <v>2.0390000000000001</v>
      </c>
      <c r="V16" s="5" t="s">
        <v>494</v>
      </c>
      <c r="W16" s="4">
        <v>1566</v>
      </c>
      <c r="X16" s="4">
        <v>17713</v>
      </c>
      <c r="Y16" s="38">
        <v>43020</v>
      </c>
      <c r="Z16" s="38">
        <v>45077</v>
      </c>
      <c r="AA16" s="2"/>
      <c r="AB16" s="59" t="s">
        <v>580</v>
      </c>
      <c r="AC16" s="5" t="s">
        <v>622</v>
      </c>
      <c r="AD16" s="2"/>
      <c r="AE16" s="8"/>
      <c r="AF16" s="9"/>
      <c r="AG16" s="8"/>
      <c r="AH16" s="5" t="s">
        <v>2</v>
      </c>
      <c r="AI16" s="5" t="s">
        <v>581</v>
      </c>
      <c r="AJ16" s="5" t="s">
        <v>527</v>
      </c>
      <c r="AK16" s="13" t="s">
        <v>2</v>
      </c>
      <c r="AL16" s="58" t="s">
        <v>582</v>
      </c>
      <c r="AM16" s="35" t="s">
        <v>369</v>
      </c>
    </row>
    <row r="17" spans="2:39" x14ac:dyDescent="0.3">
      <c r="B17" s="17" t="s">
        <v>136</v>
      </c>
      <c r="C17" s="44" t="s">
        <v>100</v>
      </c>
      <c r="D17" s="15" t="s">
        <v>370</v>
      </c>
      <c r="E17" s="56" t="s">
        <v>249</v>
      </c>
      <c r="F17" s="47" t="s">
        <v>2</v>
      </c>
      <c r="G17" s="32" t="s">
        <v>2</v>
      </c>
      <c r="H17" s="57" t="s">
        <v>414</v>
      </c>
      <c r="I17" s="62" t="s">
        <v>493</v>
      </c>
      <c r="J17" s="60" t="s">
        <v>2</v>
      </c>
      <c r="K17" s="4">
        <v>644075</v>
      </c>
      <c r="L17" s="34">
        <v>104.828</v>
      </c>
      <c r="M17" s="4">
        <v>686623</v>
      </c>
      <c r="N17" s="4">
        <v>655000</v>
      </c>
      <c r="O17" s="4">
        <v>649074</v>
      </c>
      <c r="P17" s="4">
        <v>0</v>
      </c>
      <c r="Q17" s="4">
        <v>1074</v>
      </c>
      <c r="R17" s="4">
        <v>0</v>
      </c>
      <c r="S17" s="4">
        <v>0</v>
      </c>
      <c r="T17" s="9">
        <v>2.25</v>
      </c>
      <c r="U17" s="9">
        <v>2.4390000000000001</v>
      </c>
      <c r="V17" s="5" t="s">
        <v>47</v>
      </c>
      <c r="W17" s="4">
        <v>5567</v>
      </c>
      <c r="X17" s="4">
        <v>14093</v>
      </c>
      <c r="Y17" s="38">
        <v>42779</v>
      </c>
      <c r="Z17" s="38">
        <v>46433</v>
      </c>
      <c r="AA17" s="2"/>
      <c r="AB17" s="59" t="s">
        <v>580</v>
      </c>
      <c r="AC17" s="5" t="s">
        <v>622</v>
      </c>
      <c r="AD17" s="2"/>
      <c r="AE17" s="8"/>
      <c r="AF17" s="9"/>
      <c r="AG17" s="8"/>
      <c r="AH17" s="5" t="s">
        <v>2</v>
      </c>
      <c r="AI17" s="5" t="s">
        <v>581</v>
      </c>
      <c r="AJ17" s="5" t="s">
        <v>527</v>
      </c>
      <c r="AK17" s="13" t="s">
        <v>2</v>
      </c>
      <c r="AL17" s="58" t="s">
        <v>582</v>
      </c>
      <c r="AM17" s="35" t="s">
        <v>369</v>
      </c>
    </row>
    <row r="18" spans="2:39" x14ac:dyDescent="0.3">
      <c r="B18" s="17" t="s">
        <v>286</v>
      </c>
      <c r="C18" s="44" t="s">
        <v>100</v>
      </c>
      <c r="D18" s="15" t="s">
        <v>370</v>
      </c>
      <c r="E18" s="56" t="s">
        <v>2</v>
      </c>
      <c r="F18" s="47" t="s">
        <v>2</v>
      </c>
      <c r="G18" s="32" t="s">
        <v>2</v>
      </c>
      <c r="H18" s="57" t="s">
        <v>414</v>
      </c>
      <c r="I18" s="62" t="s">
        <v>493</v>
      </c>
      <c r="J18" s="60" t="s">
        <v>2</v>
      </c>
      <c r="K18" s="4">
        <v>108165</v>
      </c>
      <c r="L18" s="34">
        <v>104.828</v>
      </c>
      <c r="M18" s="4">
        <v>115311</v>
      </c>
      <c r="N18" s="4">
        <v>110000</v>
      </c>
      <c r="O18" s="4">
        <v>109006</v>
      </c>
      <c r="P18" s="4">
        <v>0</v>
      </c>
      <c r="Q18" s="4">
        <v>180</v>
      </c>
      <c r="R18" s="4">
        <v>0</v>
      </c>
      <c r="S18" s="4">
        <v>0</v>
      </c>
      <c r="T18" s="9">
        <v>2.25</v>
      </c>
      <c r="U18" s="9">
        <v>2.4390000000000001</v>
      </c>
      <c r="V18" s="5" t="s">
        <v>47</v>
      </c>
      <c r="W18" s="4">
        <v>935</v>
      </c>
      <c r="X18" s="4">
        <v>2475</v>
      </c>
      <c r="Y18" s="38">
        <v>42779</v>
      </c>
      <c r="Z18" s="38">
        <v>46433</v>
      </c>
      <c r="AA18" s="2"/>
      <c r="AB18" s="59" t="s">
        <v>580</v>
      </c>
      <c r="AC18" s="5" t="s">
        <v>622</v>
      </c>
      <c r="AD18" s="2"/>
      <c r="AE18" s="8"/>
      <c r="AF18" s="9"/>
      <c r="AG18" s="8"/>
      <c r="AH18" s="5" t="s">
        <v>2</v>
      </c>
      <c r="AI18" s="5" t="s">
        <v>581</v>
      </c>
      <c r="AJ18" s="5" t="s">
        <v>527</v>
      </c>
      <c r="AK18" s="13" t="s">
        <v>2</v>
      </c>
      <c r="AL18" s="58" t="s">
        <v>582</v>
      </c>
      <c r="AM18" s="35" t="s">
        <v>369</v>
      </c>
    </row>
    <row r="19" spans="2:39" x14ac:dyDescent="0.3">
      <c r="B19" s="7" t="s">
        <v>412</v>
      </c>
      <c r="C19" s="1" t="s">
        <v>412</v>
      </c>
      <c r="D19" s="6" t="s">
        <v>412</v>
      </c>
      <c r="E19" s="1" t="s">
        <v>412</v>
      </c>
      <c r="F19" s="1" t="s">
        <v>412</v>
      </c>
      <c r="G19" s="1" t="s">
        <v>412</v>
      </c>
      <c r="H19" s="1" t="s">
        <v>412</v>
      </c>
      <c r="I19" s="1" t="s">
        <v>412</v>
      </c>
      <c r="J19" s="1" t="s">
        <v>412</v>
      </c>
      <c r="K19" s="1" t="s">
        <v>412</v>
      </c>
      <c r="L19" s="1" t="s">
        <v>412</v>
      </c>
      <c r="M19" s="1" t="s">
        <v>412</v>
      </c>
      <c r="N19" s="1" t="s">
        <v>412</v>
      </c>
      <c r="O19" s="1" t="s">
        <v>412</v>
      </c>
      <c r="P19" s="1" t="s">
        <v>412</v>
      </c>
      <c r="Q19" s="1" t="s">
        <v>412</v>
      </c>
      <c r="R19" s="1" t="s">
        <v>412</v>
      </c>
      <c r="S19" s="1" t="s">
        <v>412</v>
      </c>
      <c r="T19" s="1" t="s">
        <v>412</v>
      </c>
      <c r="U19" s="1" t="s">
        <v>412</v>
      </c>
      <c r="V19" s="1" t="s">
        <v>412</v>
      </c>
      <c r="W19" s="1" t="s">
        <v>412</v>
      </c>
      <c r="X19" s="1" t="s">
        <v>412</v>
      </c>
      <c r="Y19" s="1" t="s">
        <v>412</v>
      </c>
      <c r="Z19" s="1" t="s">
        <v>412</v>
      </c>
      <c r="AA19" s="1" t="s">
        <v>412</v>
      </c>
      <c r="AB19" s="1" t="s">
        <v>412</v>
      </c>
      <c r="AC19" s="1" t="s">
        <v>412</v>
      </c>
      <c r="AD19" s="1" t="s">
        <v>412</v>
      </c>
      <c r="AE19" s="1" t="s">
        <v>412</v>
      </c>
      <c r="AF19" s="1" t="s">
        <v>412</v>
      </c>
      <c r="AG19" s="1" t="s">
        <v>412</v>
      </c>
      <c r="AH19" s="1" t="s">
        <v>412</v>
      </c>
      <c r="AI19" s="1" t="s">
        <v>412</v>
      </c>
      <c r="AJ19" s="1" t="s">
        <v>412</v>
      </c>
      <c r="AK19" s="1" t="s">
        <v>412</v>
      </c>
      <c r="AL19" s="1" t="s">
        <v>412</v>
      </c>
      <c r="AM19" s="1" t="s">
        <v>412</v>
      </c>
    </row>
    <row r="20" spans="2:39" ht="42" x14ac:dyDescent="0.3">
      <c r="B20" s="16" t="s">
        <v>495</v>
      </c>
      <c r="C20" s="14" t="s">
        <v>625</v>
      </c>
      <c r="D20" s="18"/>
      <c r="E20" s="2"/>
      <c r="F20" s="2"/>
      <c r="G20" s="2"/>
      <c r="H20" s="2"/>
      <c r="I20" s="2"/>
      <c r="J20" s="2"/>
      <c r="K20" s="3">
        <f>SUM('GMIC-NC_21A_SCDPT1'!SCDPT1_01BEGIN_7:'GMIC-NC_21A_SCDPT1'!SCDPT1_01ENDIN_7)</f>
        <v>7204591</v>
      </c>
      <c r="L20" s="2"/>
      <c r="M20" s="3">
        <f>SUM('GMIC-NC_21A_SCDPT1'!SCDPT1_01BEGIN_9:'GMIC-NC_21A_SCDPT1'!SCDPT1_01ENDIN_9)</f>
        <v>7424255</v>
      </c>
      <c r="N20" s="3">
        <f>SUM('GMIC-NC_21A_SCDPT1'!SCDPT1_01BEGIN_10:'GMIC-NC_21A_SCDPT1'!SCDPT1_01ENDIN_10)</f>
        <v>7245000</v>
      </c>
      <c r="O20" s="3">
        <f>SUM('GMIC-NC_21A_SCDPT1'!SCDPT1_01BEGIN_11:'GMIC-NC_21A_SCDPT1'!SCDPT1_01ENDIN_11)</f>
        <v>7230156</v>
      </c>
      <c r="P20" s="3">
        <f>SUM('GMIC-NC_21A_SCDPT1'!SCDPT1_01BEGIN_12:'GMIC-NC_21A_SCDPT1'!SCDPT1_01ENDIN_12)</f>
        <v>0</v>
      </c>
      <c r="Q20" s="3">
        <f>SUM('GMIC-NC_21A_SCDPT1'!SCDPT1_01BEGIN_13:'GMIC-NC_21A_SCDPT1'!SCDPT1_01ENDIN_13)</f>
        <v>6061</v>
      </c>
      <c r="R20" s="3">
        <f>SUM('GMIC-NC_21A_SCDPT1'!SCDPT1_01BEGIN_14:'GMIC-NC_21A_SCDPT1'!SCDPT1_01ENDIN_14)</f>
        <v>0</v>
      </c>
      <c r="S20" s="3">
        <f>SUM('GMIC-NC_21A_SCDPT1'!SCDPT1_01BEGIN_15:'GMIC-NC_21A_SCDPT1'!SCDPT1_01ENDIN_15)</f>
        <v>0</v>
      </c>
      <c r="T20" s="2"/>
      <c r="U20" s="2"/>
      <c r="V20" s="2"/>
      <c r="W20" s="3">
        <f>SUM('GMIC-NC_21A_SCDPT1'!SCDPT1_01BEGIN_19:'GMIC-NC_21A_SCDPT1'!SCDPT1_01ENDIN_19)</f>
        <v>44720</v>
      </c>
      <c r="X20" s="3">
        <f>SUM('GMIC-NC_21A_SCDPT1'!SCDPT1_01BEGIN_20:'GMIC-NC_21A_SCDPT1'!SCDPT1_01ENDIN_20)</f>
        <v>132199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2:39" x14ac:dyDescent="0.3">
      <c r="B21" s="7" t="s">
        <v>412</v>
      </c>
      <c r="C21" s="1" t="s">
        <v>412</v>
      </c>
      <c r="D21" s="6" t="s">
        <v>412</v>
      </c>
      <c r="E21" s="1" t="s">
        <v>412</v>
      </c>
      <c r="F21" s="1" t="s">
        <v>412</v>
      </c>
      <c r="G21" s="1" t="s">
        <v>412</v>
      </c>
      <c r="H21" s="1" t="s">
        <v>412</v>
      </c>
      <c r="I21" s="1" t="s">
        <v>412</v>
      </c>
      <c r="J21" s="1" t="s">
        <v>412</v>
      </c>
      <c r="K21" s="1" t="s">
        <v>412</v>
      </c>
      <c r="L21" s="1" t="s">
        <v>412</v>
      </c>
      <c r="M21" s="1" t="s">
        <v>412</v>
      </c>
      <c r="N21" s="1" t="s">
        <v>412</v>
      </c>
      <c r="O21" s="1" t="s">
        <v>412</v>
      </c>
      <c r="P21" s="1" t="s">
        <v>412</v>
      </c>
      <c r="Q21" s="1" t="s">
        <v>412</v>
      </c>
      <c r="R21" s="1" t="s">
        <v>412</v>
      </c>
      <c r="S21" s="1" t="s">
        <v>412</v>
      </c>
      <c r="T21" s="1" t="s">
        <v>412</v>
      </c>
      <c r="U21" s="1" t="s">
        <v>412</v>
      </c>
      <c r="V21" s="1" t="s">
        <v>412</v>
      </c>
      <c r="W21" s="1" t="s">
        <v>412</v>
      </c>
      <c r="X21" s="1" t="s">
        <v>412</v>
      </c>
      <c r="Y21" s="1" t="s">
        <v>412</v>
      </c>
      <c r="Z21" s="1" t="s">
        <v>412</v>
      </c>
      <c r="AA21" s="1" t="s">
        <v>412</v>
      </c>
      <c r="AB21" s="1" t="s">
        <v>412</v>
      </c>
      <c r="AC21" s="1" t="s">
        <v>412</v>
      </c>
      <c r="AD21" s="1" t="s">
        <v>412</v>
      </c>
      <c r="AE21" s="1" t="s">
        <v>412</v>
      </c>
      <c r="AF21" s="1" t="s">
        <v>412</v>
      </c>
      <c r="AG21" s="1" t="s">
        <v>412</v>
      </c>
      <c r="AH21" s="1" t="s">
        <v>412</v>
      </c>
      <c r="AI21" s="1" t="s">
        <v>412</v>
      </c>
      <c r="AJ21" s="1" t="s">
        <v>412</v>
      </c>
      <c r="AK21" s="1" t="s">
        <v>412</v>
      </c>
      <c r="AL21" s="1" t="s">
        <v>412</v>
      </c>
      <c r="AM21" s="1" t="s">
        <v>412</v>
      </c>
    </row>
    <row r="22" spans="2:39" x14ac:dyDescent="0.3">
      <c r="B22" s="17" t="s">
        <v>178</v>
      </c>
      <c r="C22" s="20" t="s">
        <v>584</v>
      </c>
      <c r="D22" s="15" t="s">
        <v>2</v>
      </c>
      <c r="E22" s="33" t="s">
        <v>2</v>
      </c>
      <c r="F22" s="19" t="s">
        <v>2</v>
      </c>
      <c r="G22" s="32" t="s">
        <v>2</v>
      </c>
      <c r="H22" s="29" t="s">
        <v>2</v>
      </c>
      <c r="I22" s="31" t="s">
        <v>2</v>
      </c>
      <c r="J22" s="30" t="s">
        <v>2</v>
      </c>
      <c r="K22" s="4"/>
      <c r="L22" s="34"/>
      <c r="M22" s="4"/>
      <c r="N22" s="4"/>
      <c r="O22" s="4"/>
      <c r="P22" s="4"/>
      <c r="Q22" s="4"/>
      <c r="R22" s="4"/>
      <c r="S22" s="4"/>
      <c r="T22" s="9"/>
      <c r="U22" s="9"/>
      <c r="V22" s="5" t="s">
        <v>2</v>
      </c>
      <c r="W22" s="4"/>
      <c r="X22" s="4"/>
      <c r="Y22" s="8"/>
      <c r="Z22" s="8"/>
      <c r="AA22" s="2"/>
      <c r="AB22" s="28" t="s">
        <v>2</v>
      </c>
      <c r="AC22" s="5" t="s">
        <v>2</v>
      </c>
      <c r="AD22" s="39" t="s">
        <v>2</v>
      </c>
      <c r="AE22" s="8"/>
      <c r="AF22" s="9"/>
      <c r="AG22" s="8"/>
      <c r="AH22" s="5" t="s">
        <v>2</v>
      </c>
      <c r="AI22" s="5" t="s">
        <v>2</v>
      </c>
      <c r="AJ22" s="5" t="s">
        <v>2</v>
      </c>
      <c r="AK22" s="13" t="s">
        <v>2</v>
      </c>
      <c r="AL22" s="27" t="s">
        <v>2</v>
      </c>
      <c r="AM22" s="35" t="s">
        <v>2</v>
      </c>
    </row>
    <row r="23" spans="2:39" x14ac:dyDescent="0.3">
      <c r="B23" s="7" t="s">
        <v>412</v>
      </c>
      <c r="C23" s="1" t="s">
        <v>412</v>
      </c>
      <c r="D23" s="6" t="s">
        <v>412</v>
      </c>
      <c r="E23" s="1" t="s">
        <v>412</v>
      </c>
      <c r="F23" s="1" t="s">
        <v>412</v>
      </c>
      <c r="G23" s="1" t="s">
        <v>412</v>
      </c>
      <c r="H23" s="1" t="s">
        <v>412</v>
      </c>
      <c r="I23" s="1" t="s">
        <v>412</v>
      </c>
      <c r="J23" s="1" t="s">
        <v>412</v>
      </c>
      <c r="K23" s="1" t="s">
        <v>412</v>
      </c>
      <c r="L23" s="1" t="s">
        <v>412</v>
      </c>
      <c r="M23" s="1" t="s">
        <v>412</v>
      </c>
      <c r="N23" s="1" t="s">
        <v>412</v>
      </c>
      <c r="O23" s="1" t="s">
        <v>412</v>
      </c>
      <c r="P23" s="1" t="s">
        <v>412</v>
      </c>
      <c r="Q23" s="1" t="s">
        <v>412</v>
      </c>
      <c r="R23" s="1" t="s">
        <v>412</v>
      </c>
      <c r="S23" s="1" t="s">
        <v>412</v>
      </c>
      <c r="T23" s="1" t="s">
        <v>412</v>
      </c>
      <c r="U23" s="1" t="s">
        <v>412</v>
      </c>
      <c r="V23" s="1" t="s">
        <v>412</v>
      </c>
      <c r="W23" s="1" t="s">
        <v>412</v>
      </c>
      <c r="X23" s="1" t="s">
        <v>412</v>
      </c>
      <c r="Y23" s="1" t="s">
        <v>412</v>
      </c>
      <c r="Z23" s="1" t="s">
        <v>412</v>
      </c>
      <c r="AA23" s="1" t="s">
        <v>412</v>
      </c>
      <c r="AB23" s="1" t="s">
        <v>412</v>
      </c>
      <c r="AC23" s="1" t="s">
        <v>412</v>
      </c>
      <c r="AD23" s="1" t="s">
        <v>412</v>
      </c>
      <c r="AE23" s="1" t="s">
        <v>412</v>
      </c>
      <c r="AF23" s="1" t="s">
        <v>412</v>
      </c>
      <c r="AG23" s="1" t="s">
        <v>412</v>
      </c>
      <c r="AH23" s="1" t="s">
        <v>412</v>
      </c>
      <c r="AI23" s="1" t="s">
        <v>412</v>
      </c>
      <c r="AJ23" s="1" t="s">
        <v>412</v>
      </c>
      <c r="AK23" s="1" t="s">
        <v>412</v>
      </c>
      <c r="AL23" s="1" t="s">
        <v>412</v>
      </c>
      <c r="AM23" s="1" t="s">
        <v>412</v>
      </c>
    </row>
    <row r="24" spans="2:39" ht="42" x14ac:dyDescent="0.3">
      <c r="B24" s="16" t="s">
        <v>371</v>
      </c>
      <c r="C24" s="14" t="s">
        <v>137</v>
      </c>
      <c r="D24" s="18"/>
      <c r="E24" s="2"/>
      <c r="F24" s="2"/>
      <c r="G24" s="2"/>
      <c r="H24" s="2"/>
      <c r="I24" s="2"/>
      <c r="J24" s="2"/>
      <c r="K24" s="3">
        <f>SUM('GMIC-NC_21A_SCDPT1'!SCDPT1_02BEGIN_7:'GMIC-NC_21A_SCDPT1'!SCDPT1_02ENDIN_7)</f>
        <v>0</v>
      </c>
      <c r="L24" s="2"/>
      <c r="M24" s="3">
        <f>SUM('GMIC-NC_21A_SCDPT1'!SCDPT1_02BEGIN_9:'GMIC-NC_21A_SCDPT1'!SCDPT1_02ENDIN_9)</f>
        <v>0</v>
      </c>
      <c r="N24" s="3">
        <f>SUM('GMIC-NC_21A_SCDPT1'!SCDPT1_02BEGIN_10:'GMIC-NC_21A_SCDPT1'!SCDPT1_02ENDIN_10)</f>
        <v>0</v>
      </c>
      <c r="O24" s="3">
        <f>SUM('GMIC-NC_21A_SCDPT1'!SCDPT1_02BEGIN_11:'GMIC-NC_21A_SCDPT1'!SCDPT1_02ENDIN_11)</f>
        <v>0</v>
      </c>
      <c r="P24" s="3">
        <f>SUM('GMIC-NC_21A_SCDPT1'!SCDPT1_02BEGIN_12:'GMIC-NC_21A_SCDPT1'!SCDPT1_02ENDIN_12)</f>
        <v>0</v>
      </c>
      <c r="Q24" s="3">
        <f>SUM('GMIC-NC_21A_SCDPT1'!SCDPT1_02BEGIN_13:'GMIC-NC_21A_SCDPT1'!SCDPT1_02ENDIN_13)</f>
        <v>0</v>
      </c>
      <c r="R24" s="3">
        <f>SUM('GMIC-NC_21A_SCDPT1'!SCDPT1_02BEGIN_14:'GMIC-NC_21A_SCDPT1'!SCDPT1_02ENDIN_14)</f>
        <v>0</v>
      </c>
      <c r="S24" s="3">
        <f>SUM('GMIC-NC_21A_SCDPT1'!SCDPT1_02BEGIN_15:'GMIC-NC_21A_SCDPT1'!SCDPT1_02ENDIN_15)</f>
        <v>0</v>
      </c>
      <c r="T24" s="2"/>
      <c r="U24" s="2"/>
      <c r="V24" s="2"/>
      <c r="W24" s="3">
        <f>SUM('GMIC-NC_21A_SCDPT1'!SCDPT1_02BEGIN_19:'GMIC-NC_21A_SCDPT1'!SCDPT1_02ENDIN_19)</f>
        <v>0</v>
      </c>
      <c r="X24" s="3">
        <f>SUM('GMIC-NC_21A_SCDPT1'!SCDPT1_02BEGIN_20:'GMIC-NC_21A_SCDPT1'!SCDPT1_02ENDIN_20)</f>
        <v>0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2:39" x14ac:dyDescent="0.3">
      <c r="B25" s="7" t="s">
        <v>412</v>
      </c>
      <c r="C25" s="1" t="s">
        <v>412</v>
      </c>
      <c r="D25" s="6" t="s">
        <v>412</v>
      </c>
      <c r="E25" s="1" t="s">
        <v>412</v>
      </c>
      <c r="F25" s="1" t="s">
        <v>412</v>
      </c>
      <c r="G25" s="1" t="s">
        <v>412</v>
      </c>
      <c r="H25" s="1" t="s">
        <v>412</v>
      </c>
      <c r="I25" s="1" t="s">
        <v>412</v>
      </c>
      <c r="J25" s="1" t="s">
        <v>412</v>
      </c>
      <c r="K25" s="1" t="s">
        <v>412</v>
      </c>
      <c r="L25" s="1" t="s">
        <v>412</v>
      </c>
      <c r="M25" s="1" t="s">
        <v>412</v>
      </c>
      <c r="N25" s="1" t="s">
        <v>412</v>
      </c>
      <c r="O25" s="1" t="s">
        <v>412</v>
      </c>
      <c r="P25" s="1" t="s">
        <v>412</v>
      </c>
      <c r="Q25" s="1" t="s">
        <v>412</v>
      </c>
      <c r="R25" s="1" t="s">
        <v>412</v>
      </c>
      <c r="S25" s="1" t="s">
        <v>412</v>
      </c>
      <c r="T25" s="1" t="s">
        <v>412</v>
      </c>
      <c r="U25" s="1" t="s">
        <v>412</v>
      </c>
      <c r="V25" s="1" t="s">
        <v>412</v>
      </c>
      <c r="W25" s="1" t="s">
        <v>412</v>
      </c>
      <c r="X25" s="1" t="s">
        <v>412</v>
      </c>
      <c r="Y25" s="1" t="s">
        <v>412</v>
      </c>
      <c r="Z25" s="1" t="s">
        <v>412</v>
      </c>
      <c r="AA25" s="1" t="s">
        <v>412</v>
      </c>
      <c r="AB25" s="1" t="s">
        <v>412</v>
      </c>
      <c r="AC25" s="1" t="s">
        <v>412</v>
      </c>
      <c r="AD25" s="1" t="s">
        <v>412</v>
      </c>
      <c r="AE25" s="1" t="s">
        <v>412</v>
      </c>
      <c r="AF25" s="1" t="s">
        <v>412</v>
      </c>
      <c r="AG25" s="1" t="s">
        <v>412</v>
      </c>
      <c r="AH25" s="1" t="s">
        <v>412</v>
      </c>
      <c r="AI25" s="1" t="s">
        <v>412</v>
      </c>
      <c r="AJ25" s="1" t="s">
        <v>412</v>
      </c>
      <c r="AK25" s="1" t="s">
        <v>412</v>
      </c>
      <c r="AL25" s="1" t="s">
        <v>412</v>
      </c>
      <c r="AM25" s="1" t="s">
        <v>412</v>
      </c>
    </row>
    <row r="26" spans="2:39" x14ac:dyDescent="0.3">
      <c r="B26" s="17" t="s">
        <v>48</v>
      </c>
      <c r="C26" s="20" t="s">
        <v>584</v>
      </c>
      <c r="D26" s="15" t="s">
        <v>2</v>
      </c>
      <c r="E26" s="33" t="s">
        <v>2</v>
      </c>
      <c r="F26" s="19" t="s">
        <v>2</v>
      </c>
      <c r="G26" s="32" t="s">
        <v>2</v>
      </c>
      <c r="H26" s="29" t="s">
        <v>2</v>
      </c>
      <c r="I26" s="31" t="s">
        <v>2</v>
      </c>
      <c r="J26" s="30" t="s">
        <v>2</v>
      </c>
      <c r="K26" s="4"/>
      <c r="L26" s="34"/>
      <c r="M26" s="4"/>
      <c r="N26" s="4"/>
      <c r="O26" s="4"/>
      <c r="P26" s="4"/>
      <c r="Q26" s="4"/>
      <c r="R26" s="4"/>
      <c r="S26" s="4"/>
      <c r="T26" s="9"/>
      <c r="U26" s="9"/>
      <c r="V26" s="5" t="s">
        <v>2</v>
      </c>
      <c r="W26" s="4"/>
      <c r="X26" s="4"/>
      <c r="Y26" s="8"/>
      <c r="Z26" s="8"/>
      <c r="AA26" s="2"/>
      <c r="AB26" s="28" t="s">
        <v>2</v>
      </c>
      <c r="AC26" s="5" t="s">
        <v>2</v>
      </c>
      <c r="AD26" s="39" t="s">
        <v>2</v>
      </c>
      <c r="AE26" s="8"/>
      <c r="AF26" s="9"/>
      <c r="AG26" s="8"/>
      <c r="AH26" s="5" t="s">
        <v>2</v>
      </c>
      <c r="AI26" s="5" t="s">
        <v>2</v>
      </c>
      <c r="AJ26" s="5" t="s">
        <v>2</v>
      </c>
      <c r="AK26" s="13" t="s">
        <v>2</v>
      </c>
      <c r="AL26" s="27" t="s">
        <v>2</v>
      </c>
      <c r="AM26" s="35" t="s">
        <v>2</v>
      </c>
    </row>
    <row r="27" spans="2:39" x14ac:dyDescent="0.3">
      <c r="B27" s="7" t="s">
        <v>412</v>
      </c>
      <c r="C27" s="1" t="s">
        <v>412</v>
      </c>
      <c r="D27" s="6" t="s">
        <v>412</v>
      </c>
      <c r="E27" s="1" t="s">
        <v>412</v>
      </c>
      <c r="F27" s="1" t="s">
        <v>412</v>
      </c>
      <c r="G27" s="1" t="s">
        <v>412</v>
      </c>
      <c r="H27" s="1" t="s">
        <v>412</v>
      </c>
      <c r="I27" s="1" t="s">
        <v>412</v>
      </c>
      <c r="J27" s="1" t="s">
        <v>412</v>
      </c>
      <c r="K27" s="1" t="s">
        <v>412</v>
      </c>
      <c r="L27" s="1" t="s">
        <v>412</v>
      </c>
      <c r="M27" s="1" t="s">
        <v>412</v>
      </c>
      <c r="N27" s="1" t="s">
        <v>412</v>
      </c>
      <c r="O27" s="1" t="s">
        <v>412</v>
      </c>
      <c r="P27" s="1" t="s">
        <v>412</v>
      </c>
      <c r="Q27" s="1" t="s">
        <v>412</v>
      </c>
      <c r="R27" s="1" t="s">
        <v>412</v>
      </c>
      <c r="S27" s="1" t="s">
        <v>412</v>
      </c>
      <c r="T27" s="1" t="s">
        <v>412</v>
      </c>
      <c r="U27" s="1" t="s">
        <v>412</v>
      </c>
      <c r="V27" s="1" t="s">
        <v>412</v>
      </c>
      <c r="W27" s="1" t="s">
        <v>412</v>
      </c>
      <c r="X27" s="1" t="s">
        <v>412</v>
      </c>
      <c r="Y27" s="1" t="s">
        <v>412</v>
      </c>
      <c r="Z27" s="1" t="s">
        <v>412</v>
      </c>
      <c r="AA27" s="1" t="s">
        <v>412</v>
      </c>
      <c r="AB27" s="1" t="s">
        <v>412</v>
      </c>
      <c r="AC27" s="1" t="s">
        <v>412</v>
      </c>
      <c r="AD27" s="1" t="s">
        <v>412</v>
      </c>
      <c r="AE27" s="1" t="s">
        <v>412</v>
      </c>
      <c r="AF27" s="1" t="s">
        <v>412</v>
      </c>
      <c r="AG27" s="1" t="s">
        <v>412</v>
      </c>
      <c r="AH27" s="1" t="s">
        <v>412</v>
      </c>
      <c r="AI27" s="1" t="s">
        <v>412</v>
      </c>
      <c r="AJ27" s="1" t="s">
        <v>412</v>
      </c>
      <c r="AK27" s="1" t="s">
        <v>412</v>
      </c>
      <c r="AL27" s="1" t="s">
        <v>412</v>
      </c>
      <c r="AM27" s="1" t="s">
        <v>412</v>
      </c>
    </row>
    <row r="28" spans="2:39" ht="42" x14ac:dyDescent="0.3">
      <c r="B28" s="16" t="s">
        <v>250</v>
      </c>
      <c r="C28" s="14" t="s">
        <v>179</v>
      </c>
      <c r="D28" s="18"/>
      <c r="E28" s="2"/>
      <c r="F28" s="2"/>
      <c r="G28" s="2"/>
      <c r="H28" s="2"/>
      <c r="I28" s="2"/>
      <c r="J28" s="2"/>
      <c r="K28" s="3">
        <f>SUM('GMIC-NC_21A_SCDPT1'!SCDPT1_03BEGIN_7:'GMIC-NC_21A_SCDPT1'!SCDPT1_03ENDIN_7)</f>
        <v>0</v>
      </c>
      <c r="L28" s="2"/>
      <c r="M28" s="3">
        <f>SUM('GMIC-NC_21A_SCDPT1'!SCDPT1_03BEGIN_9:'GMIC-NC_21A_SCDPT1'!SCDPT1_03ENDIN_9)</f>
        <v>0</v>
      </c>
      <c r="N28" s="3">
        <f>SUM('GMIC-NC_21A_SCDPT1'!SCDPT1_03BEGIN_10:'GMIC-NC_21A_SCDPT1'!SCDPT1_03ENDIN_10)</f>
        <v>0</v>
      </c>
      <c r="O28" s="3">
        <f>SUM('GMIC-NC_21A_SCDPT1'!SCDPT1_03BEGIN_11:'GMIC-NC_21A_SCDPT1'!SCDPT1_03ENDIN_11)</f>
        <v>0</v>
      </c>
      <c r="P28" s="3">
        <f>SUM('GMIC-NC_21A_SCDPT1'!SCDPT1_03BEGIN_12:'GMIC-NC_21A_SCDPT1'!SCDPT1_03ENDIN_12)</f>
        <v>0</v>
      </c>
      <c r="Q28" s="3">
        <f>SUM('GMIC-NC_21A_SCDPT1'!SCDPT1_03BEGIN_13:'GMIC-NC_21A_SCDPT1'!SCDPT1_03ENDIN_13)</f>
        <v>0</v>
      </c>
      <c r="R28" s="3">
        <f>SUM('GMIC-NC_21A_SCDPT1'!SCDPT1_03BEGIN_14:'GMIC-NC_21A_SCDPT1'!SCDPT1_03ENDIN_14)</f>
        <v>0</v>
      </c>
      <c r="S28" s="3">
        <f>SUM('GMIC-NC_21A_SCDPT1'!SCDPT1_03BEGIN_15:'GMIC-NC_21A_SCDPT1'!SCDPT1_03ENDIN_15)</f>
        <v>0</v>
      </c>
      <c r="T28" s="2"/>
      <c r="U28" s="2"/>
      <c r="V28" s="2"/>
      <c r="W28" s="3">
        <f>SUM('GMIC-NC_21A_SCDPT1'!SCDPT1_03BEGIN_19:'GMIC-NC_21A_SCDPT1'!SCDPT1_03ENDIN_19)</f>
        <v>0</v>
      </c>
      <c r="X28" s="3">
        <f>SUM('GMIC-NC_21A_SCDPT1'!SCDPT1_03BEGIN_20:'GMIC-NC_21A_SCDPT1'!SCDPT1_03ENDIN_20)</f>
        <v>0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2:39" x14ac:dyDescent="0.3">
      <c r="B29" s="7" t="s">
        <v>412</v>
      </c>
      <c r="C29" s="1" t="s">
        <v>412</v>
      </c>
      <c r="D29" s="6" t="s">
        <v>412</v>
      </c>
      <c r="E29" s="1" t="s">
        <v>412</v>
      </c>
      <c r="F29" s="1" t="s">
        <v>412</v>
      </c>
      <c r="G29" s="1" t="s">
        <v>412</v>
      </c>
      <c r="H29" s="1" t="s">
        <v>412</v>
      </c>
      <c r="I29" s="1" t="s">
        <v>412</v>
      </c>
      <c r="J29" s="1" t="s">
        <v>412</v>
      </c>
      <c r="K29" s="1" t="s">
        <v>412</v>
      </c>
      <c r="L29" s="1" t="s">
        <v>412</v>
      </c>
      <c r="M29" s="1" t="s">
        <v>412</v>
      </c>
      <c r="N29" s="1" t="s">
        <v>412</v>
      </c>
      <c r="O29" s="1" t="s">
        <v>412</v>
      </c>
      <c r="P29" s="1" t="s">
        <v>412</v>
      </c>
      <c r="Q29" s="1" t="s">
        <v>412</v>
      </c>
      <c r="R29" s="1" t="s">
        <v>412</v>
      </c>
      <c r="S29" s="1" t="s">
        <v>412</v>
      </c>
      <c r="T29" s="1" t="s">
        <v>412</v>
      </c>
      <c r="U29" s="1" t="s">
        <v>412</v>
      </c>
      <c r="V29" s="1" t="s">
        <v>412</v>
      </c>
      <c r="W29" s="1" t="s">
        <v>412</v>
      </c>
      <c r="X29" s="1" t="s">
        <v>412</v>
      </c>
      <c r="Y29" s="1" t="s">
        <v>412</v>
      </c>
      <c r="Z29" s="1" t="s">
        <v>412</v>
      </c>
      <c r="AA29" s="1" t="s">
        <v>412</v>
      </c>
      <c r="AB29" s="1" t="s">
        <v>412</v>
      </c>
      <c r="AC29" s="1" t="s">
        <v>412</v>
      </c>
      <c r="AD29" s="1" t="s">
        <v>412</v>
      </c>
      <c r="AE29" s="1" t="s">
        <v>412</v>
      </c>
      <c r="AF29" s="1" t="s">
        <v>412</v>
      </c>
      <c r="AG29" s="1" t="s">
        <v>412</v>
      </c>
      <c r="AH29" s="1" t="s">
        <v>412</v>
      </c>
      <c r="AI29" s="1" t="s">
        <v>412</v>
      </c>
      <c r="AJ29" s="1" t="s">
        <v>412</v>
      </c>
      <c r="AK29" s="1" t="s">
        <v>412</v>
      </c>
      <c r="AL29" s="1" t="s">
        <v>412</v>
      </c>
      <c r="AM29" s="1" t="s">
        <v>412</v>
      </c>
    </row>
    <row r="30" spans="2:39" x14ac:dyDescent="0.3">
      <c r="B30" s="17" t="s">
        <v>585</v>
      </c>
      <c r="C30" s="20" t="s">
        <v>584</v>
      </c>
      <c r="D30" s="15" t="s">
        <v>2</v>
      </c>
      <c r="E30" s="33" t="s">
        <v>2</v>
      </c>
      <c r="F30" s="19" t="s">
        <v>2</v>
      </c>
      <c r="G30" s="32" t="s">
        <v>2</v>
      </c>
      <c r="H30" s="29" t="s">
        <v>2</v>
      </c>
      <c r="I30" s="31" t="s">
        <v>2</v>
      </c>
      <c r="J30" s="30" t="s">
        <v>2</v>
      </c>
      <c r="K30" s="4"/>
      <c r="L30" s="34"/>
      <c r="M30" s="4"/>
      <c r="N30" s="4"/>
      <c r="O30" s="4"/>
      <c r="P30" s="4"/>
      <c r="Q30" s="4"/>
      <c r="R30" s="4"/>
      <c r="S30" s="4"/>
      <c r="T30" s="9"/>
      <c r="U30" s="9"/>
      <c r="V30" s="5" t="s">
        <v>2</v>
      </c>
      <c r="W30" s="4"/>
      <c r="X30" s="4"/>
      <c r="Y30" s="8"/>
      <c r="Z30" s="8"/>
      <c r="AA30" s="2"/>
      <c r="AB30" s="28" t="s">
        <v>2</v>
      </c>
      <c r="AC30" s="5" t="s">
        <v>2</v>
      </c>
      <c r="AD30" s="39" t="s">
        <v>2</v>
      </c>
      <c r="AE30" s="8"/>
      <c r="AF30" s="9"/>
      <c r="AG30" s="8"/>
      <c r="AH30" s="5" t="s">
        <v>2</v>
      </c>
      <c r="AI30" s="5" t="s">
        <v>2</v>
      </c>
      <c r="AJ30" s="5" t="s">
        <v>2</v>
      </c>
      <c r="AK30" s="13" t="s">
        <v>2</v>
      </c>
      <c r="AL30" s="27" t="s">
        <v>2</v>
      </c>
      <c r="AM30" s="35" t="s">
        <v>2</v>
      </c>
    </row>
    <row r="31" spans="2:39" x14ac:dyDescent="0.3">
      <c r="B31" s="7" t="s">
        <v>412</v>
      </c>
      <c r="C31" s="1" t="s">
        <v>412</v>
      </c>
      <c r="D31" s="6" t="s">
        <v>412</v>
      </c>
      <c r="E31" s="1" t="s">
        <v>412</v>
      </c>
      <c r="F31" s="1" t="s">
        <v>412</v>
      </c>
      <c r="G31" s="1" t="s">
        <v>412</v>
      </c>
      <c r="H31" s="1" t="s">
        <v>412</v>
      </c>
      <c r="I31" s="1" t="s">
        <v>412</v>
      </c>
      <c r="J31" s="1" t="s">
        <v>412</v>
      </c>
      <c r="K31" s="1" t="s">
        <v>412</v>
      </c>
      <c r="L31" s="1" t="s">
        <v>412</v>
      </c>
      <c r="M31" s="1" t="s">
        <v>412</v>
      </c>
      <c r="N31" s="1" t="s">
        <v>412</v>
      </c>
      <c r="O31" s="1" t="s">
        <v>412</v>
      </c>
      <c r="P31" s="1" t="s">
        <v>412</v>
      </c>
      <c r="Q31" s="1" t="s">
        <v>412</v>
      </c>
      <c r="R31" s="1" t="s">
        <v>412</v>
      </c>
      <c r="S31" s="1" t="s">
        <v>412</v>
      </c>
      <c r="T31" s="1" t="s">
        <v>412</v>
      </c>
      <c r="U31" s="1" t="s">
        <v>412</v>
      </c>
      <c r="V31" s="1" t="s">
        <v>412</v>
      </c>
      <c r="W31" s="1" t="s">
        <v>412</v>
      </c>
      <c r="X31" s="1" t="s">
        <v>412</v>
      </c>
      <c r="Y31" s="1" t="s">
        <v>412</v>
      </c>
      <c r="Z31" s="1" t="s">
        <v>412</v>
      </c>
      <c r="AA31" s="1" t="s">
        <v>412</v>
      </c>
      <c r="AB31" s="1" t="s">
        <v>412</v>
      </c>
      <c r="AC31" s="1" t="s">
        <v>412</v>
      </c>
      <c r="AD31" s="1" t="s">
        <v>412</v>
      </c>
      <c r="AE31" s="1" t="s">
        <v>412</v>
      </c>
      <c r="AF31" s="1" t="s">
        <v>412</v>
      </c>
      <c r="AG31" s="1" t="s">
        <v>412</v>
      </c>
      <c r="AH31" s="1" t="s">
        <v>412</v>
      </c>
      <c r="AI31" s="1" t="s">
        <v>412</v>
      </c>
      <c r="AJ31" s="1" t="s">
        <v>412</v>
      </c>
      <c r="AK31" s="1" t="s">
        <v>412</v>
      </c>
      <c r="AL31" s="1" t="s">
        <v>412</v>
      </c>
      <c r="AM31" s="1" t="s">
        <v>412</v>
      </c>
    </row>
    <row r="32" spans="2:39" ht="56" x14ac:dyDescent="0.3">
      <c r="B32" s="16" t="s">
        <v>138</v>
      </c>
      <c r="C32" s="14" t="s">
        <v>287</v>
      </c>
      <c r="D32" s="18"/>
      <c r="E32" s="2"/>
      <c r="F32" s="2"/>
      <c r="G32" s="2"/>
      <c r="H32" s="2"/>
      <c r="I32" s="2"/>
      <c r="J32" s="2"/>
      <c r="K32" s="3">
        <f>SUM('GMIC-NC_21A_SCDPT1'!SCDPT1_04BEGIN_7:'GMIC-NC_21A_SCDPT1'!SCDPT1_04ENDIN_7)</f>
        <v>0</v>
      </c>
      <c r="L32" s="2"/>
      <c r="M32" s="3">
        <f>SUM('GMIC-NC_21A_SCDPT1'!SCDPT1_04BEGIN_9:'GMIC-NC_21A_SCDPT1'!SCDPT1_04ENDIN_9)</f>
        <v>0</v>
      </c>
      <c r="N32" s="3">
        <f>SUM('GMIC-NC_21A_SCDPT1'!SCDPT1_04BEGIN_10:'GMIC-NC_21A_SCDPT1'!SCDPT1_04ENDIN_10)</f>
        <v>0</v>
      </c>
      <c r="O32" s="3">
        <f>SUM('GMIC-NC_21A_SCDPT1'!SCDPT1_04BEGIN_11:'GMIC-NC_21A_SCDPT1'!SCDPT1_04ENDIN_11)</f>
        <v>0</v>
      </c>
      <c r="P32" s="3">
        <f>SUM('GMIC-NC_21A_SCDPT1'!SCDPT1_04BEGIN_12:'GMIC-NC_21A_SCDPT1'!SCDPT1_04ENDIN_12)</f>
        <v>0</v>
      </c>
      <c r="Q32" s="3">
        <f>SUM('GMIC-NC_21A_SCDPT1'!SCDPT1_04BEGIN_13:'GMIC-NC_21A_SCDPT1'!SCDPT1_04ENDIN_13)</f>
        <v>0</v>
      </c>
      <c r="R32" s="3">
        <f>SUM('GMIC-NC_21A_SCDPT1'!SCDPT1_04BEGIN_14:'GMIC-NC_21A_SCDPT1'!SCDPT1_04ENDIN_14)</f>
        <v>0</v>
      </c>
      <c r="S32" s="3">
        <f>SUM('GMIC-NC_21A_SCDPT1'!SCDPT1_04BEGIN_15:'GMIC-NC_21A_SCDPT1'!SCDPT1_04ENDIN_15)</f>
        <v>0</v>
      </c>
      <c r="T32" s="2"/>
      <c r="U32" s="2"/>
      <c r="V32" s="2"/>
      <c r="W32" s="3">
        <f>SUM('GMIC-NC_21A_SCDPT1'!SCDPT1_04BEGIN_19:'GMIC-NC_21A_SCDPT1'!SCDPT1_04ENDIN_19)</f>
        <v>0</v>
      </c>
      <c r="X32" s="3">
        <f>SUM('GMIC-NC_21A_SCDPT1'!SCDPT1_04BEGIN_20:'GMIC-NC_21A_SCDPT1'!SCDPT1_04ENDIN_20)</f>
        <v>0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ht="28" x14ac:dyDescent="0.3">
      <c r="B33" s="16" t="s">
        <v>3</v>
      </c>
      <c r="C33" s="14" t="s">
        <v>180</v>
      </c>
      <c r="D33" s="18"/>
      <c r="E33" s="2"/>
      <c r="F33" s="2"/>
      <c r="G33" s="2"/>
      <c r="H33" s="2"/>
      <c r="I33" s="2"/>
      <c r="J33" s="2"/>
      <c r="K33" s="3">
        <f>'GMIC-NC_21A_SCDPT1'!SCDPT1_0199999_7+'GMIC-NC_21A_SCDPT1'!SCDPT1_0299999_7+'GMIC-NC_21A_SCDPT1'!SCDPT1_0399999_7+'GMIC-NC_21A_SCDPT1'!SCDPT1_0499999_7</f>
        <v>7204591</v>
      </c>
      <c r="L33" s="2"/>
      <c r="M33" s="3">
        <f>'GMIC-NC_21A_SCDPT1'!SCDPT1_0199999_9+'GMIC-NC_21A_SCDPT1'!SCDPT1_0299999_9+'GMIC-NC_21A_SCDPT1'!SCDPT1_0399999_9+'GMIC-NC_21A_SCDPT1'!SCDPT1_0499999_9</f>
        <v>7424255</v>
      </c>
      <c r="N33" s="3">
        <f>'GMIC-NC_21A_SCDPT1'!SCDPT1_0199999_10+'GMIC-NC_21A_SCDPT1'!SCDPT1_0299999_10+'GMIC-NC_21A_SCDPT1'!SCDPT1_0399999_10+'GMIC-NC_21A_SCDPT1'!SCDPT1_0499999_10</f>
        <v>7245000</v>
      </c>
      <c r="O33" s="3">
        <f>'GMIC-NC_21A_SCDPT1'!SCDPT1_0199999_11+'GMIC-NC_21A_SCDPT1'!SCDPT1_0299999_11+'GMIC-NC_21A_SCDPT1'!SCDPT1_0399999_11+'GMIC-NC_21A_SCDPT1'!SCDPT1_0499999_11</f>
        <v>7230156</v>
      </c>
      <c r="P33" s="3">
        <f>'GMIC-NC_21A_SCDPT1'!SCDPT1_0199999_12+'GMIC-NC_21A_SCDPT1'!SCDPT1_0299999_12+'GMIC-NC_21A_SCDPT1'!SCDPT1_0399999_12+'GMIC-NC_21A_SCDPT1'!SCDPT1_0499999_12</f>
        <v>0</v>
      </c>
      <c r="Q33" s="3">
        <f>'GMIC-NC_21A_SCDPT1'!SCDPT1_0199999_13+'GMIC-NC_21A_SCDPT1'!SCDPT1_0299999_13+'GMIC-NC_21A_SCDPT1'!SCDPT1_0399999_13+'GMIC-NC_21A_SCDPT1'!SCDPT1_0499999_13</f>
        <v>6061</v>
      </c>
      <c r="R33" s="3">
        <f>'GMIC-NC_21A_SCDPT1'!SCDPT1_0199999_14+'GMIC-NC_21A_SCDPT1'!SCDPT1_0299999_14+'GMIC-NC_21A_SCDPT1'!SCDPT1_0399999_14+'GMIC-NC_21A_SCDPT1'!SCDPT1_0499999_14</f>
        <v>0</v>
      </c>
      <c r="S33" s="3">
        <f>'GMIC-NC_21A_SCDPT1'!SCDPT1_0199999_15+'GMIC-NC_21A_SCDPT1'!SCDPT1_0299999_15+'GMIC-NC_21A_SCDPT1'!SCDPT1_0399999_15+'GMIC-NC_21A_SCDPT1'!SCDPT1_0499999_15</f>
        <v>0</v>
      </c>
      <c r="T33" s="2"/>
      <c r="U33" s="2"/>
      <c r="V33" s="2"/>
      <c r="W33" s="3">
        <f>'GMIC-NC_21A_SCDPT1'!SCDPT1_0199999_19+'GMIC-NC_21A_SCDPT1'!SCDPT1_0299999_19+'GMIC-NC_21A_SCDPT1'!SCDPT1_0399999_19+'GMIC-NC_21A_SCDPT1'!SCDPT1_0499999_19</f>
        <v>44720</v>
      </c>
      <c r="X33" s="3">
        <f>'GMIC-NC_21A_SCDPT1'!SCDPT1_0199999_20+'GMIC-NC_21A_SCDPT1'!SCDPT1_0299999_20+'GMIC-NC_21A_SCDPT1'!SCDPT1_0399999_20+'GMIC-NC_21A_SCDPT1'!SCDPT1_0499999_20</f>
        <v>132199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3">
      <c r="B34" s="7" t="s">
        <v>412</v>
      </c>
      <c r="C34" s="1" t="s">
        <v>412</v>
      </c>
      <c r="D34" s="6" t="s">
        <v>412</v>
      </c>
      <c r="E34" s="1" t="s">
        <v>412</v>
      </c>
      <c r="F34" s="1" t="s">
        <v>412</v>
      </c>
      <c r="G34" s="1" t="s">
        <v>412</v>
      </c>
      <c r="H34" s="1" t="s">
        <v>412</v>
      </c>
      <c r="I34" s="1" t="s">
        <v>412</v>
      </c>
      <c r="J34" s="1" t="s">
        <v>412</v>
      </c>
      <c r="K34" s="1" t="s">
        <v>412</v>
      </c>
      <c r="L34" s="1" t="s">
        <v>412</v>
      </c>
      <c r="M34" s="1" t="s">
        <v>412</v>
      </c>
      <c r="N34" s="1" t="s">
        <v>412</v>
      </c>
      <c r="O34" s="1" t="s">
        <v>412</v>
      </c>
      <c r="P34" s="1" t="s">
        <v>412</v>
      </c>
      <c r="Q34" s="1" t="s">
        <v>412</v>
      </c>
      <c r="R34" s="1" t="s">
        <v>412</v>
      </c>
      <c r="S34" s="1" t="s">
        <v>412</v>
      </c>
      <c r="T34" s="1" t="s">
        <v>412</v>
      </c>
      <c r="U34" s="1" t="s">
        <v>412</v>
      </c>
      <c r="V34" s="1" t="s">
        <v>412</v>
      </c>
      <c r="W34" s="1" t="s">
        <v>412</v>
      </c>
      <c r="X34" s="1" t="s">
        <v>412</v>
      </c>
      <c r="Y34" s="1" t="s">
        <v>412</v>
      </c>
      <c r="Z34" s="1" t="s">
        <v>412</v>
      </c>
      <c r="AA34" s="1" t="s">
        <v>412</v>
      </c>
      <c r="AB34" s="1" t="s">
        <v>412</v>
      </c>
      <c r="AC34" s="1" t="s">
        <v>412</v>
      </c>
      <c r="AD34" s="1" t="s">
        <v>412</v>
      </c>
      <c r="AE34" s="1" t="s">
        <v>412</v>
      </c>
      <c r="AF34" s="1" t="s">
        <v>412</v>
      </c>
      <c r="AG34" s="1" t="s">
        <v>412</v>
      </c>
      <c r="AH34" s="1" t="s">
        <v>412</v>
      </c>
      <c r="AI34" s="1" t="s">
        <v>412</v>
      </c>
      <c r="AJ34" s="1" t="s">
        <v>412</v>
      </c>
      <c r="AK34" s="1" t="s">
        <v>412</v>
      </c>
      <c r="AL34" s="1" t="s">
        <v>412</v>
      </c>
      <c r="AM34" s="1" t="s">
        <v>412</v>
      </c>
    </row>
    <row r="35" spans="2:39" x14ac:dyDescent="0.3">
      <c r="B35" s="17" t="s">
        <v>372</v>
      </c>
      <c r="C35" s="20" t="s">
        <v>584</v>
      </c>
      <c r="D35" s="15" t="s">
        <v>2</v>
      </c>
      <c r="E35" s="33" t="s">
        <v>2</v>
      </c>
      <c r="F35" s="19" t="s">
        <v>2</v>
      </c>
      <c r="G35" s="32" t="s">
        <v>2</v>
      </c>
      <c r="H35" s="29" t="s">
        <v>2</v>
      </c>
      <c r="I35" s="31" t="s">
        <v>2</v>
      </c>
      <c r="J35" s="30" t="s">
        <v>2</v>
      </c>
      <c r="K35" s="4"/>
      <c r="L35" s="34"/>
      <c r="M35" s="4"/>
      <c r="N35" s="4"/>
      <c r="O35" s="4"/>
      <c r="P35" s="4"/>
      <c r="Q35" s="4"/>
      <c r="R35" s="4"/>
      <c r="S35" s="4"/>
      <c r="T35" s="9"/>
      <c r="U35" s="9"/>
      <c r="V35" s="5" t="s">
        <v>2</v>
      </c>
      <c r="W35" s="4"/>
      <c r="X35" s="4"/>
      <c r="Y35" s="8"/>
      <c r="Z35" s="8"/>
      <c r="AA35" s="2"/>
      <c r="AB35" s="28" t="s">
        <v>2</v>
      </c>
      <c r="AC35" s="5" t="s">
        <v>2</v>
      </c>
      <c r="AD35" s="2"/>
      <c r="AE35" s="8"/>
      <c r="AF35" s="9"/>
      <c r="AG35" s="8"/>
      <c r="AH35" s="5" t="s">
        <v>2</v>
      </c>
      <c r="AI35" s="5" t="s">
        <v>2</v>
      </c>
      <c r="AJ35" s="5" t="s">
        <v>2</v>
      </c>
      <c r="AK35" s="13" t="s">
        <v>2</v>
      </c>
      <c r="AL35" s="27" t="s">
        <v>2</v>
      </c>
      <c r="AM35" s="35" t="s">
        <v>2</v>
      </c>
    </row>
    <row r="36" spans="2:39" x14ac:dyDescent="0.3">
      <c r="B36" s="7" t="s">
        <v>412</v>
      </c>
      <c r="C36" s="1" t="s">
        <v>412</v>
      </c>
      <c r="D36" s="6" t="s">
        <v>412</v>
      </c>
      <c r="E36" s="1" t="s">
        <v>412</v>
      </c>
      <c r="F36" s="1" t="s">
        <v>412</v>
      </c>
      <c r="G36" s="1" t="s">
        <v>412</v>
      </c>
      <c r="H36" s="1" t="s">
        <v>412</v>
      </c>
      <c r="I36" s="1" t="s">
        <v>412</v>
      </c>
      <c r="J36" s="1" t="s">
        <v>412</v>
      </c>
      <c r="K36" s="1" t="s">
        <v>412</v>
      </c>
      <c r="L36" s="1" t="s">
        <v>412</v>
      </c>
      <c r="M36" s="1" t="s">
        <v>412</v>
      </c>
      <c r="N36" s="1" t="s">
        <v>412</v>
      </c>
      <c r="O36" s="1" t="s">
        <v>412</v>
      </c>
      <c r="P36" s="1" t="s">
        <v>412</v>
      </c>
      <c r="Q36" s="1" t="s">
        <v>412</v>
      </c>
      <c r="R36" s="1" t="s">
        <v>412</v>
      </c>
      <c r="S36" s="1" t="s">
        <v>412</v>
      </c>
      <c r="T36" s="1" t="s">
        <v>412</v>
      </c>
      <c r="U36" s="1" t="s">
        <v>412</v>
      </c>
      <c r="V36" s="1" t="s">
        <v>412</v>
      </c>
      <c r="W36" s="1" t="s">
        <v>412</v>
      </c>
      <c r="X36" s="1" t="s">
        <v>412</v>
      </c>
      <c r="Y36" s="1" t="s">
        <v>412</v>
      </c>
      <c r="Z36" s="1" t="s">
        <v>412</v>
      </c>
      <c r="AA36" s="1" t="s">
        <v>412</v>
      </c>
      <c r="AB36" s="1" t="s">
        <v>412</v>
      </c>
      <c r="AC36" s="1" t="s">
        <v>412</v>
      </c>
      <c r="AD36" s="1" t="s">
        <v>412</v>
      </c>
      <c r="AE36" s="1" t="s">
        <v>412</v>
      </c>
      <c r="AF36" s="1" t="s">
        <v>412</v>
      </c>
      <c r="AG36" s="1" t="s">
        <v>412</v>
      </c>
      <c r="AH36" s="1" t="s">
        <v>412</v>
      </c>
      <c r="AI36" s="1" t="s">
        <v>412</v>
      </c>
      <c r="AJ36" s="1" t="s">
        <v>412</v>
      </c>
      <c r="AK36" s="1" t="s">
        <v>412</v>
      </c>
      <c r="AL36" s="1" t="s">
        <v>412</v>
      </c>
      <c r="AM36" s="1" t="s">
        <v>412</v>
      </c>
    </row>
    <row r="37" spans="2:39" ht="42" x14ac:dyDescent="0.3">
      <c r="B37" s="16" t="s">
        <v>586</v>
      </c>
      <c r="C37" s="14" t="s">
        <v>4</v>
      </c>
      <c r="D37" s="18"/>
      <c r="E37" s="2"/>
      <c r="F37" s="2"/>
      <c r="G37" s="2"/>
      <c r="H37" s="2"/>
      <c r="I37" s="2"/>
      <c r="J37" s="2"/>
      <c r="K37" s="3">
        <f>SUM('GMIC-NC_21A_SCDPT1'!SCDPT1_06BEGIN_7:'GMIC-NC_21A_SCDPT1'!SCDPT1_06ENDIN_7)</f>
        <v>0</v>
      </c>
      <c r="L37" s="2"/>
      <c r="M37" s="3">
        <f>SUM('GMIC-NC_21A_SCDPT1'!SCDPT1_06BEGIN_9:'GMIC-NC_21A_SCDPT1'!SCDPT1_06ENDIN_9)</f>
        <v>0</v>
      </c>
      <c r="N37" s="3">
        <f>SUM('GMIC-NC_21A_SCDPT1'!SCDPT1_06BEGIN_10:'GMIC-NC_21A_SCDPT1'!SCDPT1_06ENDIN_10)</f>
        <v>0</v>
      </c>
      <c r="O37" s="3">
        <f>SUM('GMIC-NC_21A_SCDPT1'!SCDPT1_06BEGIN_11:'GMIC-NC_21A_SCDPT1'!SCDPT1_06ENDIN_11)</f>
        <v>0</v>
      </c>
      <c r="P37" s="3">
        <f>SUM('GMIC-NC_21A_SCDPT1'!SCDPT1_06BEGIN_12:'GMIC-NC_21A_SCDPT1'!SCDPT1_06ENDIN_12)</f>
        <v>0</v>
      </c>
      <c r="Q37" s="3">
        <f>SUM('GMIC-NC_21A_SCDPT1'!SCDPT1_06BEGIN_13:'GMIC-NC_21A_SCDPT1'!SCDPT1_06ENDIN_13)</f>
        <v>0</v>
      </c>
      <c r="R37" s="3">
        <f>SUM('GMIC-NC_21A_SCDPT1'!SCDPT1_06BEGIN_14:'GMIC-NC_21A_SCDPT1'!SCDPT1_06ENDIN_14)</f>
        <v>0</v>
      </c>
      <c r="S37" s="3">
        <f>SUM('GMIC-NC_21A_SCDPT1'!SCDPT1_06BEGIN_15:'GMIC-NC_21A_SCDPT1'!SCDPT1_06ENDIN_15)</f>
        <v>0</v>
      </c>
      <c r="T37" s="2"/>
      <c r="U37" s="2"/>
      <c r="V37" s="2"/>
      <c r="W37" s="3">
        <f>SUM('GMIC-NC_21A_SCDPT1'!SCDPT1_06BEGIN_19:'GMIC-NC_21A_SCDPT1'!SCDPT1_06ENDIN_19)</f>
        <v>0</v>
      </c>
      <c r="X37" s="3">
        <f>SUM('GMIC-NC_21A_SCDPT1'!SCDPT1_06BEGIN_20:'GMIC-NC_21A_SCDPT1'!SCDPT1_06ENDIN_20)</f>
        <v>0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3">
      <c r="B38" s="7" t="s">
        <v>412</v>
      </c>
      <c r="C38" s="1" t="s">
        <v>412</v>
      </c>
      <c r="D38" s="6" t="s">
        <v>412</v>
      </c>
      <c r="E38" s="1" t="s">
        <v>412</v>
      </c>
      <c r="F38" s="1" t="s">
        <v>412</v>
      </c>
      <c r="G38" s="1" t="s">
        <v>412</v>
      </c>
      <c r="H38" s="1" t="s">
        <v>412</v>
      </c>
      <c r="I38" s="1" t="s">
        <v>412</v>
      </c>
      <c r="J38" s="1" t="s">
        <v>412</v>
      </c>
      <c r="K38" s="1" t="s">
        <v>412</v>
      </c>
      <c r="L38" s="1" t="s">
        <v>412</v>
      </c>
      <c r="M38" s="1" t="s">
        <v>412</v>
      </c>
      <c r="N38" s="1" t="s">
        <v>412</v>
      </c>
      <c r="O38" s="1" t="s">
        <v>412</v>
      </c>
      <c r="P38" s="1" t="s">
        <v>412</v>
      </c>
      <c r="Q38" s="1" t="s">
        <v>412</v>
      </c>
      <c r="R38" s="1" t="s">
        <v>412</v>
      </c>
      <c r="S38" s="1" t="s">
        <v>412</v>
      </c>
      <c r="T38" s="1" t="s">
        <v>412</v>
      </c>
      <c r="U38" s="1" t="s">
        <v>412</v>
      </c>
      <c r="V38" s="1" t="s">
        <v>412</v>
      </c>
      <c r="W38" s="1" t="s">
        <v>412</v>
      </c>
      <c r="X38" s="1" t="s">
        <v>412</v>
      </c>
      <c r="Y38" s="1" t="s">
        <v>412</v>
      </c>
      <c r="Z38" s="1" t="s">
        <v>412</v>
      </c>
      <c r="AA38" s="1" t="s">
        <v>412</v>
      </c>
      <c r="AB38" s="1" t="s">
        <v>412</v>
      </c>
      <c r="AC38" s="1" t="s">
        <v>412</v>
      </c>
      <c r="AD38" s="1" t="s">
        <v>412</v>
      </c>
      <c r="AE38" s="1" t="s">
        <v>412</v>
      </c>
      <c r="AF38" s="1" t="s">
        <v>412</v>
      </c>
      <c r="AG38" s="1" t="s">
        <v>412</v>
      </c>
      <c r="AH38" s="1" t="s">
        <v>412</v>
      </c>
      <c r="AI38" s="1" t="s">
        <v>412</v>
      </c>
      <c r="AJ38" s="1" t="s">
        <v>412</v>
      </c>
      <c r="AK38" s="1" t="s">
        <v>412</v>
      </c>
      <c r="AL38" s="1" t="s">
        <v>412</v>
      </c>
      <c r="AM38" s="1" t="s">
        <v>412</v>
      </c>
    </row>
    <row r="39" spans="2:39" x14ac:dyDescent="0.3">
      <c r="B39" s="17" t="s">
        <v>251</v>
      </c>
      <c r="C39" s="20" t="s">
        <v>584</v>
      </c>
      <c r="D39" s="15" t="s">
        <v>2</v>
      </c>
      <c r="E39" s="33" t="s">
        <v>2</v>
      </c>
      <c r="F39" s="19" t="s">
        <v>2</v>
      </c>
      <c r="G39" s="32" t="s">
        <v>2</v>
      </c>
      <c r="H39" s="29" t="s">
        <v>2</v>
      </c>
      <c r="I39" s="31" t="s">
        <v>2</v>
      </c>
      <c r="J39" s="30" t="s">
        <v>2</v>
      </c>
      <c r="K39" s="4"/>
      <c r="L39" s="34"/>
      <c r="M39" s="4"/>
      <c r="N39" s="4"/>
      <c r="O39" s="4"/>
      <c r="P39" s="4"/>
      <c r="Q39" s="4"/>
      <c r="R39" s="4"/>
      <c r="S39" s="4"/>
      <c r="T39" s="9"/>
      <c r="U39" s="9"/>
      <c r="V39" s="5" t="s">
        <v>2</v>
      </c>
      <c r="W39" s="4"/>
      <c r="X39" s="4"/>
      <c r="Y39" s="8"/>
      <c r="Z39" s="8"/>
      <c r="AA39" s="2"/>
      <c r="AB39" s="28" t="s">
        <v>2</v>
      </c>
      <c r="AC39" s="5" t="s">
        <v>2</v>
      </c>
      <c r="AD39" s="39" t="s">
        <v>2</v>
      </c>
      <c r="AE39" s="8"/>
      <c r="AF39" s="9"/>
      <c r="AG39" s="8"/>
      <c r="AH39" s="5" t="s">
        <v>2</v>
      </c>
      <c r="AI39" s="5" t="s">
        <v>2</v>
      </c>
      <c r="AJ39" s="5" t="s">
        <v>2</v>
      </c>
      <c r="AK39" s="13" t="s">
        <v>2</v>
      </c>
      <c r="AL39" s="27" t="s">
        <v>2</v>
      </c>
      <c r="AM39" s="35" t="s">
        <v>2</v>
      </c>
    </row>
    <row r="40" spans="2:39" x14ac:dyDescent="0.3">
      <c r="B40" s="7" t="s">
        <v>412</v>
      </c>
      <c r="C40" s="1" t="s">
        <v>412</v>
      </c>
      <c r="D40" s="6" t="s">
        <v>412</v>
      </c>
      <c r="E40" s="1" t="s">
        <v>412</v>
      </c>
      <c r="F40" s="1" t="s">
        <v>412</v>
      </c>
      <c r="G40" s="1" t="s">
        <v>412</v>
      </c>
      <c r="H40" s="1" t="s">
        <v>412</v>
      </c>
      <c r="I40" s="1" t="s">
        <v>412</v>
      </c>
      <c r="J40" s="1" t="s">
        <v>412</v>
      </c>
      <c r="K40" s="1" t="s">
        <v>412</v>
      </c>
      <c r="L40" s="1" t="s">
        <v>412</v>
      </c>
      <c r="M40" s="1" t="s">
        <v>412</v>
      </c>
      <c r="N40" s="1" t="s">
        <v>412</v>
      </c>
      <c r="O40" s="1" t="s">
        <v>412</v>
      </c>
      <c r="P40" s="1" t="s">
        <v>412</v>
      </c>
      <c r="Q40" s="1" t="s">
        <v>412</v>
      </c>
      <c r="R40" s="1" t="s">
        <v>412</v>
      </c>
      <c r="S40" s="1" t="s">
        <v>412</v>
      </c>
      <c r="T40" s="1" t="s">
        <v>412</v>
      </c>
      <c r="U40" s="1" t="s">
        <v>412</v>
      </c>
      <c r="V40" s="1" t="s">
        <v>412</v>
      </c>
      <c r="W40" s="1" t="s">
        <v>412</v>
      </c>
      <c r="X40" s="1" t="s">
        <v>412</v>
      </c>
      <c r="Y40" s="1" t="s">
        <v>412</v>
      </c>
      <c r="Z40" s="1" t="s">
        <v>412</v>
      </c>
      <c r="AA40" s="1" t="s">
        <v>412</v>
      </c>
      <c r="AB40" s="1" t="s">
        <v>412</v>
      </c>
      <c r="AC40" s="1" t="s">
        <v>412</v>
      </c>
      <c r="AD40" s="1" t="s">
        <v>412</v>
      </c>
      <c r="AE40" s="1" t="s">
        <v>412</v>
      </c>
      <c r="AF40" s="1" t="s">
        <v>412</v>
      </c>
      <c r="AG40" s="1" t="s">
        <v>412</v>
      </c>
      <c r="AH40" s="1" t="s">
        <v>412</v>
      </c>
      <c r="AI40" s="1" t="s">
        <v>412</v>
      </c>
      <c r="AJ40" s="1" t="s">
        <v>412</v>
      </c>
      <c r="AK40" s="1" t="s">
        <v>412</v>
      </c>
      <c r="AL40" s="1" t="s">
        <v>412</v>
      </c>
      <c r="AM40" s="1" t="s">
        <v>412</v>
      </c>
    </row>
    <row r="41" spans="2:39" ht="42" x14ac:dyDescent="0.3">
      <c r="B41" s="16" t="s">
        <v>456</v>
      </c>
      <c r="C41" s="14" t="s">
        <v>5</v>
      </c>
      <c r="D41" s="18"/>
      <c r="E41" s="2"/>
      <c r="F41" s="2"/>
      <c r="G41" s="2"/>
      <c r="H41" s="2"/>
      <c r="I41" s="2"/>
      <c r="J41" s="2"/>
      <c r="K41" s="3">
        <f>SUM('GMIC-NC_21A_SCDPT1'!SCDPT1_07BEGIN_7:'GMIC-NC_21A_SCDPT1'!SCDPT1_07ENDIN_7)</f>
        <v>0</v>
      </c>
      <c r="L41" s="2"/>
      <c r="M41" s="3">
        <f>SUM('GMIC-NC_21A_SCDPT1'!SCDPT1_07BEGIN_9:'GMIC-NC_21A_SCDPT1'!SCDPT1_07ENDIN_9)</f>
        <v>0</v>
      </c>
      <c r="N41" s="3">
        <f>SUM('GMIC-NC_21A_SCDPT1'!SCDPT1_07BEGIN_10:'GMIC-NC_21A_SCDPT1'!SCDPT1_07ENDIN_10)</f>
        <v>0</v>
      </c>
      <c r="O41" s="3">
        <f>SUM('GMIC-NC_21A_SCDPT1'!SCDPT1_07BEGIN_11:'GMIC-NC_21A_SCDPT1'!SCDPT1_07ENDIN_11)</f>
        <v>0</v>
      </c>
      <c r="P41" s="3">
        <f>SUM('GMIC-NC_21A_SCDPT1'!SCDPT1_07BEGIN_12:'GMIC-NC_21A_SCDPT1'!SCDPT1_07ENDIN_12)</f>
        <v>0</v>
      </c>
      <c r="Q41" s="3">
        <f>SUM('GMIC-NC_21A_SCDPT1'!SCDPT1_07BEGIN_13:'GMIC-NC_21A_SCDPT1'!SCDPT1_07ENDIN_13)</f>
        <v>0</v>
      </c>
      <c r="R41" s="3">
        <f>SUM('GMIC-NC_21A_SCDPT1'!SCDPT1_07BEGIN_14:'GMIC-NC_21A_SCDPT1'!SCDPT1_07ENDIN_14)</f>
        <v>0</v>
      </c>
      <c r="S41" s="3">
        <f>SUM('GMIC-NC_21A_SCDPT1'!SCDPT1_07BEGIN_15:'GMIC-NC_21A_SCDPT1'!SCDPT1_07ENDIN_15)</f>
        <v>0</v>
      </c>
      <c r="T41" s="2"/>
      <c r="U41" s="2"/>
      <c r="V41" s="2"/>
      <c r="W41" s="3">
        <f>SUM('GMIC-NC_21A_SCDPT1'!SCDPT1_07BEGIN_19:'GMIC-NC_21A_SCDPT1'!SCDPT1_07ENDIN_19)</f>
        <v>0</v>
      </c>
      <c r="X41" s="3">
        <f>SUM('GMIC-NC_21A_SCDPT1'!SCDPT1_07BEGIN_20:'GMIC-NC_21A_SCDPT1'!SCDPT1_07ENDIN_20)</f>
        <v>0</v>
      </c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3">
      <c r="B42" s="7" t="s">
        <v>412</v>
      </c>
      <c r="C42" s="1" t="s">
        <v>412</v>
      </c>
      <c r="D42" s="6" t="s">
        <v>412</v>
      </c>
      <c r="E42" s="1" t="s">
        <v>412</v>
      </c>
      <c r="F42" s="1" t="s">
        <v>412</v>
      </c>
      <c r="G42" s="1" t="s">
        <v>412</v>
      </c>
      <c r="H42" s="1" t="s">
        <v>412</v>
      </c>
      <c r="I42" s="1" t="s">
        <v>412</v>
      </c>
      <c r="J42" s="1" t="s">
        <v>412</v>
      </c>
      <c r="K42" s="1" t="s">
        <v>412</v>
      </c>
      <c r="L42" s="1" t="s">
        <v>412</v>
      </c>
      <c r="M42" s="1" t="s">
        <v>412</v>
      </c>
      <c r="N42" s="1" t="s">
        <v>412</v>
      </c>
      <c r="O42" s="1" t="s">
        <v>412</v>
      </c>
      <c r="P42" s="1" t="s">
        <v>412</v>
      </c>
      <c r="Q42" s="1" t="s">
        <v>412</v>
      </c>
      <c r="R42" s="1" t="s">
        <v>412</v>
      </c>
      <c r="S42" s="1" t="s">
        <v>412</v>
      </c>
      <c r="T42" s="1" t="s">
        <v>412</v>
      </c>
      <c r="U42" s="1" t="s">
        <v>412</v>
      </c>
      <c r="V42" s="1" t="s">
        <v>412</v>
      </c>
      <c r="W42" s="1" t="s">
        <v>412</v>
      </c>
      <c r="X42" s="1" t="s">
        <v>412</v>
      </c>
      <c r="Y42" s="1" t="s">
        <v>412</v>
      </c>
      <c r="Z42" s="1" t="s">
        <v>412</v>
      </c>
      <c r="AA42" s="1" t="s">
        <v>412</v>
      </c>
      <c r="AB42" s="1" t="s">
        <v>412</v>
      </c>
      <c r="AC42" s="1" t="s">
        <v>412</v>
      </c>
      <c r="AD42" s="1" t="s">
        <v>412</v>
      </c>
      <c r="AE42" s="1" t="s">
        <v>412</v>
      </c>
      <c r="AF42" s="1" t="s">
        <v>412</v>
      </c>
      <c r="AG42" s="1" t="s">
        <v>412</v>
      </c>
      <c r="AH42" s="1" t="s">
        <v>412</v>
      </c>
      <c r="AI42" s="1" t="s">
        <v>412</v>
      </c>
      <c r="AJ42" s="1" t="s">
        <v>412</v>
      </c>
      <c r="AK42" s="1" t="s">
        <v>412</v>
      </c>
      <c r="AL42" s="1" t="s">
        <v>412</v>
      </c>
      <c r="AM42" s="1" t="s">
        <v>412</v>
      </c>
    </row>
    <row r="43" spans="2:39" x14ac:dyDescent="0.3">
      <c r="B43" s="17" t="s">
        <v>139</v>
      </c>
      <c r="C43" s="20" t="s">
        <v>584</v>
      </c>
      <c r="D43" s="15" t="s">
        <v>2</v>
      </c>
      <c r="E43" s="33" t="s">
        <v>2</v>
      </c>
      <c r="F43" s="19" t="s">
        <v>2</v>
      </c>
      <c r="G43" s="32" t="s">
        <v>2</v>
      </c>
      <c r="H43" s="29" t="s">
        <v>2</v>
      </c>
      <c r="I43" s="31" t="s">
        <v>2</v>
      </c>
      <c r="J43" s="30" t="s">
        <v>2</v>
      </c>
      <c r="K43" s="4"/>
      <c r="L43" s="34"/>
      <c r="M43" s="4"/>
      <c r="N43" s="4"/>
      <c r="O43" s="4"/>
      <c r="P43" s="4"/>
      <c r="Q43" s="4"/>
      <c r="R43" s="4"/>
      <c r="S43" s="4"/>
      <c r="T43" s="9"/>
      <c r="U43" s="9"/>
      <c r="V43" s="5" t="s">
        <v>2</v>
      </c>
      <c r="W43" s="4"/>
      <c r="X43" s="4"/>
      <c r="Y43" s="8"/>
      <c r="Z43" s="8"/>
      <c r="AA43" s="2"/>
      <c r="AB43" s="28" t="s">
        <v>2</v>
      </c>
      <c r="AC43" s="5" t="s">
        <v>2</v>
      </c>
      <c r="AD43" s="39" t="s">
        <v>2</v>
      </c>
      <c r="AE43" s="8"/>
      <c r="AF43" s="9"/>
      <c r="AG43" s="8"/>
      <c r="AH43" s="5" t="s">
        <v>2</v>
      </c>
      <c r="AI43" s="5" t="s">
        <v>2</v>
      </c>
      <c r="AJ43" s="5" t="s">
        <v>2</v>
      </c>
      <c r="AK43" s="13" t="s">
        <v>2</v>
      </c>
      <c r="AL43" s="27" t="s">
        <v>2</v>
      </c>
      <c r="AM43" s="35" t="s">
        <v>2</v>
      </c>
    </row>
    <row r="44" spans="2:39" x14ac:dyDescent="0.3">
      <c r="B44" s="7" t="s">
        <v>412</v>
      </c>
      <c r="C44" s="1" t="s">
        <v>412</v>
      </c>
      <c r="D44" s="6" t="s">
        <v>412</v>
      </c>
      <c r="E44" s="1" t="s">
        <v>412</v>
      </c>
      <c r="F44" s="1" t="s">
        <v>412</v>
      </c>
      <c r="G44" s="1" t="s">
        <v>412</v>
      </c>
      <c r="H44" s="1" t="s">
        <v>412</v>
      </c>
      <c r="I44" s="1" t="s">
        <v>412</v>
      </c>
      <c r="J44" s="1" t="s">
        <v>412</v>
      </c>
      <c r="K44" s="1" t="s">
        <v>412</v>
      </c>
      <c r="L44" s="1" t="s">
        <v>412</v>
      </c>
      <c r="M44" s="1" t="s">
        <v>412</v>
      </c>
      <c r="N44" s="1" t="s">
        <v>412</v>
      </c>
      <c r="O44" s="1" t="s">
        <v>412</v>
      </c>
      <c r="P44" s="1" t="s">
        <v>412</v>
      </c>
      <c r="Q44" s="1" t="s">
        <v>412</v>
      </c>
      <c r="R44" s="1" t="s">
        <v>412</v>
      </c>
      <c r="S44" s="1" t="s">
        <v>412</v>
      </c>
      <c r="T44" s="1" t="s">
        <v>412</v>
      </c>
      <c r="U44" s="1" t="s">
        <v>412</v>
      </c>
      <c r="V44" s="1" t="s">
        <v>412</v>
      </c>
      <c r="W44" s="1" t="s">
        <v>412</v>
      </c>
      <c r="X44" s="1" t="s">
        <v>412</v>
      </c>
      <c r="Y44" s="1" t="s">
        <v>412</v>
      </c>
      <c r="Z44" s="1" t="s">
        <v>412</v>
      </c>
      <c r="AA44" s="1" t="s">
        <v>412</v>
      </c>
      <c r="AB44" s="1" t="s">
        <v>412</v>
      </c>
      <c r="AC44" s="1" t="s">
        <v>412</v>
      </c>
      <c r="AD44" s="1" t="s">
        <v>412</v>
      </c>
      <c r="AE44" s="1" t="s">
        <v>412</v>
      </c>
      <c r="AF44" s="1" t="s">
        <v>412</v>
      </c>
      <c r="AG44" s="1" t="s">
        <v>412</v>
      </c>
      <c r="AH44" s="1" t="s">
        <v>412</v>
      </c>
      <c r="AI44" s="1" t="s">
        <v>412</v>
      </c>
      <c r="AJ44" s="1" t="s">
        <v>412</v>
      </c>
      <c r="AK44" s="1" t="s">
        <v>412</v>
      </c>
      <c r="AL44" s="1" t="s">
        <v>412</v>
      </c>
      <c r="AM44" s="1" t="s">
        <v>412</v>
      </c>
    </row>
    <row r="45" spans="2:39" ht="42" x14ac:dyDescent="0.3">
      <c r="B45" s="16" t="s">
        <v>329</v>
      </c>
      <c r="C45" s="14" t="s">
        <v>457</v>
      </c>
      <c r="D45" s="18"/>
      <c r="E45" s="2"/>
      <c r="F45" s="2"/>
      <c r="G45" s="2"/>
      <c r="H45" s="2"/>
      <c r="I45" s="2"/>
      <c r="J45" s="2"/>
      <c r="K45" s="3">
        <f>SUM('GMIC-NC_21A_SCDPT1'!SCDPT1_08BEGIN_7:'GMIC-NC_21A_SCDPT1'!SCDPT1_08ENDIN_7)</f>
        <v>0</v>
      </c>
      <c r="L45" s="2"/>
      <c r="M45" s="3">
        <f>SUM('GMIC-NC_21A_SCDPT1'!SCDPT1_08BEGIN_9:'GMIC-NC_21A_SCDPT1'!SCDPT1_08ENDIN_9)</f>
        <v>0</v>
      </c>
      <c r="N45" s="3">
        <f>SUM('GMIC-NC_21A_SCDPT1'!SCDPT1_08BEGIN_10:'GMIC-NC_21A_SCDPT1'!SCDPT1_08ENDIN_10)</f>
        <v>0</v>
      </c>
      <c r="O45" s="3">
        <f>SUM('GMIC-NC_21A_SCDPT1'!SCDPT1_08BEGIN_11:'GMIC-NC_21A_SCDPT1'!SCDPT1_08ENDIN_11)</f>
        <v>0</v>
      </c>
      <c r="P45" s="3">
        <f>SUM('GMIC-NC_21A_SCDPT1'!SCDPT1_08BEGIN_12:'GMIC-NC_21A_SCDPT1'!SCDPT1_08ENDIN_12)</f>
        <v>0</v>
      </c>
      <c r="Q45" s="3">
        <f>SUM('GMIC-NC_21A_SCDPT1'!SCDPT1_08BEGIN_13:'GMIC-NC_21A_SCDPT1'!SCDPT1_08ENDIN_13)</f>
        <v>0</v>
      </c>
      <c r="R45" s="3">
        <f>SUM('GMIC-NC_21A_SCDPT1'!SCDPT1_08BEGIN_14:'GMIC-NC_21A_SCDPT1'!SCDPT1_08ENDIN_14)</f>
        <v>0</v>
      </c>
      <c r="S45" s="3">
        <f>SUM('GMIC-NC_21A_SCDPT1'!SCDPT1_08BEGIN_15:'GMIC-NC_21A_SCDPT1'!SCDPT1_08ENDIN_15)</f>
        <v>0</v>
      </c>
      <c r="T45" s="2"/>
      <c r="U45" s="2"/>
      <c r="V45" s="2"/>
      <c r="W45" s="3">
        <f>SUM('GMIC-NC_21A_SCDPT1'!SCDPT1_08BEGIN_19:'GMIC-NC_21A_SCDPT1'!SCDPT1_08ENDIN_19)</f>
        <v>0</v>
      </c>
      <c r="X45" s="3">
        <f>SUM('GMIC-NC_21A_SCDPT1'!SCDPT1_08BEGIN_20:'GMIC-NC_21A_SCDPT1'!SCDPT1_08ENDIN_20)</f>
        <v>0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3">
      <c r="B46" s="7" t="s">
        <v>412</v>
      </c>
      <c r="C46" s="1" t="s">
        <v>412</v>
      </c>
      <c r="D46" s="6" t="s">
        <v>412</v>
      </c>
      <c r="E46" s="1" t="s">
        <v>412</v>
      </c>
      <c r="F46" s="1" t="s">
        <v>412</v>
      </c>
      <c r="G46" s="1" t="s">
        <v>412</v>
      </c>
      <c r="H46" s="1" t="s">
        <v>412</v>
      </c>
      <c r="I46" s="1" t="s">
        <v>412</v>
      </c>
      <c r="J46" s="1" t="s">
        <v>412</v>
      </c>
      <c r="K46" s="1" t="s">
        <v>412</v>
      </c>
      <c r="L46" s="1" t="s">
        <v>412</v>
      </c>
      <c r="M46" s="1" t="s">
        <v>412</v>
      </c>
      <c r="N46" s="1" t="s">
        <v>412</v>
      </c>
      <c r="O46" s="1" t="s">
        <v>412</v>
      </c>
      <c r="P46" s="1" t="s">
        <v>412</v>
      </c>
      <c r="Q46" s="1" t="s">
        <v>412</v>
      </c>
      <c r="R46" s="1" t="s">
        <v>412</v>
      </c>
      <c r="S46" s="1" t="s">
        <v>412</v>
      </c>
      <c r="T46" s="1" t="s">
        <v>412</v>
      </c>
      <c r="U46" s="1" t="s">
        <v>412</v>
      </c>
      <c r="V46" s="1" t="s">
        <v>412</v>
      </c>
      <c r="W46" s="1" t="s">
        <v>412</v>
      </c>
      <c r="X46" s="1" t="s">
        <v>412</v>
      </c>
      <c r="Y46" s="1" t="s">
        <v>412</v>
      </c>
      <c r="Z46" s="1" t="s">
        <v>412</v>
      </c>
      <c r="AA46" s="1" t="s">
        <v>412</v>
      </c>
      <c r="AB46" s="1" t="s">
        <v>412</v>
      </c>
      <c r="AC46" s="1" t="s">
        <v>412</v>
      </c>
      <c r="AD46" s="1" t="s">
        <v>412</v>
      </c>
      <c r="AE46" s="1" t="s">
        <v>412</v>
      </c>
      <c r="AF46" s="1" t="s">
        <v>412</v>
      </c>
      <c r="AG46" s="1" t="s">
        <v>412</v>
      </c>
      <c r="AH46" s="1" t="s">
        <v>412</v>
      </c>
      <c r="AI46" s="1" t="s">
        <v>412</v>
      </c>
      <c r="AJ46" s="1" t="s">
        <v>412</v>
      </c>
      <c r="AK46" s="1" t="s">
        <v>412</v>
      </c>
      <c r="AL46" s="1" t="s">
        <v>412</v>
      </c>
      <c r="AM46" s="1" t="s">
        <v>412</v>
      </c>
    </row>
    <row r="47" spans="2:39" x14ac:dyDescent="0.3">
      <c r="B47" s="17" t="s">
        <v>6</v>
      </c>
      <c r="C47" s="20" t="s">
        <v>584</v>
      </c>
      <c r="D47" s="15" t="s">
        <v>2</v>
      </c>
      <c r="E47" s="33" t="s">
        <v>2</v>
      </c>
      <c r="F47" s="19" t="s">
        <v>2</v>
      </c>
      <c r="G47" s="32" t="s">
        <v>2</v>
      </c>
      <c r="H47" s="29" t="s">
        <v>2</v>
      </c>
      <c r="I47" s="31" t="s">
        <v>2</v>
      </c>
      <c r="J47" s="30" t="s">
        <v>2</v>
      </c>
      <c r="K47" s="4"/>
      <c r="L47" s="34"/>
      <c r="M47" s="4"/>
      <c r="N47" s="4"/>
      <c r="O47" s="4"/>
      <c r="P47" s="4"/>
      <c r="Q47" s="4"/>
      <c r="R47" s="4"/>
      <c r="S47" s="4"/>
      <c r="T47" s="9"/>
      <c r="U47" s="9"/>
      <c r="V47" s="5" t="s">
        <v>2</v>
      </c>
      <c r="W47" s="4"/>
      <c r="X47" s="4"/>
      <c r="Y47" s="8"/>
      <c r="Z47" s="8"/>
      <c r="AA47" s="2"/>
      <c r="AB47" s="28" t="s">
        <v>2</v>
      </c>
      <c r="AC47" s="5" t="s">
        <v>2</v>
      </c>
      <c r="AD47" s="39" t="s">
        <v>2</v>
      </c>
      <c r="AE47" s="8"/>
      <c r="AF47" s="9"/>
      <c r="AG47" s="8"/>
      <c r="AH47" s="5" t="s">
        <v>2</v>
      </c>
      <c r="AI47" s="5" t="s">
        <v>2</v>
      </c>
      <c r="AJ47" s="5" t="s">
        <v>2</v>
      </c>
      <c r="AK47" s="13" t="s">
        <v>2</v>
      </c>
      <c r="AL47" s="27" t="s">
        <v>2</v>
      </c>
      <c r="AM47" s="35" t="s">
        <v>2</v>
      </c>
    </row>
    <row r="48" spans="2:39" x14ac:dyDescent="0.3">
      <c r="B48" s="7" t="s">
        <v>412</v>
      </c>
      <c r="C48" s="1" t="s">
        <v>412</v>
      </c>
      <c r="D48" s="6" t="s">
        <v>412</v>
      </c>
      <c r="E48" s="1" t="s">
        <v>412</v>
      </c>
      <c r="F48" s="1" t="s">
        <v>412</v>
      </c>
      <c r="G48" s="1" t="s">
        <v>412</v>
      </c>
      <c r="H48" s="1" t="s">
        <v>412</v>
      </c>
      <c r="I48" s="1" t="s">
        <v>412</v>
      </c>
      <c r="J48" s="1" t="s">
        <v>412</v>
      </c>
      <c r="K48" s="1" t="s">
        <v>412</v>
      </c>
      <c r="L48" s="1" t="s">
        <v>412</v>
      </c>
      <c r="M48" s="1" t="s">
        <v>412</v>
      </c>
      <c r="N48" s="1" t="s">
        <v>412</v>
      </c>
      <c r="O48" s="1" t="s">
        <v>412</v>
      </c>
      <c r="P48" s="1" t="s">
        <v>412</v>
      </c>
      <c r="Q48" s="1" t="s">
        <v>412</v>
      </c>
      <c r="R48" s="1" t="s">
        <v>412</v>
      </c>
      <c r="S48" s="1" t="s">
        <v>412</v>
      </c>
      <c r="T48" s="1" t="s">
        <v>412</v>
      </c>
      <c r="U48" s="1" t="s">
        <v>412</v>
      </c>
      <c r="V48" s="1" t="s">
        <v>412</v>
      </c>
      <c r="W48" s="1" t="s">
        <v>412</v>
      </c>
      <c r="X48" s="1" t="s">
        <v>412</v>
      </c>
      <c r="Y48" s="22" t="s">
        <v>412</v>
      </c>
      <c r="Z48" s="22" t="s">
        <v>412</v>
      </c>
      <c r="AA48" s="1" t="s">
        <v>412</v>
      </c>
      <c r="AB48" s="1" t="s">
        <v>412</v>
      </c>
      <c r="AC48" s="1" t="s">
        <v>412</v>
      </c>
      <c r="AD48" s="1" t="s">
        <v>412</v>
      </c>
      <c r="AE48" s="1" t="s">
        <v>412</v>
      </c>
      <c r="AF48" s="1" t="s">
        <v>412</v>
      </c>
      <c r="AG48" s="1" t="s">
        <v>412</v>
      </c>
      <c r="AH48" s="1" t="s">
        <v>412</v>
      </c>
      <c r="AI48" s="1" t="s">
        <v>412</v>
      </c>
      <c r="AJ48" s="1" t="s">
        <v>412</v>
      </c>
      <c r="AK48" s="1" t="s">
        <v>412</v>
      </c>
      <c r="AL48" s="1" t="s">
        <v>412</v>
      </c>
      <c r="AM48" s="1" t="s">
        <v>412</v>
      </c>
    </row>
    <row r="49" spans="2:39" ht="56" x14ac:dyDescent="0.3">
      <c r="B49" s="16" t="s">
        <v>207</v>
      </c>
      <c r="C49" s="14" t="s">
        <v>496</v>
      </c>
      <c r="D49" s="18"/>
      <c r="E49" s="2"/>
      <c r="F49" s="2"/>
      <c r="G49" s="2"/>
      <c r="H49" s="2"/>
      <c r="I49" s="2"/>
      <c r="J49" s="2"/>
      <c r="K49" s="3">
        <f>SUM('GMIC-NC_21A_SCDPT1'!SCDPT1_09BEGIN_7:'GMIC-NC_21A_SCDPT1'!SCDPT1_09ENDIN_7)</f>
        <v>0</v>
      </c>
      <c r="L49" s="2"/>
      <c r="M49" s="3">
        <f>SUM('GMIC-NC_21A_SCDPT1'!SCDPT1_09BEGIN_9:'GMIC-NC_21A_SCDPT1'!SCDPT1_09ENDIN_9)</f>
        <v>0</v>
      </c>
      <c r="N49" s="3">
        <f>SUM('GMIC-NC_21A_SCDPT1'!SCDPT1_09BEGIN_10:'GMIC-NC_21A_SCDPT1'!SCDPT1_09ENDIN_10)</f>
        <v>0</v>
      </c>
      <c r="O49" s="3">
        <f>SUM('GMIC-NC_21A_SCDPT1'!SCDPT1_09BEGIN_11:'GMIC-NC_21A_SCDPT1'!SCDPT1_09ENDIN_11)</f>
        <v>0</v>
      </c>
      <c r="P49" s="3">
        <f>SUM('GMIC-NC_21A_SCDPT1'!SCDPT1_09BEGIN_12:'GMIC-NC_21A_SCDPT1'!SCDPT1_09ENDIN_12)</f>
        <v>0</v>
      </c>
      <c r="Q49" s="3">
        <f>SUM('GMIC-NC_21A_SCDPT1'!SCDPT1_09BEGIN_13:'GMIC-NC_21A_SCDPT1'!SCDPT1_09ENDIN_13)</f>
        <v>0</v>
      </c>
      <c r="R49" s="3">
        <f>SUM('GMIC-NC_21A_SCDPT1'!SCDPT1_09BEGIN_14:'GMIC-NC_21A_SCDPT1'!SCDPT1_09ENDIN_14)</f>
        <v>0</v>
      </c>
      <c r="S49" s="3">
        <f>SUM('GMIC-NC_21A_SCDPT1'!SCDPT1_09BEGIN_15:'GMIC-NC_21A_SCDPT1'!SCDPT1_09ENDIN_15)</f>
        <v>0</v>
      </c>
      <c r="T49" s="2"/>
      <c r="U49" s="2"/>
      <c r="V49" s="2"/>
      <c r="W49" s="3">
        <f>SUM('GMIC-NC_21A_SCDPT1'!SCDPT1_09BEGIN_19:'GMIC-NC_21A_SCDPT1'!SCDPT1_09ENDIN_19)</f>
        <v>0</v>
      </c>
      <c r="X49" s="3">
        <f>SUM('GMIC-NC_21A_SCDPT1'!SCDPT1_09BEGIN_20:'GMIC-NC_21A_SCDPT1'!SCDPT1_09ENDIN_20)</f>
        <v>0</v>
      </c>
      <c r="Y49" s="25"/>
      <c r="Z49" s="25"/>
      <c r="AA49" s="2"/>
      <c r="AB49" s="2"/>
      <c r="AC49" s="2"/>
      <c r="AD49" s="2"/>
      <c r="AE49" s="25"/>
      <c r="AF49" s="2"/>
      <c r="AG49" s="2"/>
      <c r="AH49" s="2"/>
      <c r="AI49" s="2"/>
      <c r="AJ49" s="2"/>
      <c r="AK49" s="2"/>
      <c r="AL49" s="2"/>
      <c r="AM49" s="2"/>
    </row>
    <row r="50" spans="2:39" ht="28" x14ac:dyDescent="0.3">
      <c r="B50" s="16" t="s">
        <v>330</v>
      </c>
      <c r="C50" s="14" t="s">
        <v>140</v>
      </c>
      <c r="D50" s="18"/>
      <c r="E50" s="2"/>
      <c r="F50" s="2"/>
      <c r="G50" s="2"/>
      <c r="H50" s="2"/>
      <c r="I50" s="2"/>
      <c r="J50" s="2"/>
      <c r="K50" s="3">
        <f>'GMIC-NC_21A_SCDPT1'!SCDPT1_0699999_7+'GMIC-NC_21A_SCDPT1'!SCDPT1_0799999_7+'GMIC-NC_21A_SCDPT1'!SCDPT1_0899999_7+'GMIC-NC_21A_SCDPT1'!SCDPT1_0999999_7</f>
        <v>0</v>
      </c>
      <c r="L50" s="2"/>
      <c r="M50" s="3">
        <f>'GMIC-NC_21A_SCDPT1'!SCDPT1_0699999_9+'GMIC-NC_21A_SCDPT1'!SCDPT1_0799999_9+'GMIC-NC_21A_SCDPT1'!SCDPT1_0899999_9+'GMIC-NC_21A_SCDPT1'!SCDPT1_0999999_9</f>
        <v>0</v>
      </c>
      <c r="N50" s="3">
        <f>'GMIC-NC_21A_SCDPT1'!SCDPT1_0699999_10+'GMIC-NC_21A_SCDPT1'!SCDPT1_0799999_10+'GMIC-NC_21A_SCDPT1'!SCDPT1_0899999_10+'GMIC-NC_21A_SCDPT1'!SCDPT1_0999999_10</f>
        <v>0</v>
      </c>
      <c r="O50" s="3">
        <f>'GMIC-NC_21A_SCDPT1'!SCDPT1_0699999_11+'GMIC-NC_21A_SCDPT1'!SCDPT1_0799999_11+'GMIC-NC_21A_SCDPT1'!SCDPT1_0899999_11+'GMIC-NC_21A_SCDPT1'!SCDPT1_0999999_11</f>
        <v>0</v>
      </c>
      <c r="P50" s="3">
        <f>'GMIC-NC_21A_SCDPT1'!SCDPT1_0699999_12+'GMIC-NC_21A_SCDPT1'!SCDPT1_0799999_12+'GMIC-NC_21A_SCDPT1'!SCDPT1_0899999_12+'GMIC-NC_21A_SCDPT1'!SCDPT1_0999999_12</f>
        <v>0</v>
      </c>
      <c r="Q50" s="3">
        <f>'GMIC-NC_21A_SCDPT1'!SCDPT1_0699999_13+'GMIC-NC_21A_SCDPT1'!SCDPT1_0799999_13+'GMIC-NC_21A_SCDPT1'!SCDPT1_0899999_13+'GMIC-NC_21A_SCDPT1'!SCDPT1_0999999_13</f>
        <v>0</v>
      </c>
      <c r="R50" s="3">
        <f>'GMIC-NC_21A_SCDPT1'!SCDPT1_0699999_14+'GMIC-NC_21A_SCDPT1'!SCDPT1_0799999_14+'GMIC-NC_21A_SCDPT1'!SCDPT1_0899999_14+'GMIC-NC_21A_SCDPT1'!SCDPT1_0999999_14</f>
        <v>0</v>
      </c>
      <c r="S50" s="3">
        <f>'GMIC-NC_21A_SCDPT1'!SCDPT1_0699999_15+'GMIC-NC_21A_SCDPT1'!SCDPT1_0799999_15+'GMIC-NC_21A_SCDPT1'!SCDPT1_0899999_15+'GMIC-NC_21A_SCDPT1'!SCDPT1_0999999_15</f>
        <v>0</v>
      </c>
      <c r="T50" s="2"/>
      <c r="U50" s="2"/>
      <c r="V50" s="2"/>
      <c r="W50" s="3">
        <f>'GMIC-NC_21A_SCDPT1'!SCDPT1_0699999_19+'GMIC-NC_21A_SCDPT1'!SCDPT1_0799999_19+'GMIC-NC_21A_SCDPT1'!SCDPT1_0899999_19+'GMIC-NC_21A_SCDPT1'!SCDPT1_0999999_19</f>
        <v>0</v>
      </c>
      <c r="X50" s="3">
        <f>'GMIC-NC_21A_SCDPT1'!SCDPT1_0699999_20+'GMIC-NC_21A_SCDPT1'!SCDPT1_0799999_20+'GMIC-NC_21A_SCDPT1'!SCDPT1_0899999_20+'GMIC-NC_21A_SCDPT1'!SCDPT1_0999999_20</f>
        <v>0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3">
      <c r="B51" s="7" t="s">
        <v>412</v>
      </c>
      <c r="C51" s="1" t="s">
        <v>412</v>
      </c>
      <c r="D51" s="6" t="s">
        <v>412</v>
      </c>
      <c r="E51" s="1" t="s">
        <v>412</v>
      </c>
      <c r="F51" s="1" t="s">
        <v>412</v>
      </c>
      <c r="G51" s="1" t="s">
        <v>412</v>
      </c>
      <c r="H51" s="1" t="s">
        <v>412</v>
      </c>
      <c r="I51" s="1" t="s">
        <v>412</v>
      </c>
      <c r="J51" s="1" t="s">
        <v>412</v>
      </c>
      <c r="K51" s="1" t="s">
        <v>412</v>
      </c>
      <c r="L51" s="1" t="s">
        <v>412</v>
      </c>
      <c r="M51" s="1" t="s">
        <v>412</v>
      </c>
      <c r="N51" s="1" t="s">
        <v>412</v>
      </c>
      <c r="O51" s="1" t="s">
        <v>412</v>
      </c>
      <c r="P51" s="1" t="s">
        <v>412</v>
      </c>
      <c r="Q51" s="1" t="s">
        <v>412</v>
      </c>
      <c r="R51" s="1" t="s">
        <v>412</v>
      </c>
      <c r="S51" s="1" t="s">
        <v>412</v>
      </c>
      <c r="T51" s="1" t="s">
        <v>412</v>
      </c>
      <c r="U51" s="1" t="s">
        <v>412</v>
      </c>
      <c r="V51" s="1" t="s">
        <v>412</v>
      </c>
      <c r="W51" s="1" t="s">
        <v>412</v>
      </c>
      <c r="X51" s="1" t="s">
        <v>412</v>
      </c>
      <c r="Y51" s="1" t="s">
        <v>412</v>
      </c>
      <c r="Z51" s="1" t="s">
        <v>412</v>
      </c>
      <c r="AA51" s="1" t="s">
        <v>412</v>
      </c>
      <c r="AB51" s="1" t="s">
        <v>412</v>
      </c>
      <c r="AC51" s="1" t="s">
        <v>412</v>
      </c>
      <c r="AD51" s="1" t="s">
        <v>412</v>
      </c>
      <c r="AE51" s="1" t="s">
        <v>412</v>
      </c>
      <c r="AF51" s="1" t="s">
        <v>412</v>
      </c>
      <c r="AG51" s="1" t="s">
        <v>412</v>
      </c>
      <c r="AH51" s="1" t="s">
        <v>412</v>
      </c>
      <c r="AI51" s="1" t="s">
        <v>412</v>
      </c>
      <c r="AJ51" s="1" t="s">
        <v>412</v>
      </c>
      <c r="AK51" s="1" t="s">
        <v>412</v>
      </c>
      <c r="AL51" s="1" t="s">
        <v>412</v>
      </c>
      <c r="AM51" s="1" t="s">
        <v>412</v>
      </c>
    </row>
    <row r="52" spans="2:39" x14ac:dyDescent="0.3">
      <c r="B52" s="17" t="s">
        <v>7</v>
      </c>
      <c r="C52" s="20" t="s">
        <v>584</v>
      </c>
      <c r="D52" s="15" t="s">
        <v>2</v>
      </c>
      <c r="E52" s="33" t="s">
        <v>2</v>
      </c>
      <c r="F52" s="19" t="s">
        <v>2</v>
      </c>
      <c r="G52" s="32" t="s">
        <v>2</v>
      </c>
      <c r="H52" s="29" t="s">
        <v>2</v>
      </c>
      <c r="I52" s="31" t="s">
        <v>2</v>
      </c>
      <c r="J52" s="30" t="s">
        <v>2</v>
      </c>
      <c r="K52" s="4"/>
      <c r="L52" s="34"/>
      <c r="M52" s="4"/>
      <c r="N52" s="4"/>
      <c r="O52" s="4"/>
      <c r="P52" s="4"/>
      <c r="Q52" s="4"/>
      <c r="R52" s="4"/>
      <c r="S52" s="4"/>
      <c r="T52" s="9"/>
      <c r="U52" s="9"/>
      <c r="V52" s="5" t="s">
        <v>2</v>
      </c>
      <c r="W52" s="4"/>
      <c r="X52" s="4"/>
      <c r="Y52" s="8"/>
      <c r="Z52" s="8"/>
      <c r="AA52" s="40" t="s">
        <v>2</v>
      </c>
      <c r="AB52" s="28" t="s">
        <v>2</v>
      </c>
      <c r="AC52" s="5" t="s">
        <v>2</v>
      </c>
      <c r="AD52" s="2"/>
      <c r="AE52" s="8"/>
      <c r="AF52" s="9"/>
      <c r="AG52" s="8"/>
      <c r="AH52" s="5" t="s">
        <v>2</v>
      </c>
      <c r="AI52" s="5" t="s">
        <v>2</v>
      </c>
      <c r="AJ52" s="5" t="s">
        <v>2</v>
      </c>
      <c r="AK52" s="13" t="s">
        <v>2</v>
      </c>
      <c r="AL52" s="27" t="s">
        <v>2</v>
      </c>
      <c r="AM52" s="35" t="s">
        <v>2</v>
      </c>
    </row>
    <row r="53" spans="2:39" x14ac:dyDescent="0.3">
      <c r="B53" s="7" t="s">
        <v>412</v>
      </c>
      <c r="C53" s="1" t="s">
        <v>412</v>
      </c>
      <c r="D53" s="6" t="s">
        <v>412</v>
      </c>
      <c r="E53" s="1" t="s">
        <v>412</v>
      </c>
      <c r="F53" s="1" t="s">
        <v>412</v>
      </c>
      <c r="G53" s="1" t="s">
        <v>412</v>
      </c>
      <c r="H53" s="1" t="s">
        <v>412</v>
      </c>
      <c r="I53" s="1" t="s">
        <v>412</v>
      </c>
      <c r="J53" s="1" t="s">
        <v>412</v>
      </c>
      <c r="K53" s="1" t="s">
        <v>412</v>
      </c>
      <c r="L53" s="1" t="s">
        <v>412</v>
      </c>
      <c r="M53" s="1" t="s">
        <v>412</v>
      </c>
      <c r="N53" s="1" t="s">
        <v>412</v>
      </c>
      <c r="O53" s="1" t="s">
        <v>412</v>
      </c>
      <c r="P53" s="1" t="s">
        <v>412</v>
      </c>
      <c r="Q53" s="1" t="s">
        <v>412</v>
      </c>
      <c r="R53" s="1" t="s">
        <v>412</v>
      </c>
      <c r="S53" s="1" t="s">
        <v>412</v>
      </c>
      <c r="T53" s="1" t="s">
        <v>412</v>
      </c>
      <c r="U53" s="1" t="s">
        <v>412</v>
      </c>
      <c r="V53" s="1" t="s">
        <v>412</v>
      </c>
      <c r="W53" s="1" t="s">
        <v>412</v>
      </c>
      <c r="X53" s="1" t="s">
        <v>412</v>
      </c>
      <c r="Y53" s="1" t="s">
        <v>412</v>
      </c>
      <c r="Z53" s="1" t="s">
        <v>412</v>
      </c>
      <c r="AA53" s="1" t="s">
        <v>412</v>
      </c>
      <c r="AB53" s="1" t="s">
        <v>412</v>
      </c>
      <c r="AC53" s="1" t="s">
        <v>412</v>
      </c>
      <c r="AD53" s="1" t="s">
        <v>412</v>
      </c>
      <c r="AE53" s="1" t="s">
        <v>412</v>
      </c>
      <c r="AF53" s="1" t="s">
        <v>412</v>
      </c>
      <c r="AG53" s="1" t="s">
        <v>412</v>
      </c>
      <c r="AH53" s="1" t="s">
        <v>412</v>
      </c>
      <c r="AI53" s="1" t="s">
        <v>412</v>
      </c>
      <c r="AJ53" s="1" t="s">
        <v>412</v>
      </c>
      <c r="AK53" s="1" t="s">
        <v>412</v>
      </c>
      <c r="AL53" s="1" t="s">
        <v>412</v>
      </c>
      <c r="AM53" s="1" t="s">
        <v>412</v>
      </c>
    </row>
    <row r="54" spans="2:39" ht="42" x14ac:dyDescent="0.3">
      <c r="B54" s="16" t="s">
        <v>208</v>
      </c>
      <c r="C54" s="14" t="s">
        <v>331</v>
      </c>
      <c r="D54" s="18"/>
      <c r="E54" s="2"/>
      <c r="F54" s="2"/>
      <c r="G54" s="2"/>
      <c r="H54" s="2"/>
      <c r="I54" s="2"/>
      <c r="J54" s="2"/>
      <c r="K54" s="3">
        <f>SUM('GMIC-NC_21A_SCDPT1'!SCDPT1_11BEGIN_7:'GMIC-NC_21A_SCDPT1'!SCDPT1_11ENDIN_7)</f>
        <v>0</v>
      </c>
      <c r="L54" s="2"/>
      <c r="M54" s="3">
        <f>SUM('GMIC-NC_21A_SCDPT1'!SCDPT1_11BEGIN_9:'GMIC-NC_21A_SCDPT1'!SCDPT1_11ENDIN_9)</f>
        <v>0</v>
      </c>
      <c r="N54" s="3">
        <f>SUM('GMIC-NC_21A_SCDPT1'!SCDPT1_11BEGIN_10:'GMIC-NC_21A_SCDPT1'!SCDPT1_11ENDIN_10)</f>
        <v>0</v>
      </c>
      <c r="O54" s="3">
        <f>SUM('GMIC-NC_21A_SCDPT1'!SCDPT1_11BEGIN_11:'GMIC-NC_21A_SCDPT1'!SCDPT1_11ENDIN_11)</f>
        <v>0</v>
      </c>
      <c r="P54" s="3">
        <f>SUM('GMIC-NC_21A_SCDPT1'!SCDPT1_11BEGIN_12:'GMIC-NC_21A_SCDPT1'!SCDPT1_11ENDIN_12)</f>
        <v>0</v>
      </c>
      <c r="Q54" s="3">
        <f>SUM('GMIC-NC_21A_SCDPT1'!SCDPT1_11BEGIN_13:'GMIC-NC_21A_SCDPT1'!SCDPT1_11ENDIN_13)</f>
        <v>0</v>
      </c>
      <c r="R54" s="3">
        <f>SUM('GMIC-NC_21A_SCDPT1'!SCDPT1_11BEGIN_14:'GMIC-NC_21A_SCDPT1'!SCDPT1_11ENDIN_14)</f>
        <v>0</v>
      </c>
      <c r="S54" s="3">
        <f>SUM('GMIC-NC_21A_SCDPT1'!SCDPT1_11BEGIN_15:'GMIC-NC_21A_SCDPT1'!SCDPT1_11ENDIN_15)</f>
        <v>0</v>
      </c>
      <c r="T54" s="2"/>
      <c r="U54" s="2"/>
      <c r="V54" s="2"/>
      <c r="W54" s="3">
        <f>SUM('GMIC-NC_21A_SCDPT1'!SCDPT1_11BEGIN_19:'GMIC-NC_21A_SCDPT1'!SCDPT1_11ENDIN_19)</f>
        <v>0</v>
      </c>
      <c r="X54" s="3">
        <f>SUM('GMIC-NC_21A_SCDPT1'!SCDPT1_11BEGIN_20:'GMIC-NC_21A_SCDPT1'!SCDPT1_11ENDIN_20)</f>
        <v>0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3">
      <c r="B55" s="7" t="s">
        <v>412</v>
      </c>
      <c r="C55" s="1" t="s">
        <v>412</v>
      </c>
      <c r="D55" s="6" t="s">
        <v>412</v>
      </c>
      <c r="E55" s="1" t="s">
        <v>412</v>
      </c>
      <c r="F55" s="1" t="s">
        <v>412</v>
      </c>
      <c r="G55" s="1" t="s">
        <v>412</v>
      </c>
      <c r="H55" s="1" t="s">
        <v>412</v>
      </c>
      <c r="I55" s="1" t="s">
        <v>412</v>
      </c>
      <c r="J55" s="1" t="s">
        <v>412</v>
      </c>
      <c r="K55" s="1" t="s">
        <v>412</v>
      </c>
      <c r="L55" s="1" t="s">
        <v>412</v>
      </c>
      <c r="M55" s="1" t="s">
        <v>412</v>
      </c>
      <c r="N55" s="1" t="s">
        <v>412</v>
      </c>
      <c r="O55" s="1" t="s">
        <v>412</v>
      </c>
      <c r="P55" s="1" t="s">
        <v>412</v>
      </c>
      <c r="Q55" s="1" t="s">
        <v>412</v>
      </c>
      <c r="R55" s="1" t="s">
        <v>412</v>
      </c>
      <c r="S55" s="1" t="s">
        <v>412</v>
      </c>
      <c r="T55" s="1" t="s">
        <v>412</v>
      </c>
      <c r="U55" s="1" t="s">
        <v>412</v>
      </c>
      <c r="V55" s="1" t="s">
        <v>412</v>
      </c>
      <c r="W55" s="1" t="s">
        <v>412</v>
      </c>
      <c r="X55" s="1" t="s">
        <v>412</v>
      </c>
      <c r="Y55" s="1" t="s">
        <v>412</v>
      </c>
      <c r="Z55" s="1" t="s">
        <v>412</v>
      </c>
      <c r="AA55" s="1" t="s">
        <v>412</v>
      </c>
      <c r="AB55" s="1" t="s">
        <v>412</v>
      </c>
      <c r="AC55" s="1" t="s">
        <v>412</v>
      </c>
      <c r="AD55" s="1" t="s">
        <v>412</v>
      </c>
      <c r="AE55" s="1" t="s">
        <v>412</v>
      </c>
      <c r="AF55" s="1" t="s">
        <v>412</v>
      </c>
      <c r="AG55" s="1" t="s">
        <v>412</v>
      </c>
      <c r="AH55" s="1" t="s">
        <v>412</v>
      </c>
      <c r="AI55" s="1" t="s">
        <v>412</v>
      </c>
      <c r="AJ55" s="1" t="s">
        <v>412</v>
      </c>
      <c r="AK55" s="1" t="s">
        <v>412</v>
      </c>
      <c r="AL55" s="1" t="s">
        <v>412</v>
      </c>
      <c r="AM55" s="1" t="s">
        <v>412</v>
      </c>
    </row>
    <row r="56" spans="2:39" x14ac:dyDescent="0.3">
      <c r="B56" s="17" t="s">
        <v>528</v>
      </c>
      <c r="C56" s="20" t="s">
        <v>584</v>
      </c>
      <c r="D56" s="15" t="s">
        <v>2</v>
      </c>
      <c r="E56" s="33" t="s">
        <v>2</v>
      </c>
      <c r="F56" s="19" t="s">
        <v>2</v>
      </c>
      <c r="G56" s="32" t="s">
        <v>2</v>
      </c>
      <c r="H56" s="29" t="s">
        <v>2</v>
      </c>
      <c r="I56" s="31" t="s">
        <v>2</v>
      </c>
      <c r="J56" s="30" t="s">
        <v>2</v>
      </c>
      <c r="K56" s="4"/>
      <c r="L56" s="34"/>
      <c r="M56" s="4"/>
      <c r="N56" s="4"/>
      <c r="O56" s="4"/>
      <c r="P56" s="4"/>
      <c r="Q56" s="4"/>
      <c r="R56" s="4"/>
      <c r="S56" s="4"/>
      <c r="T56" s="9"/>
      <c r="U56" s="9"/>
      <c r="V56" s="5" t="s">
        <v>2</v>
      </c>
      <c r="W56" s="4"/>
      <c r="X56" s="4"/>
      <c r="Y56" s="8"/>
      <c r="Z56" s="8"/>
      <c r="AA56" s="40" t="s">
        <v>2</v>
      </c>
      <c r="AB56" s="28" t="s">
        <v>2</v>
      </c>
      <c r="AC56" s="5" t="s">
        <v>2</v>
      </c>
      <c r="AD56" s="39" t="s">
        <v>2</v>
      </c>
      <c r="AE56" s="8"/>
      <c r="AF56" s="9"/>
      <c r="AG56" s="8"/>
      <c r="AH56" s="5" t="s">
        <v>2</v>
      </c>
      <c r="AI56" s="5" t="s">
        <v>2</v>
      </c>
      <c r="AJ56" s="5" t="s">
        <v>2</v>
      </c>
      <c r="AK56" s="13" t="s">
        <v>2</v>
      </c>
      <c r="AL56" s="27" t="s">
        <v>2</v>
      </c>
      <c r="AM56" s="35" t="s">
        <v>2</v>
      </c>
    </row>
    <row r="57" spans="2:39" x14ac:dyDescent="0.3">
      <c r="B57" s="7" t="s">
        <v>412</v>
      </c>
      <c r="C57" s="1" t="s">
        <v>412</v>
      </c>
      <c r="D57" s="6" t="s">
        <v>412</v>
      </c>
      <c r="E57" s="1" t="s">
        <v>412</v>
      </c>
      <c r="F57" s="1" t="s">
        <v>412</v>
      </c>
      <c r="G57" s="1" t="s">
        <v>412</v>
      </c>
      <c r="H57" s="1" t="s">
        <v>412</v>
      </c>
      <c r="I57" s="1" t="s">
        <v>412</v>
      </c>
      <c r="J57" s="1" t="s">
        <v>412</v>
      </c>
      <c r="K57" s="1" t="s">
        <v>412</v>
      </c>
      <c r="L57" s="1" t="s">
        <v>412</v>
      </c>
      <c r="M57" s="1" t="s">
        <v>412</v>
      </c>
      <c r="N57" s="1" t="s">
        <v>412</v>
      </c>
      <c r="O57" s="1" t="s">
        <v>412</v>
      </c>
      <c r="P57" s="1" t="s">
        <v>412</v>
      </c>
      <c r="Q57" s="1" t="s">
        <v>412</v>
      </c>
      <c r="R57" s="1" t="s">
        <v>412</v>
      </c>
      <c r="S57" s="1" t="s">
        <v>412</v>
      </c>
      <c r="T57" s="1" t="s">
        <v>412</v>
      </c>
      <c r="U57" s="1" t="s">
        <v>412</v>
      </c>
      <c r="V57" s="1" t="s">
        <v>412</v>
      </c>
      <c r="W57" s="1" t="s">
        <v>412</v>
      </c>
      <c r="X57" s="1" t="s">
        <v>412</v>
      </c>
      <c r="Y57" s="1" t="s">
        <v>412</v>
      </c>
      <c r="Z57" s="1" t="s">
        <v>412</v>
      </c>
      <c r="AA57" s="1" t="s">
        <v>412</v>
      </c>
      <c r="AB57" s="1" t="s">
        <v>412</v>
      </c>
      <c r="AC57" s="1" t="s">
        <v>412</v>
      </c>
      <c r="AD57" s="1" t="s">
        <v>412</v>
      </c>
      <c r="AE57" s="1" t="s">
        <v>412</v>
      </c>
      <c r="AF57" s="1" t="s">
        <v>412</v>
      </c>
      <c r="AG57" s="1" t="s">
        <v>412</v>
      </c>
      <c r="AH57" s="1" t="s">
        <v>412</v>
      </c>
      <c r="AI57" s="1" t="s">
        <v>412</v>
      </c>
      <c r="AJ57" s="1" t="s">
        <v>412</v>
      </c>
      <c r="AK57" s="1" t="s">
        <v>412</v>
      </c>
      <c r="AL57" s="1" t="s">
        <v>412</v>
      </c>
      <c r="AM57" s="1" t="s">
        <v>412</v>
      </c>
    </row>
    <row r="58" spans="2:39" ht="56" x14ac:dyDescent="0.3">
      <c r="B58" s="16" t="s">
        <v>101</v>
      </c>
      <c r="C58" s="14" t="s">
        <v>209</v>
      </c>
      <c r="D58" s="18"/>
      <c r="E58" s="2"/>
      <c r="F58" s="2"/>
      <c r="G58" s="2"/>
      <c r="H58" s="2"/>
      <c r="I58" s="2"/>
      <c r="J58" s="2"/>
      <c r="K58" s="3">
        <f>SUM('GMIC-NC_21A_SCDPT1'!SCDPT1_12BEGIN_7:'GMIC-NC_21A_SCDPT1'!SCDPT1_12ENDIN_7)</f>
        <v>0</v>
      </c>
      <c r="L58" s="2"/>
      <c r="M58" s="3">
        <f>SUM('GMIC-NC_21A_SCDPT1'!SCDPT1_12BEGIN_9:'GMIC-NC_21A_SCDPT1'!SCDPT1_12ENDIN_9)</f>
        <v>0</v>
      </c>
      <c r="N58" s="3">
        <f>SUM('GMIC-NC_21A_SCDPT1'!SCDPT1_12BEGIN_10:'GMIC-NC_21A_SCDPT1'!SCDPT1_12ENDIN_10)</f>
        <v>0</v>
      </c>
      <c r="O58" s="3">
        <f>SUM('GMIC-NC_21A_SCDPT1'!SCDPT1_12BEGIN_11:'GMIC-NC_21A_SCDPT1'!SCDPT1_12ENDIN_11)</f>
        <v>0</v>
      </c>
      <c r="P58" s="3">
        <f>SUM('GMIC-NC_21A_SCDPT1'!SCDPT1_12BEGIN_12:'GMIC-NC_21A_SCDPT1'!SCDPT1_12ENDIN_12)</f>
        <v>0</v>
      </c>
      <c r="Q58" s="3">
        <f>SUM('GMIC-NC_21A_SCDPT1'!SCDPT1_12BEGIN_13:'GMIC-NC_21A_SCDPT1'!SCDPT1_12ENDIN_13)</f>
        <v>0</v>
      </c>
      <c r="R58" s="3">
        <f>SUM('GMIC-NC_21A_SCDPT1'!SCDPT1_12BEGIN_14:'GMIC-NC_21A_SCDPT1'!SCDPT1_12ENDIN_14)</f>
        <v>0</v>
      </c>
      <c r="S58" s="3">
        <f>SUM('GMIC-NC_21A_SCDPT1'!SCDPT1_12BEGIN_15:'GMIC-NC_21A_SCDPT1'!SCDPT1_12ENDIN_15)</f>
        <v>0</v>
      </c>
      <c r="T58" s="2"/>
      <c r="U58" s="2"/>
      <c r="V58" s="2"/>
      <c r="W58" s="3">
        <f>SUM('GMIC-NC_21A_SCDPT1'!SCDPT1_12BEGIN_19:'GMIC-NC_21A_SCDPT1'!SCDPT1_12ENDIN_19)</f>
        <v>0</v>
      </c>
      <c r="X58" s="3">
        <f>SUM('GMIC-NC_21A_SCDPT1'!SCDPT1_12BEGIN_20:'GMIC-NC_21A_SCDPT1'!SCDPT1_12ENDIN_20)</f>
        <v>0</v>
      </c>
      <c r="Y58" s="25"/>
      <c r="Z58" s="25"/>
      <c r="AA58" s="2"/>
      <c r="AB58" s="2"/>
      <c r="AC58" s="2"/>
      <c r="AD58" s="2"/>
      <c r="AE58" s="25"/>
      <c r="AF58" s="2"/>
      <c r="AG58" s="2"/>
      <c r="AH58" s="2"/>
      <c r="AI58" s="2"/>
      <c r="AJ58" s="2"/>
      <c r="AK58" s="2"/>
      <c r="AL58" s="2"/>
      <c r="AM58" s="2"/>
    </row>
    <row r="59" spans="2:39" x14ac:dyDescent="0.3">
      <c r="B59" s="7" t="s">
        <v>412</v>
      </c>
      <c r="C59" s="1" t="s">
        <v>412</v>
      </c>
      <c r="D59" s="6" t="s">
        <v>412</v>
      </c>
      <c r="E59" s="1" t="s">
        <v>412</v>
      </c>
      <c r="F59" s="1" t="s">
        <v>412</v>
      </c>
      <c r="G59" s="1" t="s">
        <v>412</v>
      </c>
      <c r="H59" s="1" t="s">
        <v>412</v>
      </c>
      <c r="I59" s="1" t="s">
        <v>412</v>
      </c>
      <c r="J59" s="1" t="s">
        <v>412</v>
      </c>
      <c r="K59" s="1" t="s">
        <v>412</v>
      </c>
      <c r="L59" s="1" t="s">
        <v>412</v>
      </c>
      <c r="M59" s="1" t="s">
        <v>412</v>
      </c>
      <c r="N59" s="1" t="s">
        <v>412</v>
      </c>
      <c r="O59" s="1" t="s">
        <v>412</v>
      </c>
      <c r="P59" s="1" t="s">
        <v>412</v>
      </c>
      <c r="Q59" s="1" t="s">
        <v>412</v>
      </c>
      <c r="R59" s="1" t="s">
        <v>412</v>
      </c>
      <c r="S59" s="1" t="s">
        <v>412</v>
      </c>
      <c r="T59" s="1" t="s">
        <v>412</v>
      </c>
      <c r="U59" s="1" t="s">
        <v>412</v>
      </c>
      <c r="V59" s="1" t="s">
        <v>412</v>
      </c>
      <c r="W59" s="1" t="s">
        <v>412</v>
      </c>
      <c r="X59" s="1" t="s">
        <v>412</v>
      </c>
      <c r="Y59" s="22" t="s">
        <v>412</v>
      </c>
      <c r="Z59" s="22" t="s">
        <v>412</v>
      </c>
      <c r="AA59" s="1" t="s">
        <v>412</v>
      </c>
      <c r="AB59" s="1" t="s">
        <v>412</v>
      </c>
      <c r="AC59" s="1" t="s">
        <v>412</v>
      </c>
      <c r="AD59" s="1" t="s">
        <v>412</v>
      </c>
      <c r="AE59" s="22" t="s">
        <v>412</v>
      </c>
      <c r="AF59" s="1" t="s">
        <v>412</v>
      </c>
      <c r="AG59" s="1" t="s">
        <v>412</v>
      </c>
      <c r="AH59" s="1" t="s">
        <v>412</v>
      </c>
      <c r="AI59" s="1" t="s">
        <v>412</v>
      </c>
      <c r="AJ59" s="1" t="s">
        <v>412</v>
      </c>
      <c r="AK59" s="1" t="s">
        <v>412</v>
      </c>
      <c r="AL59" s="1" t="s">
        <v>412</v>
      </c>
      <c r="AM59" s="1" t="s">
        <v>412</v>
      </c>
    </row>
    <row r="60" spans="2:39" x14ac:dyDescent="0.3">
      <c r="B60" s="17" t="s">
        <v>458</v>
      </c>
      <c r="C60" s="20" t="s">
        <v>584</v>
      </c>
      <c r="D60" s="15" t="s">
        <v>2</v>
      </c>
      <c r="E60" s="33" t="s">
        <v>2</v>
      </c>
      <c r="F60" s="19" t="s">
        <v>2</v>
      </c>
      <c r="G60" s="32" t="s">
        <v>2</v>
      </c>
      <c r="H60" s="29" t="s">
        <v>2</v>
      </c>
      <c r="I60" s="31" t="s">
        <v>2</v>
      </c>
      <c r="J60" s="30" t="s">
        <v>2</v>
      </c>
      <c r="K60" s="4"/>
      <c r="L60" s="34"/>
      <c r="M60" s="4"/>
      <c r="N60" s="4"/>
      <c r="O60" s="4"/>
      <c r="P60" s="4"/>
      <c r="Q60" s="4"/>
      <c r="R60" s="4"/>
      <c r="S60" s="4"/>
      <c r="T60" s="9"/>
      <c r="U60" s="9"/>
      <c r="V60" s="5" t="s">
        <v>2</v>
      </c>
      <c r="W60" s="4"/>
      <c r="X60" s="4"/>
      <c r="Y60" s="37"/>
      <c r="Z60" s="37"/>
      <c r="AA60" s="40" t="s">
        <v>2</v>
      </c>
      <c r="AB60" s="28" t="s">
        <v>2</v>
      </c>
      <c r="AC60" s="5" t="s">
        <v>2</v>
      </c>
      <c r="AD60" s="39" t="s">
        <v>2</v>
      </c>
      <c r="AE60" s="8"/>
      <c r="AF60" s="9"/>
      <c r="AG60" s="8"/>
      <c r="AH60" s="5" t="s">
        <v>2</v>
      </c>
      <c r="AI60" s="5" t="s">
        <v>2</v>
      </c>
      <c r="AJ60" s="5" t="s">
        <v>2</v>
      </c>
      <c r="AK60" s="13" t="s">
        <v>2</v>
      </c>
      <c r="AL60" s="27" t="s">
        <v>2</v>
      </c>
      <c r="AM60" s="35" t="s">
        <v>2</v>
      </c>
    </row>
    <row r="61" spans="2:39" x14ac:dyDescent="0.3">
      <c r="B61" s="7" t="s">
        <v>412</v>
      </c>
      <c r="C61" s="1" t="s">
        <v>412</v>
      </c>
      <c r="D61" s="6" t="s">
        <v>412</v>
      </c>
      <c r="E61" s="1" t="s">
        <v>412</v>
      </c>
      <c r="F61" s="1" t="s">
        <v>412</v>
      </c>
      <c r="G61" s="1" t="s">
        <v>412</v>
      </c>
      <c r="H61" s="1" t="s">
        <v>412</v>
      </c>
      <c r="I61" s="1" t="s">
        <v>412</v>
      </c>
      <c r="J61" s="1" t="s">
        <v>412</v>
      </c>
      <c r="K61" s="1" t="s">
        <v>412</v>
      </c>
      <c r="L61" s="1" t="s">
        <v>412</v>
      </c>
      <c r="M61" s="1" t="s">
        <v>412</v>
      </c>
      <c r="N61" s="1" t="s">
        <v>412</v>
      </c>
      <c r="O61" s="1" t="s">
        <v>412</v>
      </c>
      <c r="P61" s="1" t="s">
        <v>412</v>
      </c>
      <c r="Q61" s="1" t="s">
        <v>412</v>
      </c>
      <c r="R61" s="1" t="s">
        <v>412</v>
      </c>
      <c r="S61" s="1" t="s">
        <v>412</v>
      </c>
      <c r="T61" s="1" t="s">
        <v>412</v>
      </c>
      <c r="U61" s="1" t="s">
        <v>412</v>
      </c>
      <c r="V61" s="1" t="s">
        <v>412</v>
      </c>
      <c r="W61" s="1" t="s">
        <v>412</v>
      </c>
      <c r="X61" s="1" t="s">
        <v>412</v>
      </c>
      <c r="Y61" s="22" t="s">
        <v>412</v>
      </c>
      <c r="Z61" s="22" t="s">
        <v>412</v>
      </c>
      <c r="AA61" s="1" t="s">
        <v>412</v>
      </c>
      <c r="AB61" s="1" t="s">
        <v>412</v>
      </c>
      <c r="AC61" s="1" t="s">
        <v>412</v>
      </c>
      <c r="AD61" s="1" t="s">
        <v>412</v>
      </c>
      <c r="AE61" s="22" t="s">
        <v>412</v>
      </c>
      <c r="AF61" s="1" t="s">
        <v>412</v>
      </c>
      <c r="AG61" s="1" t="s">
        <v>412</v>
      </c>
      <c r="AH61" s="1" t="s">
        <v>412</v>
      </c>
      <c r="AI61" s="1" t="s">
        <v>412</v>
      </c>
      <c r="AJ61" s="1" t="s">
        <v>412</v>
      </c>
      <c r="AK61" s="1" t="s">
        <v>412</v>
      </c>
      <c r="AL61" s="1" t="s">
        <v>412</v>
      </c>
      <c r="AM61" s="1" t="s">
        <v>412</v>
      </c>
    </row>
    <row r="62" spans="2:39" ht="56" x14ac:dyDescent="0.3">
      <c r="B62" s="16" t="s">
        <v>8</v>
      </c>
      <c r="C62" s="14" t="s">
        <v>102</v>
      </c>
      <c r="D62" s="18"/>
      <c r="E62" s="2"/>
      <c r="F62" s="2"/>
      <c r="G62" s="2"/>
      <c r="H62" s="2"/>
      <c r="I62" s="2"/>
      <c r="J62" s="2"/>
      <c r="K62" s="3">
        <f>SUM('GMIC-NC_21A_SCDPT1'!SCDPT1_13BEGIN_7:'GMIC-NC_21A_SCDPT1'!SCDPT1_13ENDIN_7)</f>
        <v>0</v>
      </c>
      <c r="L62" s="2"/>
      <c r="M62" s="3">
        <f>SUM('GMIC-NC_21A_SCDPT1'!SCDPT1_13BEGIN_9:'GMIC-NC_21A_SCDPT1'!SCDPT1_13ENDIN_9)</f>
        <v>0</v>
      </c>
      <c r="N62" s="3">
        <f>SUM('GMIC-NC_21A_SCDPT1'!SCDPT1_13BEGIN_10:'GMIC-NC_21A_SCDPT1'!SCDPT1_13ENDIN_10)</f>
        <v>0</v>
      </c>
      <c r="O62" s="3">
        <f>SUM('GMIC-NC_21A_SCDPT1'!SCDPT1_13BEGIN_11:'GMIC-NC_21A_SCDPT1'!SCDPT1_13ENDIN_11)</f>
        <v>0</v>
      </c>
      <c r="P62" s="3">
        <f>SUM('GMIC-NC_21A_SCDPT1'!SCDPT1_13BEGIN_12:'GMIC-NC_21A_SCDPT1'!SCDPT1_13ENDIN_12)</f>
        <v>0</v>
      </c>
      <c r="Q62" s="3">
        <f>SUM('GMIC-NC_21A_SCDPT1'!SCDPT1_13BEGIN_13:'GMIC-NC_21A_SCDPT1'!SCDPT1_13ENDIN_13)</f>
        <v>0</v>
      </c>
      <c r="R62" s="3">
        <f>SUM('GMIC-NC_21A_SCDPT1'!SCDPT1_13BEGIN_14:'GMIC-NC_21A_SCDPT1'!SCDPT1_13ENDIN_14)</f>
        <v>0</v>
      </c>
      <c r="S62" s="3">
        <f>SUM('GMIC-NC_21A_SCDPT1'!SCDPT1_13BEGIN_15:'GMIC-NC_21A_SCDPT1'!SCDPT1_13ENDIN_15)</f>
        <v>0</v>
      </c>
      <c r="T62" s="2"/>
      <c r="U62" s="2"/>
      <c r="V62" s="2"/>
      <c r="W62" s="3">
        <f>SUM('GMIC-NC_21A_SCDPT1'!SCDPT1_13BEGIN_19:'GMIC-NC_21A_SCDPT1'!SCDPT1_13ENDIN_19)</f>
        <v>0</v>
      </c>
      <c r="X62" s="3">
        <f>SUM('GMIC-NC_21A_SCDPT1'!SCDPT1_13BEGIN_20:'GMIC-NC_21A_SCDPT1'!SCDPT1_13ENDIN_20)</f>
        <v>0</v>
      </c>
      <c r="Y62" s="25"/>
      <c r="Z62" s="25"/>
      <c r="AA62" s="2"/>
      <c r="AB62" s="2"/>
      <c r="AC62" s="2"/>
      <c r="AD62" s="2"/>
      <c r="AE62" s="25"/>
      <c r="AF62" s="2"/>
      <c r="AG62" s="2"/>
      <c r="AH62" s="2"/>
      <c r="AI62" s="2"/>
      <c r="AJ62" s="2"/>
      <c r="AK62" s="2"/>
      <c r="AL62" s="2"/>
      <c r="AM62" s="2"/>
    </row>
    <row r="63" spans="2:39" x14ac:dyDescent="0.3">
      <c r="B63" s="7" t="s">
        <v>412</v>
      </c>
      <c r="C63" s="1" t="s">
        <v>412</v>
      </c>
      <c r="D63" s="6" t="s">
        <v>412</v>
      </c>
      <c r="E63" s="1" t="s">
        <v>412</v>
      </c>
      <c r="F63" s="1" t="s">
        <v>412</v>
      </c>
      <c r="G63" s="1" t="s">
        <v>412</v>
      </c>
      <c r="H63" s="1" t="s">
        <v>412</v>
      </c>
      <c r="I63" s="1" t="s">
        <v>412</v>
      </c>
      <c r="J63" s="1" t="s">
        <v>412</v>
      </c>
      <c r="K63" s="1" t="s">
        <v>412</v>
      </c>
      <c r="L63" s="1" t="s">
        <v>412</v>
      </c>
      <c r="M63" s="1" t="s">
        <v>412</v>
      </c>
      <c r="N63" s="1" t="s">
        <v>412</v>
      </c>
      <c r="O63" s="1" t="s">
        <v>412</v>
      </c>
      <c r="P63" s="1" t="s">
        <v>412</v>
      </c>
      <c r="Q63" s="1" t="s">
        <v>412</v>
      </c>
      <c r="R63" s="1" t="s">
        <v>412</v>
      </c>
      <c r="S63" s="1" t="s">
        <v>412</v>
      </c>
      <c r="T63" s="1" t="s">
        <v>412</v>
      </c>
      <c r="U63" s="1" t="s">
        <v>412</v>
      </c>
      <c r="V63" s="1" t="s">
        <v>412</v>
      </c>
      <c r="W63" s="1" t="s">
        <v>412</v>
      </c>
      <c r="X63" s="1" t="s">
        <v>412</v>
      </c>
      <c r="Y63" s="22" t="s">
        <v>412</v>
      </c>
      <c r="Z63" s="22" t="s">
        <v>412</v>
      </c>
      <c r="AA63" s="1" t="s">
        <v>412</v>
      </c>
      <c r="AB63" s="1" t="s">
        <v>412</v>
      </c>
      <c r="AC63" s="1" t="s">
        <v>412</v>
      </c>
      <c r="AD63" s="1" t="s">
        <v>412</v>
      </c>
      <c r="AE63" s="22" t="s">
        <v>412</v>
      </c>
      <c r="AF63" s="1" t="s">
        <v>412</v>
      </c>
      <c r="AG63" s="1" t="s">
        <v>412</v>
      </c>
      <c r="AH63" s="1" t="s">
        <v>412</v>
      </c>
      <c r="AI63" s="1" t="s">
        <v>412</v>
      </c>
      <c r="AJ63" s="1" t="s">
        <v>412</v>
      </c>
      <c r="AK63" s="1" t="s">
        <v>412</v>
      </c>
      <c r="AL63" s="1" t="s">
        <v>412</v>
      </c>
      <c r="AM63" s="1" t="s">
        <v>412</v>
      </c>
    </row>
    <row r="64" spans="2:39" x14ac:dyDescent="0.3">
      <c r="B64" s="17" t="s">
        <v>332</v>
      </c>
      <c r="C64" s="20" t="s">
        <v>584</v>
      </c>
      <c r="D64" s="15" t="s">
        <v>2</v>
      </c>
      <c r="E64" s="33" t="s">
        <v>2</v>
      </c>
      <c r="F64" s="19" t="s">
        <v>2</v>
      </c>
      <c r="G64" s="32" t="s">
        <v>2</v>
      </c>
      <c r="H64" s="29" t="s">
        <v>2</v>
      </c>
      <c r="I64" s="31" t="s">
        <v>2</v>
      </c>
      <c r="J64" s="30" t="s">
        <v>2</v>
      </c>
      <c r="K64" s="4"/>
      <c r="L64" s="34"/>
      <c r="M64" s="4"/>
      <c r="N64" s="4"/>
      <c r="O64" s="4"/>
      <c r="P64" s="4"/>
      <c r="Q64" s="4"/>
      <c r="R64" s="4"/>
      <c r="S64" s="4"/>
      <c r="T64" s="9"/>
      <c r="U64" s="9"/>
      <c r="V64" s="5" t="s">
        <v>2</v>
      </c>
      <c r="W64" s="4"/>
      <c r="X64" s="4"/>
      <c r="Y64" s="37"/>
      <c r="Z64" s="37"/>
      <c r="AA64" s="40" t="s">
        <v>2</v>
      </c>
      <c r="AB64" s="28" t="s">
        <v>2</v>
      </c>
      <c r="AC64" s="5" t="s">
        <v>2</v>
      </c>
      <c r="AD64" s="39" t="s">
        <v>2</v>
      </c>
      <c r="AE64" s="37"/>
      <c r="AF64" s="9"/>
      <c r="AG64" s="8"/>
      <c r="AH64" s="5" t="s">
        <v>2</v>
      </c>
      <c r="AI64" s="5" t="s">
        <v>2</v>
      </c>
      <c r="AJ64" s="5" t="s">
        <v>2</v>
      </c>
      <c r="AK64" s="13" t="s">
        <v>2</v>
      </c>
      <c r="AL64" s="27" t="s">
        <v>2</v>
      </c>
      <c r="AM64" s="35" t="s">
        <v>2</v>
      </c>
    </row>
    <row r="65" spans="2:39" x14ac:dyDescent="0.3">
      <c r="B65" s="7" t="s">
        <v>412</v>
      </c>
      <c r="C65" s="1" t="s">
        <v>412</v>
      </c>
      <c r="D65" s="6" t="s">
        <v>412</v>
      </c>
      <c r="E65" s="1" t="s">
        <v>412</v>
      </c>
      <c r="F65" s="1" t="s">
        <v>412</v>
      </c>
      <c r="G65" s="1" t="s">
        <v>412</v>
      </c>
      <c r="H65" s="1" t="s">
        <v>412</v>
      </c>
      <c r="I65" s="1" t="s">
        <v>412</v>
      </c>
      <c r="J65" s="1" t="s">
        <v>412</v>
      </c>
      <c r="K65" s="1" t="s">
        <v>412</v>
      </c>
      <c r="L65" s="1" t="s">
        <v>412</v>
      </c>
      <c r="M65" s="1" t="s">
        <v>412</v>
      </c>
      <c r="N65" s="1" t="s">
        <v>412</v>
      </c>
      <c r="O65" s="1" t="s">
        <v>412</v>
      </c>
      <c r="P65" s="1" t="s">
        <v>412</v>
      </c>
      <c r="Q65" s="1" t="s">
        <v>412</v>
      </c>
      <c r="R65" s="1" t="s">
        <v>412</v>
      </c>
      <c r="S65" s="1" t="s">
        <v>412</v>
      </c>
      <c r="T65" s="1" t="s">
        <v>412</v>
      </c>
      <c r="U65" s="1" t="s">
        <v>412</v>
      </c>
      <c r="V65" s="1" t="s">
        <v>412</v>
      </c>
      <c r="W65" s="1" t="s">
        <v>412</v>
      </c>
      <c r="X65" s="1" t="s">
        <v>412</v>
      </c>
      <c r="Y65" s="22" t="s">
        <v>412</v>
      </c>
      <c r="Z65" s="22" t="s">
        <v>412</v>
      </c>
      <c r="AA65" s="1" t="s">
        <v>412</v>
      </c>
      <c r="AB65" s="1" t="s">
        <v>412</v>
      </c>
      <c r="AC65" s="1" t="s">
        <v>412</v>
      </c>
      <c r="AD65" s="1" t="s">
        <v>412</v>
      </c>
      <c r="AE65" s="1" t="s">
        <v>412</v>
      </c>
      <c r="AF65" s="1" t="s">
        <v>412</v>
      </c>
      <c r="AG65" s="1" t="s">
        <v>412</v>
      </c>
      <c r="AH65" s="1" t="s">
        <v>412</v>
      </c>
      <c r="AI65" s="1" t="s">
        <v>412</v>
      </c>
      <c r="AJ65" s="1" t="s">
        <v>412</v>
      </c>
      <c r="AK65" s="1" t="s">
        <v>412</v>
      </c>
      <c r="AL65" s="1" t="s">
        <v>412</v>
      </c>
      <c r="AM65" s="1" t="s">
        <v>412</v>
      </c>
    </row>
    <row r="66" spans="2:39" ht="56" x14ac:dyDescent="0.3">
      <c r="B66" s="16" t="s">
        <v>529</v>
      </c>
      <c r="C66" s="14" t="s">
        <v>626</v>
      </c>
      <c r="D66" s="18"/>
      <c r="E66" s="2"/>
      <c r="F66" s="2"/>
      <c r="G66" s="2"/>
      <c r="H66" s="2"/>
      <c r="I66" s="2"/>
      <c r="J66" s="2"/>
      <c r="K66" s="3">
        <f>SUM('GMIC-NC_21A_SCDPT1'!SCDPT1_14BEGIN_7:'GMIC-NC_21A_SCDPT1'!SCDPT1_14ENDIN_7)</f>
        <v>0</v>
      </c>
      <c r="L66" s="2"/>
      <c r="M66" s="3">
        <f>SUM('GMIC-NC_21A_SCDPT1'!SCDPT1_14BEGIN_9:'GMIC-NC_21A_SCDPT1'!SCDPT1_14ENDIN_9)</f>
        <v>0</v>
      </c>
      <c r="N66" s="3">
        <f>SUM('GMIC-NC_21A_SCDPT1'!SCDPT1_14BEGIN_10:'GMIC-NC_21A_SCDPT1'!SCDPT1_14ENDIN_10)</f>
        <v>0</v>
      </c>
      <c r="O66" s="3">
        <f>SUM('GMIC-NC_21A_SCDPT1'!SCDPT1_14BEGIN_11:'GMIC-NC_21A_SCDPT1'!SCDPT1_14ENDIN_11)</f>
        <v>0</v>
      </c>
      <c r="P66" s="3">
        <f>SUM('GMIC-NC_21A_SCDPT1'!SCDPT1_14BEGIN_12:'GMIC-NC_21A_SCDPT1'!SCDPT1_14ENDIN_12)</f>
        <v>0</v>
      </c>
      <c r="Q66" s="3">
        <f>SUM('GMIC-NC_21A_SCDPT1'!SCDPT1_14BEGIN_13:'GMIC-NC_21A_SCDPT1'!SCDPT1_14ENDIN_13)</f>
        <v>0</v>
      </c>
      <c r="R66" s="3">
        <f>SUM('GMIC-NC_21A_SCDPT1'!SCDPT1_14BEGIN_14:'GMIC-NC_21A_SCDPT1'!SCDPT1_14ENDIN_14)</f>
        <v>0</v>
      </c>
      <c r="S66" s="3">
        <f>SUM('GMIC-NC_21A_SCDPT1'!SCDPT1_14BEGIN_15:'GMIC-NC_21A_SCDPT1'!SCDPT1_14ENDIN_15)</f>
        <v>0</v>
      </c>
      <c r="T66" s="2"/>
      <c r="U66" s="2"/>
      <c r="V66" s="2"/>
      <c r="W66" s="3">
        <f>SUM('GMIC-NC_21A_SCDPT1'!SCDPT1_14BEGIN_19:'GMIC-NC_21A_SCDPT1'!SCDPT1_14ENDIN_19)</f>
        <v>0</v>
      </c>
      <c r="X66" s="3">
        <f>SUM('GMIC-NC_21A_SCDPT1'!SCDPT1_14BEGIN_20:'GMIC-NC_21A_SCDPT1'!SCDPT1_14ENDIN_20)</f>
        <v>0</v>
      </c>
      <c r="Y66" s="25"/>
      <c r="Z66" s="25"/>
      <c r="AA66" s="2"/>
      <c r="AB66" s="2"/>
      <c r="AC66" s="2"/>
      <c r="AD66" s="2"/>
      <c r="AE66" s="25"/>
      <c r="AF66" s="2"/>
      <c r="AG66" s="2"/>
      <c r="AH66" s="2"/>
      <c r="AI66" s="2"/>
      <c r="AJ66" s="2"/>
      <c r="AK66" s="2"/>
      <c r="AL66" s="2"/>
      <c r="AM66" s="2"/>
    </row>
    <row r="67" spans="2:39" ht="28" x14ac:dyDescent="0.3">
      <c r="B67" s="16" t="s">
        <v>210</v>
      </c>
      <c r="C67" s="14" t="s">
        <v>530</v>
      </c>
      <c r="D67" s="18"/>
      <c r="E67" s="2"/>
      <c r="F67" s="2"/>
      <c r="G67" s="2"/>
      <c r="H67" s="2"/>
      <c r="I67" s="2"/>
      <c r="J67" s="2"/>
      <c r="K67" s="3">
        <f>'GMIC-NC_21A_SCDPT1'!SCDPT1_1199999_7+'GMIC-NC_21A_SCDPT1'!SCDPT1_1299999_7+'GMIC-NC_21A_SCDPT1'!SCDPT1_1399999_7+'GMIC-NC_21A_SCDPT1'!SCDPT1_1499999_7</f>
        <v>0</v>
      </c>
      <c r="L67" s="2"/>
      <c r="M67" s="3">
        <f>'GMIC-NC_21A_SCDPT1'!SCDPT1_1199999_9+'GMIC-NC_21A_SCDPT1'!SCDPT1_1299999_9+'GMIC-NC_21A_SCDPT1'!SCDPT1_1399999_9+'GMIC-NC_21A_SCDPT1'!SCDPT1_1499999_9</f>
        <v>0</v>
      </c>
      <c r="N67" s="3">
        <f>'GMIC-NC_21A_SCDPT1'!SCDPT1_1199999_10+'GMIC-NC_21A_SCDPT1'!SCDPT1_1299999_10+'GMIC-NC_21A_SCDPT1'!SCDPT1_1399999_10+'GMIC-NC_21A_SCDPT1'!SCDPT1_1499999_10</f>
        <v>0</v>
      </c>
      <c r="O67" s="3">
        <f>'GMIC-NC_21A_SCDPT1'!SCDPT1_1199999_11+'GMIC-NC_21A_SCDPT1'!SCDPT1_1299999_11+'GMIC-NC_21A_SCDPT1'!SCDPT1_1399999_11+'GMIC-NC_21A_SCDPT1'!SCDPT1_1499999_11</f>
        <v>0</v>
      </c>
      <c r="P67" s="3">
        <f>'GMIC-NC_21A_SCDPT1'!SCDPT1_1199999_12+'GMIC-NC_21A_SCDPT1'!SCDPT1_1299999_12+'GMIC-NC_21A_SCDPT1'!SCDPT1_1399999_12+'GMIC-NC_21A_SCDPT1'!SCDPT1_1499999_12</f>
        <v>0</v>
      </c>
      <c r="Q67" s="3">
        <f>'GMIC-NC_21A_SCDPT1'!SCDPT1_1199999_13+'GMIC-NC_21A_SCDPT1'!SCDPT1_1299999_13+'GMIC-NC_21A_SCDPT1'!SCDPT1_1399999_13+'GMIC-NC_21A_SCDPT1'!SCDPT1_1499999_13</f>
        <v>0</v>
      </c>
      <c r="R67" s="3">
        <f>'GMIC-NC_21A_SCDPT1'!SCDPT1_1199999_14+'GMIC-NC_21A_SCDPT1'!SCDPT1_1299999_14+'GMIC-NC_21A_SCDPT1'!SCDPT1_1399999_14+'GMIC-NC_21A_SCDPT1'!SCDPT1_1499999_14</f>
        <v>0</v>
      </c>
      <c r="S67" s="3">
        <f>'GMIC-NC_21A_SCDPT1'!SCDPT1_1199999_15+'GMIC-NC_21A_SCDPT1'!SCDPT1_1299999_15+'GMIC-NC_21A_SCDPT1'!SCDPT1_1399999_15+'GMIC-NC_21A_SCDPT1'!SCDPT1_1499999_15</f>
        <v>0</v>
      </c>
      <c r="T67" s="2"/>
      <c r="U67" s="2"/>
      <c r="V67" s="2"/>
      <c r="W67" s="3">
        <f>'GMIC-NC_21A_SCDPT1'!SCDPT1_1199999_19+'GMIC-NC_21A_SCDPT1'!SCDPT1_1299999_19+'GMIC-NC_21A_SCDPT1'!SCDPT1_1399999_19+'GMIC-NC_21A_SCDPT1'!SCDPT1_1499999_19</f>
        <v>0</v>
      </c>
      <c r="X67" s="3">
        <f>'GMIC-NC_21A_SCDPT1'!SCDPT1_1199999_20+'GMIC-NC_21A_SCDPT1'!SCDPT1_1299999_20+'GMIC-NC_21A_SCDPT1'!SCDPT1_1399999_20+'GMIC-NC_21A_SCDPT1'!SCDPT1_1499999_20</f>
        <v>0</v>
      </c>
      <c r="Y67" s="25"/>
      <c r="Z67" s="25"/>
      <c r="AA67" s="2"/>
      <c r="AB67" s="2"/>
      <c r="AC67" s="2"/>
      <c r="AD67" s="2"/>
      <c r="AE67" s="25"/>
      <c r="AF67" s="2"/>
      <c r="AG67" s="2"/>
      <c r="AH67" s="2"/>
      <c r="AI67" s="2"/>
      <c r="AJ67" s="2"/>
      <c r="AK67" s="2"/>
      <c r="AL67" s="2"/>
      <c r="AM67" s="2"/>
    </row>
    <row r="68" spans="2:39" x14ac:dyDescent="0.3">
      <c r="B68" s="7" t="s">
        <v>412</v>
      </c>
      <c r="C68" s="1" t="s">
        <v>412</v>
      </c>
      <c r="D68" s="6" t="s">
        <v>412</v>
      </c>
      <c r="E68" s="1" t="s">
        <v>412</v>
      </c>
      <c r="F68" s="1" t="s">
        <v>412</v>
      </c>
      <c r="G68" s="1" t="s">
        <v>412</v>
      </c>
      <c r="H68" s="1" t="s">
        <v>412</v>
      </c>
      <c r="I68" s="1" t="s">
        <v>412</v>
      </c>
      <c r="J68" s="1" t="s">
        <v>412</v>
      </c>
      <c r="K68" s="1" t="s">
        <v>412</v>
      </c>
      <c r="L68" s="1" t="s">
        <v>412</v>
      </c>
      <c r="M68" s="1" t="s">
        <v>412</v>
      </c>
      <c r="N68" s="1" t="s">
        <v>412</v>
      </c>
      <c r="O68" s="1" t="s">
        <v>412</v>
      </c>
      <c r="P68" s="1" t="s">
        <v>412</v>
      </c>
      <c r="Q68" s="1" t="s">
        <v>412</v>
      </c>
      <c r="R68" s="1" t="s">
        <v>412</v>
      </c>
      <c r="S68" s="1" t="s">
        <v>412</v>
      </c>
      <c r="T68" s="1" t="s">
        <v>412</v>
      </c>
      <c r="U68" s="1" t="s">
        <v>412</v>
      </c>
      <c r="V68" s="1" t="s">
        <v>412</v>
      </c>
      <c r="W68" s="1" t="s">
        <v>412</v>
      </c>
      <c r="X68" s="1" t="s">
        <v>412</v>
      </c>
      <c r="Y68" s="22" t="s">
        <v>412</v>
      </c>
      <c r="Z68" s="22" t="s">
        <v>412</v>
      </c>
      <c r="AA68" s="1" t="s">
        <v>412</v>
      </c>
      <c r="AB68" s="1" t="s">
        <v>412</v>
      </c>
      <c r="AC68" s="1" t="s">
        <v>412</v>
      </c>
      <c r="AD68" s="1" t="s">
        <v>412</v>
      </c>
      <c r="AE68" s="22" t="s">
        <v>412</v>
      </c>
      <c r="AF68" s="1" t="s">
        <v>412</v>
      </c>
      <c r="AG68" s="1" t="s">
        <v>412</v>
      </c>
      <c r="AH68" s="1" t="s">
        <v>412</v>
      </c>
      <c r="AI68" s="1" t="s">
        <v>412</v>
      </c>
      <c r="AJ68" s="1" t="s">
        <v>412</v>
      </c>
      <c r="AK68" s="1" t="s">
        <v>412</v>
      </c>
      <c r="AL68" s="1" t="s">
        <v>412</v>
      </c>
      <c r="AM68" s="1" t="s">
        <v>412</v>
      </c>
    </row>
    <row r="69" spans="2:39" x14ac:dyDescent="0.3">
      <c r="B69" s="17" t="s">
        <v>531</v>
      </c>
      <c r="C69" s="20" t="s">
        <v>584</v>
      </c>
      <c r="D69" s="15" t="s">
        <v>2</v>
      </c>
      <c r="E69" s="33" t="s">
        <v>2</v>
      </c>
      <c r="F69" s="19" t="s">
        <v>2</v>
      </c>
      <c r="G69" s="32" t="s">
        <v>2</v>
      </c>
      <c r="H69" s="29" t="s">
        <v>2</v>
      </c>
      <c r="I69" s="31" t="s">
        <v>2</v>
      </c>
      <c r="J69" s="30" t="s">
        <v>2</v>
      </c>
      <c r="K69" s="4"/>
      <c r="L69" s="34"/>
      <c r="M69" s="4"/>
      <c r="N69" s="4"/>
      <c r="O69" s="4"/>
      <c r="P69" s="4"/>
      <c r="Q69" s="4"/>
      <c r="R69" s="4"/>
      <c r="S69" s="4"/>
      <c r="T69" s="9"/>
      <c r="U69" s="9"/>
      <c r="V69" s="5" t="s">
        <v>2</v>
      </c>
      <c r="W69" s="4"/>
      <c r="X69" s="4"/>
      <c r="Y69" s="37"/>
      <c r="Z69" s="37"/>
      <c r="AA69" s="40" t="s">
        <v>2</v>
      </c>
      <c r="AB69" s="28" t="s">
        <v>2</v>
      </c>
      <c r="AC69" s="5" t="s">
        <v>2</v>
      </c>
      <c r="AD69" s="2"/>
      <c r="AE69" s="8"/>
      <c r="AF69" s="9"/>
      <c r="AG69" s="8"/>
      <c r="AH69" s="5" t="s">
        <v>2</v>
      </c>
      <c r="AI69" s="5" t="s">
        <v>2</v>
      </c>
      <c r="AJ69" s="5" t="s">
        <v>2</v>
      </c>
      <c r="AK69" s="13" t="s">
        <v>2</v>
      </c>
      <c r="AL69" s="27" t="s">
        <v>2</v>
      </c>
      <c r="AM69" s="35" t="s">
        <v>2</v>
      </c>
    </row>
    <row r="70" spans="2:39" x14ac:dyDescent="0.3">
      <c r="B70" s="7" t="s">
        <v>412</v>
      </c>
      <c r="C70" s="1" t="s">
        <v>412</v>
      </c>
      <c r="D70" s="6" t="s">
        <v>412</v>
      </c>
      <c r="E70" s="1" t="s">
        <v>412</v>
      </c>
      <c r="F70" s="1" t="s">
        <v>412</v>
      </c>
      <c r="G70" s="1" t="s">
        <v>412</v>
      </c>
      <c r="H70" s="1" t="s">
        <v>412</v>
      </c>
      <c r="I70" s="1" t="s">
        <v>412</v>
      </c>
      <c r="J70" s="1" t="s">
        <v>412</v>
      </c>
      <c r="K70" s="1" t="s">
        <v>412</v>
      </c>
      <c r="L70" s="1" t="s">
        <v>412</v>
      </c>
      <c r="M70" s="1" t="s">
        <v>412</v>
      </c>
      <c r="N70" s="1" t="s">
        <v>412</v>
      </c>
      <c r="O70" s="1" t="s">
        <v>412</v>
      </c>
      <c r="P70" s="1" t="s">
        <v>412</v>
      </c>
      <c r="Q70" s="1" t="s">
        <v>412</v>
      </c>
      <c r="R70" s="1" t="s">
        <v>412</v>
      </c>
      <c r="S70" s="1" t="s">
        <v>412</v>
      </c>
      <c r="T70" s="1" t="s">
        <v>412</v>
      </c>
      <c r="U70" s="1" t="s">
        <v>412</v>
      </c>
      <c r="V70" s="1" t="s">
        <v>412</v>
      </c>
      <c r="W70" s="1" t="s">
        <v>412</v>
      </c>
      <c r="X70" s="1" t="s">
        <v>412</v>
      </c>
      <c r="Y70" s="22" t="s">
        <v>412</v>
      </c>
      <c r="Z70" s="22" t="s">
        <v>412</v>
      </c>
      <c r="AA70" s="1" t="s">
        <v>412</v>
      </c>
      <c r="AB70" s="1" t="s">
        <v>412</v>
      </c>
      <c r="AC70" s="1" t="s">
        <v>412</v>
      </c>
      <c r="AD70" s="1" t="s">
        <v>412</v>
      </c>
      <c r="AE70" s="1" t="s">
        <v>412</v>
      </c>
      <c r="AF70" s="1" t="s">
        <v>412</v>
      </c>
      <c r="AG70" s="1" t="s">
        <v>412</v>
      </c>
      <c r="AH70" s="1" t="s">
        <v>412</v>
      </c>
      <c r="AI70" s="1" t="s">
        <v>412</v>
      </c>
      <c r="AJ70" s="1" t="s">
        <v>412</v>
      </c>
      <c r="AK70" s="1" t="s">
        <v>412</v>
      </c>
      <c r="AL70" s="1" t="s">
        <v>412</v>
      </c>
      <c r="AM70" s="1" t="s">
        <v>412</v>
      </c>
    </row>
    <row r="71" spans="2:39" ht="42" x14ac:dyDescent="0.3">
      <c r="B71" s="16" t="s">
        <v>103</v>
      </c>
      <c r="C71" s="14" t="s">
        <v>459</v>
      </c>
      <c r="D71" s="18"/>
      <c r="E71" s="2"/>
      <c r="F71" s="2"/>
      <c r="G71" s="2"/>
      <c r="H71" s="2"/>
      <c r="I71" s="2"/>
      <c r="J71" s="2"/>
      <c r="K71" s="3">
        <f>SUM('GMIC-NC_21A_SCDPT1'!SCDPT1_18BEGIN_7:'GMIC-NC_21A_SCDPT1'!SCDPT1_18ENDIN_7)</f>
        <v>0</v>
      </c>
      <c r="L71" s="2"/>
      <c r="M71" s="3">
        <f>SUM('GMIC-NC_21A_SCDPT1'!SCDPT1_18BEGIN_9:'GMIC-NC_21A_SCDPT1'!SCDPT1_18ENDIN_9)</f>
        <v>0</v>
      </c>
      <c r="N71" s="3">
        <f>SUM('GMIC-NC_21A_SCDPT1'!SCDPT1_18BEGIN_10:'GMIC-NC_21A_SCDPT1'!SCDPT1_18ENDIN_10)</f>
        <v>0</v>
      </c>
      <c r="O71" s="3">
        <f>SUM('GMIC-NC_21A_SCDPT1'!SCDPT1_18BEGIN_11:'GMIC-NC_21A_SCDPT1'!SCDPT1_18ENDIN_11)</f>
        <v>0</v>
      </c>
      <c r="P71" s="3">
        <f>SUM('GMIC-NC_21A_SCDPT1'!SCDPT1_18BEGIN_12:'GMIC-NC_21A_SCDPT1'!SCDPT1_18ENDIN_12)</f>
        <v>0</v>
      </c>
      <c r="Q71" s="3">
        <f>SUM('GMIC-NC_21A_SCDPT1'!SCDPT1_18BEGIN_13:'GMIC-NC_21A_SCDPT1'!SCDPT1_18ENDIN_13)</f>
        <v>0</v>
      </c>
      <c r="R71" s="3">
        <f>SUM('GMIC-NC_21A_SCDPT1'!SCDPT1_18BEGIN_14:'GMIC-NC_21A_SCDPT1'!SCDPT1_18ENDIN_14)</f>
        <v>0</v>
      </c>
      <c r="S71" s="3">
        <f>SUM('GMIC-NC_21A_SCDPT1'!SCDPT1_18BEGIN_15:'GMIC-NC_21A_SCDPT1'!SCDPT1_18ENDIN_15)</f>
        <v>0</v>
      </c>
      <c r="T71" s="2"/>
      <c r="U71" s="2"/>
      <c r="V71" s="2"/>
      <c r="W71" s="3">
        <f>SUM('GMIC-NC_21A_SCDPT1'!SCDPT1_18BEGIN_19:'GMIC-NC_21A_SCDPT1'!SCDPT1_18ENDIN_19)</f>
        <v>0</v>
      </c>
      <c r="X71" s="3">
        <f>SUM('GMIC-NC_21A_SCDPT1'!SCDPT1_18BEGIN_20:'GMIC-NC_21A_SCDPT1'!SCDPT1_18ENDIN_20)</f>
        <v>0</v>
      </c>
      <c r="Y71" s="25"/>
      <c r="Z71" s="25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2:39" x14ac:dyDescent="0.3">
      <c r="B72" s="7" t="s">
        <v>412</v>
      </c>
      <c r="C72" s="1" t="s">
        <v>412</v>
      </c>
      <c r="D72" s="6" t="s">
        <v>412</v>
      </c>
      <c r="E72" s="1" t="s">
        <v>412</v>
      </c>
      <c r="F72" s="1" t="s">
        <v>412</v>
      </c>
      <c r="G72" s="1" t="s">
        <v>412</v>
      </c>
      <c r="H72" s="1" t="s">
        <v>412</v>
      </c>
      <c r="I72" s="1" t="s">
        <v>412</v>
      </c>
      <c r="J72" s="1" t="s">
        <v>412</v>
      </c>
      <c r="K72" s="1" t="s">
        <v>412</v>
      </c>
      <c r="L72" s="1" t="s">
        <v>412</v>
      </c>
      <c r="M72" s="1" t="s">
        <v>412</v>
      </c>
      <c r="N72" s="1" t="s">
        <v>412</v>
      </c>
      <c r="O72" s="1" t="s">
        <v>412</v>
      </c>
      <c r="P72" s="1" t="s">
        <v>412</v>
      </c>
      <c r="Q72" s="1" t="s">
        <v>412</v>
      </c>
      <c r="R72" s="1" t="s">
        <v>412</v>
      </c>
      <c r="S72" s="1" t="s">
        <v>412</v>
      </c>
      <c r="T72" s="1" t="s">
        <v>412</v>
      </c>
      <c r="U72" s="1" t="s">
        <v>412</v>
      </c>
      <c r="V72" s="1" t="s">
        <v>412</v>
      </c>
      <c r="W72" s="1" t="s">
        <v>412</v>
      </c>
      <c r="X72" s="1" t="s">
        <v>412</v>
      </c>
      <c r="Y72" s="22" t="s">
        <v>412</v>
      </c>
      <c r="Z72" s="22" t="s">
        <v>412</v>
      </c>
      <c r="AA72" s="1" t="s">
        <v>412</v>
      </c>
      <c r="AB72" s="1" t="s">
        <v>412</v>
      </c>
      <c r="AC72" s="1" t="s">
        <v>412</v>
      </c>
      <c r="AD72" s="1" t="s">
        <v>412</v>
      </c>
      <c r="AE72" s="1" t="s">
        <v>412</v>
      </c>
      <c r="AF72" s="1" t="s">
        <v>412</v>
      </c>
      <c r="AG72" s="1" t="s">
        <v>412</v>
      </c>
      <c r="AH72" s="1" t="s">
        <v>412</v>
      </c>
      <c r="AI72" s="1" t="s">
        <v>412</v>
      </c>
      <c r="AJ72" s="1" t="s">
        <v>412</v>
      </c>
      <c r="AK72" s="1" t="s">
        <v>412</v>
      </c>
      <c r="AL72" s="1" t="s">
        <v>412</v>
      </c>
      <c r="AM72" s="1" t="s">
        <v>412</v>
      </c>
    </row>
    <row r="73" spans="2:39" x14ac:dyDescent="0.3">
      <c r="B73" s="17" t="s">
        <v>415</v>
      </c>
      <c r="C73" s="20" t="s">
        <v>584</v>
      </c>
      <c r="D73" s="15" t="s">
        <v>2</v>
      </c>
      <c r="E73" s="33" t="s">
        <v>2</v>
      </c>
      <c r="F73" s="19" t="s">
        <v>2</v>
      </c>
      <c r="G73" s="32" t="s">
        <v>2</v>
      </c>
      <c r="H73" s="29" t="s">
        <v>2</v>
      </c>
      <c r="I73" s="31" t="s">
        <v>2</v>
      </c>
      <c r="J73" s="30" t="s">
        <v>2</v>
      </c>
      <c r="K73" s="4"/>
      <c r="L73" s="34"/>
      <c r="M73" s="4"/>
      <c r="N73" s="4"/>
      <c r="O73" s="4"/>
      <c r="P73" s="4"/>
      <c r="Q73" s="4"/>
      <c r="R73" s="4"/>
      <c r="S73" s="4"/>
      <c r="T73" s="9"/>
      <c r="U73" s="9"/>
      <c r="V73" s="5" t="s">
        <v>2</v>
      </c>
      <c r="W73" s="4"/>
      <c r="X73" s="4"/>
      <c r="Y73" s="37"/>
      <c r="Z73" s="37"/>
      <c r="AA73" s="40" t="s">
        <v>2</v>
      </c>
      <c r="AB73" s="28" t="s">
        <v>2</v>
      </c>
      <c r="AC73" s="5" t="s">
        <v>2</v>
      </c>
      <c r="AD73" s="39" t="s">
        <v>2</v>
      </c>
      <c r="AE73" s="37"/>
      <c r="AF73" s="9"/>
      <c r="AG73" s="37"/>
      <c r="AH73" s="5" t="s">
        <v>2</v>
      </c>
      <c r="AI73" s="5" t="s">
        <v>2</v>
      </c>
      <c r="AJ73" s="5" t="s">
        <v>2</v>
      </c>
      <c r="AK73" s="13" t="s">
        <v>2</v>
      </c>
      <c r="AL73" s="27" t="s">
        <v>2</v>
      </c>
      <c r="AM73" s="35" t="s">
        <v>2</v>
      </c>
    </row>
    <row r="74" spans="2:39" x14ac:dyDescent="0.3">
      <c r="B74" s="7" t="s">
        <v>412</v>
      </c>
      <c r="C74" s="1" t="s">
        <v>412</v>
      </c>
      <c r="D74" s="6" t="s">
        <v>412</v>
      </c>
      <c r="E74" s="1" t="s">
        <v>412</v>
      </c>
      <c r="F74" s="1" t="s">
        <v>412</v>
      </c>
      <c r="G74" s="1" t="s">
        <v>412</v>
      </c>
      <c r="H74" s="1" t="s">
        <v>412</v>
      </c>
      <c r="I74" s="1" t="s">
        <v>412</v>
      </c>
      <c r="J74" s="1" t="s">
        <v>412</v>
      </c>
      <c r="K74" s="1" t="s">
        <v>412</v>
      </c>
      <c r="L74" s="1" t="s">
        <v>412</v>
      </c>
      <c r="M74" s="1" t="s">
        <v>412</v>
      </c>
      <c r="N74" s="1" t="s">
        <v>412</v>
      </c>
      <c r="O74" s="1" t="s">
        <v>412</v>
      </c>
      <c r="P74" s="1" t="s">
        <v>412</v>
      </c>
      <c r="Q74" s="1" t="s">
        <v>412</v>
      </c>
      <c r="R74" s="1" t="s">
        <v>412</v>
      </c>
      <c r="S74" s="1" t="s">
        <v>412</v>
      </c>
      <c r="T74" s="1" t="s">
        <v>412</v>
      </c>
      <c r="U74" s="1" t="s">
        <v>412</v>
      </c>
      <c r="V74" s="1" t="s">
        <v>412</v>
      </c>
      <c r="W74" s="1" t="s">
        <v>412</v>
      </c>
      <c r="X74" s="1" t="s">
        <v>412</v>
      </c>
      <c r="Y74" s="22" t="s">
        <v>412</v>
      </c>
      <c r="Z74" s="22" t="s">
        <v>412</v>
      </c>
      <c r="AA74" s="1" t="s">
        <v>412</v>
      </c>
      <c r="AB74" s="1" t="s">
        <v>412</v>
      </c>
      <c r="AC74" s="1" t="s">
        <v>412</v>
      </c>
      <c r="AD74" s="1" t="s">
        <v>412</v>
      </c>
      <c r="AE74" s="22" t="s">
        <v>412</v>
      </c>
      <c r="AF74" s="1" t="s">
        <v>412</v>
      </c>
      <c r="AG74" s="1" t="s">
        <v>412</v>
      </c>
      <c r="AH74" s="1" t="s">
        <v>412</v>
      </c>
      <c r="AI74" s="1" t="s">
        <v>412</v>
      </c>
      <c r="AJ74" s="1" t="s">
        <v>412</v>
      </c>
      <c r="AK74" s="1" t="s">
        <v>412</v>
      </c>
      <c r="AL74" s="1" t="s">
        <v>412</v>
      </c>
      <c r="AM74" s="1" t="s">
        <v>412</v>
      </c>
    </row>
    <row r="75" spans="2:39" ht="56" x14ac:dyDescent="0.3">
      <c r="B75" s="16" t="s">
        <v>627</v>
      </c>
      <c r="C75" s="14" t="s">
        <v>460</v>
      </c>
      <c r="D75" s="18"/>
      <c r="E75" s="2"/>
      <c r="F75" s="2"/>
      <c r="G75" s="2"/>
      <c r="H75" s="2"/>
      <c r="I75" s="2"/>
      <c r="J75" s="2"/>
      <c r="K75" s="3">
        <f>SUM('GMIC-NC_21A_SCDPT1'!SCDPT1_19BEGIN_7:'GMIC-NC_21A_SCDPT1'!SCDPT1_19ENDIN_7)</f>
        <v>0</v>
      </c>
      <c r="L75" s="2"/>
      <c r="M75" s="3">
        <f>SUM('GMIC-NC_21A_SCDPT1'!SCDPT1_19BEGIN_9:'GMIC-NC_21A_SCDPT1'!SCDPT1_19ENDIN_9)</f>
        <v>0</v>
      </c>
      <c r="N75" s="3">
        <f>SUM('GMIC-NC_21A_SCDPT1'!SCDPT1_19BEGIN_10:'GMIC-NC_21A_SCDPT1'!SCDPT1_19ENDIN_10)</f>
        <v>0</v>
      </c>
      <c r="O75" s="3">
        <f>SUM('GMIC-NC_21A_SCDPT1'!SCDPT1_19BEGIN_11:'GMIC-NC_21A_SCDPT1'!SCDPT1_19ENDIN_11)</f>
        <v>0</v>
      </c>
      <c r="P75" s="3">
        <f>SUM('GMIC-NC_21A_SCDPT1'!SCDPT1_19BEGIN_12:'GMIC-NC_21A_SCDPT1'!SCDPT1_19ENDIN_12)</f>
        <v>0</v>
      </c>
      <c r="Q75" s="3">
        <f>SUM('GMIC-NC_21A_SCDPT1'!SCDPT1_19BEGIN_13:'GMIC-NC_21A_SCDPT1'!SCDPT1_19ENDIN_13)</f>
        <v>0</v>
      </c>
      <c r="R75" s="3">
        <f>SUM('GMIC-NC_21A_SCDPT1'!SCDPT1_19BEGIN_14:'GMIC-NC_21A_SCDPT1'!SCDPT1_19ENDIN_14)</f>
        <v>0</v>
      </c>
      <c r="S75" s="3">
        <f>SUM('GMIC-NC_21A_SCDPT1'!SCDPT1_19BEGIN_15:'GMIC-NC_21A_SCDPT1'!SCDPT1_19ENDIN_15)</f>
        <v>0</v>
      </c>
      <c r="T75" s="2"/>
      <c r="U75" s="2"/>
      <c r="V75" s="2"/>
      <c r="W75" s="3">
        <f>SUM('GMIC-NC_21A_SCDPT1'!SCDPT1_19BEGIN_19:'GMIC-NC_21A_SCDPT1'!SCDPT1_19ENDIN_19)</f>
        <v>0</v>
      </c>
      <c r="X75" s="3">
        <f>SUM('GMIC-NC_21A_SCDPT1'!SCDPT1_19BEGIN_20:'GMIC-NC_21A_SCDPT1'!SCDPT1_19ENDIN_20)</f>
        <v>0</v>
      </c>
      <c r="Y75" s="25"/>
      <c r="Z75" s="25"/>
      <c r="AA75" s="2"/>
      <c r="AB75" s="2"/>
      <c r="AC75" s="2"/>
      <c r="AD75" s="2"/>
      <c r="AE75" s="25"/>
      <c r="AF75" s="2"/>
      <c r="AG75" s="2"/>
      <c r="AH75" s="2"/>
      <c r="AI75" s="2"/>
      <c r="AJ75" s="2"/>
      <c r="AK75" s="2"/>
      <c r="AL75" s="2"/>
      <c r="AM75" s="2"/>
    </row>
    <row r="76" spans="2:39" x14ac:dyDescent="0.3">
      <c r="B76" s="7" t="s">
        <v>412</v>
      </c>
      <c r="C76" s="1" t="s">
        <v>412</v>
      </c>
      <c r="D76" s="6" t="s">
        <v>412</v>
      </c>
      <c r="E76" s="1" t="s">
        <v>412</v>
      </c>
      <c r="F76" s="1" t="s">
        <v>412</v>
      </c>
      <c r="G76" s="1" t="s">
        <v>412</v>
      </c>
      <c r="H76" s="1" t="s">
        <v>412</v>
      </c>
      <c r="I76" s="1" t="s">
        <v>412</v>
      </c>
      <c r="J76" s="1" t="s">
        <v>412</v>
      </c>
      <c r="K76" s="1" t="s">
        <v>412</v>
      </c>
      <c r="L76" s="1" t="s">
        <v>412</v>
      </c>
      <c r="M76" s="1" t="s">
        <v>412</v>
      </c>
      <c r="N76" s="1" t="s">
        <v>412</v>
      </c>
      <c r="O76" s="1" t="s">
        <v>412</v>
      </c>
      <c r="P76" s="1" t="s">
        <v>412</v>
      </c>
      <c r="Q76" s="1" t="s">
        <v>412</v>
      </c>
      <c r="R76" s="1" t="s">
        <v>412</v>
      </c>
      <c r="S76" s="1" t="s">
        <v>412</v>
      </c>
      <c r="T76" s="1" t="s">
        <v>412</v>
      </c>
      <c r="U76" s="1" t="s">
        <v>412</v>
      </c>
      <c r="V76" s="1" t="s">
        <v>412</v>
      </c>
      <c r="W76" s="1" t="s">
        <v>412</v>
      </c>
      <c r="X76" s="1" t="s">
        <v>412</v>
      </c>
      <c r="Y76" s="22" t="s">
        <v>412</v>
      </c>
      <c r="Z76" s="22" t="s">
        <v>412</v>
      </c>
      <c r="AA76" s="1" t="s">
        <v>412</v>
      </c>
      <c r="AB76" s="1" t="s">
        <v>412</v>
      </c>
      <c r="AC76" s="1" t="s">
        <v>412</v>
      </c>
      <c r="AD76" s="1" t="s">
        <v>412</v>
      </c>
      <c r="AE76" s="1" t="s">
        <v>412</v>
      </c>
      <c r="AF76" s="1" t="s">
        <v>412</v>
      </c>
      <c r="AG76" s="1" t="s">
        <v>412</v>
      </c>
      <c r="AH76" s="1" t="s">
        <v>412</v>
      </c>
      <c r="AI76" s="1" t="s">
        <v>412</v>
      </c>
      <c r="AJ76" s="1" t="s">
        <v>412</v>
      </c>
      <c r="AK76" s="1" t="s">
        <v>412</v>
      </c>
      <c r="AL76" s="1" t="s">
        <v>412</v>
      </c>
      <c r="AM76" s="1" t="s">
        <v>412</v>
      </c>
    </row>
    <row r="77" spans="2:39" x14ac:dyDescent="0.3">
      <c r="B77" s="17" t="s">
        <v>532</v>
      </c>
      <c r="C77" s="20" t="s">
        <v>584</v>
      </c>
      <c r="D77" s="15" t="s">
        <v>2</v>
      </c>
      <c r="E77" s="33" t="s">
        <v>2</v>
      </c>
      <c r="F77" s="19" t="s">
        <v>2</v>
      </c>
      <c r="G77" s="32" t="s">
        <v>2</v>
      </c>
      <c r="H77" s="29" t="s">
        <v>2</v>
      </c>
      <c r="I77" s="31" t="s">
        <v>2</v>
      </c>
      <c r="J77" s="30" t="s">
        <v>2</v>
      </c>
      <c r="K77" s="4"/>
      <c r="L77" s="34"/>
      <c r="M77" s="4"/>
      <c r="N77" s="4"/>
      <c r="O77" s="4"/>
      <c r="P77" s="4"/>
      <c r="Q77" s="4"/>
      <c r="R77" s="4"/>
      <c r="S77" s="4"/>
      <c r="T77" s="9"/>
      <c r="U77" s="9"/>
      <c r="V77" s="5" t="s">
        <v>2</v>
      </c>
      <c r="W77" s="4"/>
      <c r="X77" s="4"/>
      <c r="Y77" s="37"/>
      <c r="Z77" s="37"/>
      <c r="AA77" s="40" t="s">
        <v>2</v>
      </c>
      <c r="AB77" s="28" t="s">
        <v>2</v>
      </c>
      <c r="AC77" s="5" t="s">
        <v>2</v>
      </c>
      <c r="AD77" s="39" t="s">
        <v>2</v>
      </c>
      <c r="AE77" s="37"/>
      <c r="AF77" s="9"/>
      <c r="AG77" s="8"/>
      <c r="AH77" s="5" t="s">
        <v>2</v>
      </c>
      <c r="AI77" s="5" t="s">
        <v>2</v>
      </c>
      <c r="AJ77" s="5" t="s">
        <v>2</v>
      </c>
      <c r="AK77" s="13" t="s">
        <v>2</v>
      </c>
      <c r="AL77" s="27" t="s">
        <v>2</v>
      </c>
      <c r="AM77" s="35" t="s">
        <v>2</v>
      </c>
    </row>
    <row r="78" spans="2:39" x14ac:dyDescent="0.3">
      <c r="B78" s="7" t="s">
        <v>412</v>
      </c>
      <c r="C78" s="1" t="s">
        <v>412</v>
      </c>
      <c r="D78" s="6" t="s">
        <v>412</v>
      </c>
      <c r="E78" s="1" t="s">
        <v>412</v>
      </c>
      <c r="F78" s="1" t="s">
        <v>412</v>
      </c>
      <c r="G78" s="1" t="s">
        <v>412</v>
      </c>
      <c r="H78" s="1" t="s">
        <v>412</v>
      </c>
      <c r="I78" s="1" t="s">
        <v>412</v>
      </c>
      <c r="J78" s="1" t="s">
        <v>412</v>
      </c>
      <c r="K78" s="1" t="s">
        <v>412</v>
      </c>
      <c r="L78" s="1" t="s">
        <v>412</v>
      </c>
      <c r="M78" s="1" t="s">
        <v>412</v>
      </c>
      <c r="N78" s="1" t="s">
        <v>412</v>
      </c>
      <c r="O78" s="1" t="s">
        <v>412</v>
      </c>
      <c r="P78" s="1" t="s">
        <v>412</v>
      </c>
      <c r="Q78" s="1" t="s">
        <v>412</v>
      </c>
      <c r="R78" s="1" t="s">
        <v>412</v>
      </c>
      <c r="S78" s="1" t="s">
        <v>412</v>
      </c>
      <c r="T78" s="1" t="s">
        <v>412</v>
      </c>
      <c r="U78" s="1" t="s">
        <v>412</v>
      </c>
      <c r="V78" s="1" t="s">
        <v>412</v>
      </c>
      <c r="W78" s="1" t="s">
        <v>412</v>
      </c>
      <c r="X78" s="1" t="s">
        <v>412</v>
      </c>
      <c r="Y78" s="22" t="s">
        <v>412</v>
      </c>
      <c r="Z78" s="22" t="s">
        <v>412</v>
      </c>
      <c r="AA78" s="1" t="s">
        <v>412</v>
      </c>
      <c r="AB78" s="1" t="s">
        <v>412</v>
      </c>
      <c r="AC78" s="1" t="s">
        <v>412</v>
      </c>
      <c r="AD78" s="1" t="s">
        <v>412</v>
      </c>
      <c r="AE78" s="22" t="s">
        <v>412</v>
      </c>
      <c r="AF78" s="1" t="s">
        <v>412</v>
      </c>
      <c r="AG78" s="22" t="s">
        <v>412</v>
      </c>
      <c r="AH78" s="1" t="s">
        <v>412</v>
      </c>
      <c r="AI78" s="1" t="s">
        <v>412</v>
      </c>
      <c r="AJ78" s="1" t="s">
        <v>412</v>
      </c>
      <c r="AK78" s="1" t="s">
        <v>412</v>
      </c>
      <c r="AL78" s="1" t="s">
        <v>412</v>
      </c>
      <c r="AM78" s="1" t="s">
        <v>412</v>
      </c>
    </row>
    <row r="79" spans="2:39" ht="56" x14ac:dyDescent="0.3">
      <c r="B79" s="16" t="s">
        <v>104</v>
      </c>
      <c r="C79" s="14" t="s">
        <v>9</v>
      </c>
      <c r="D79" s="18"/>
      <c r="E79" s="2"/>
      <c r="F79" s="2"/>
      <c r="G79" s="2"/>
      <c r="H79" s="2"/>
      <c r="I79" s="2"/>
      <c r="J79" s="2"/>
      <c r="K79" s="3">
        <f>SUM('GMIC-NC_21A_SCDPT1'!SCDPT1_20BEGIN_7:'GMIC-NC_21A_SCDPT1'!SCDPT1_20ENDIN_7)</f>
        <v>0</v>
      </c>
      <c r="L79" s="2"/>
      <c r="M79" s="3">
        <f>SUM('GMIC-NC_21A_SCDPT1'!SCDPT1_20BEGIN_9:'GMIC-NC_21A_SCDPT1'!SCDPT1_20ENDIN_9)</f>
        <v>0</v>
      </c>
      <c r="N79" s="3">
        <f>SUM('GMIC-NC_21A_SCDPT1'!SCDPT1_20BEGIN_10:'GMIC-NC_21A_SCDPT1'!SCDPT1_20ENDIN_10)</f>
        <v>0</v>
      </c>
      <c r="O79" s="3">
        <f>SUM('GMIC-NC_21A_SCDPT1'!SCDPT1_20BEGIN_11:'GMIC-NC_21A_SCDPT1'!SCDPT1_20ENDIN_11)</f>
        <v>0</v>
      </c>
      <c r="P79" s="3">
        <f>SUM('GMIC-NC_21A_SCDPT1'!SCDPT1_20BEGIN_12:'GMIC-NC_21A_SCDPT1'!SCDPT1_20ENDIN_12)</f>
        <v>0</v>
      </c>
      <c r="Q79" s="3">
        <f>SUM('GMIC-NC_21A_SCDPT1'!SCDPT1_20BEGIN_13:'GMIC-NC_21A_SCDPT1'!SCDPT1_20ENDIN_13)</f>
        <v>0</v>
      </c>
      <c r="R79" s="3">
        <f>SUM('GMIC-NC_21A_SCDPT1'!SCDPT1_20BEGIN_14:'GMIC-NC_21A_SCDPT1'!SCDPT1_20ENDIN_14)</f>
        <v>0</v>
      </c>
      <c r="S79" s="3">
        <f>SUM('GMIC-NC_21A_SCDPT1'!SCDPT1_20BEGIN_15:'GMIC-NC_21A_SCDPT1'!SCDPT1_20ENDIN_15)</f>
        <v>0</v>
      </c>
      <c r="T79" s="2"/>
      <c r="U79" s="2"/>
      <c r="V79" s="2"/>
      <c r="W79" s="3">
        <f>SUM('GMIC-NC_21A_SCDPT1'!SCDPT1_20BEGIN_19:'GMIC-NC_21A_SCDPT1'!SCDPT1_20ENDIN_19)</f>
        <v>0</v>
      </c>
      <c r="X79" s="3">
        <f>SUM('GMIC-NC_21A_SCDPT1'!SCDPT1_20BEGIN_20:'GMIC-NC_21A_SCDPT1'!SCDPT1_20ENDIN_20)</f>
        <v>0</v>
      </c>
      <c r="Y79" s="25"/>
      <c r="Z79" s="25"/>
      <c r="AA79" s="2"/>
      <c r="AB79" s="2"/>
      <c r="AC79" s="2"/>
      <c r="AD79" s="2"/>
      <c r="AE79" s="25"/>
      <c r="AF79" s="2"/>
      <c r="AG79" s="2"/>
      <c r="AH79" s="2"/>
      <c r="AI79" s="2"/>
      <c r="AJ79" s="2"/>
      <c r="AK79" s="2"/>
      <c r="AL79" s="2"/>
      <c r="AM79" s="2"/>
    </row>
    <row r="80" spans="2:39" x14ac:dyDescent="0.3">
      <c r="B80" s="7" t="s">
        <v>412</v>
      </c>
      <c r="C80" s="1" t="s">
        <v>412</v>
      </c>
      <c r="D80" s="6" t="s">
        <v>412</v>
      </c>
      <c r="E80" s="1" t="s">
        <v>412</v>
      </c>
      <c r="F80" s="1" t="s">
        <v>412</v>
      </c>
      <c r="G80" s="1" t="s">
        <v>412</v>
      </c>
      <c r="H80" s="1" t="s">
        <v>412</v>
      </c>
      <c r="I80" s="1" t="s">
        <v>412</v>
      </c>
      <c r="J80" s="1" t="s">
        <v>412</v>
      </c>
      <c r="K80" s="1" t="s">
        <v>412</v>
      </c>
      <c r="L80" s="1" t="s">
        <v>412</v>
      </c>
      <c r="M80" s="1" t="s">
        <v>412</v>
      </c>
      <c r="N80" s="1" t="s">
        <v>412</v>
      </c>
      <c r="O80" s="1" t="s">
        <v>412</v>
      </c>
      <c r="P80" s="1" t="s">
        <v>412</v>
      </c>
      <c r="Q80" s="1" t="s">
        <v>412</v>
      </c>
      <c r="R80" s="1" t="s">
        <v>412</v>
      </c>
      <c r="S80" s="1" t="s">
        <v>412</v>
      </c>
      <c r="T80" s="1" t="s">
        <v>412</v>
      </c>
      <c r="U80" s="1" t="s">
        <v>412</v>
      </c>
      <c r="V80" s="1" t="s">
        <v>412</v>
      </c>
      <c r="W80" s="1" t="s">
        <v>412</v>
      </c>
      <c r="X80" s="1" t="s">
        <v>412</v>
      </c>
      <c r="Y80" s="22" t="s">
        <v>412</v>
      </c>
      <c r="Z80" s="22" t="s">
        <v>412</v>
      </c>
      <c r="AA80" s="1" t="s">
        <v>412</v>
      </c>
      <c r="AB80" s="1" t="s">
        <v>412</v>
      </c>
      <c r="AC80" s="1" t="s">
        <v>412</v>
      </c>
      <c r="AD80" s="1" t="s">
        <v>412</v>
      </c>
      <c r="AE80" s="22" t="s">
        <v>412</v>
      </c>
      <c r="AF80" s="1" t="s">
        <v>412</v>
      </c>
      <c r="AG80" s="1" t="s">
        <v>412</v>
      </c>
      <c r="AH80" s="1" t="s">
        <v>412</v>
      </c>
      <c r="AI80" s="1" t="s">
        <v>412</v>
      </c>
      <c r="AJ80" s="1" t="s">
        <v>412</v>
      </c>
      <c r="AK80" s="1" t="s">
        <v>412</v>
      </c>
      <c r="AL80" s="1" t="s">
        <v>412</v>
      </c>
      <c r="AM80" s="1" t="s">
        <v>412</v>
      </c>
    </row>
    <row r="81" spans="2:39" x14ac:dyDescent="0.3">
      <c r="B81" s="17" t="s">
        <v>416</v>
      </c>
      <c r="C81" s="20" t="s">
        <v>584</v>
      </c>
      <c r="D81" s="15" t="s">
        <v>2</v>
      </c>
      <c r="E81" s="33" t="s">
        <v>2</v>
      </c>
      <c r="F81" s="19" t="s">
        <v>2</v>
      </c>
      <c r="G81" s="32" t="s">
        <v>2</v>
      </c>
      <c r="H81" s="29" t="s">
        <v>2</v>
      </c>
      <c r="I81" s="31" t="s">
        <v>2</v>
      </c>
      <c r="J81" s="30" t="s">
        <v>2</v>
      </c>
      <c r="K81" s="4"/>
      <c r="L81" s="34"/>
      <c r="M81" s="4"/>
      <c r="N81" s="4"/>
      <c r="O81" s="4"/>
      <c r="P81" s="4"/>
      <c r="Q81" s="4"/>
      <c r="R81" s="4"/>
      <c r="S81" s="4"/>
      <c r="T81" s="9"/>
      <c r="U81" s="9"/>
      <c r="V81" s="5" t="s">
        <v>2</v>
      </c>
      <c r="W81" s="4"/>
      <c r="X81" s="4"/>
      <c r="Y81" s="37"/>
      <c r="Z81" s="37"/>
      <c r="AA81" s="40" t="s">
        <v>2</v>
      </c>
      <c r="AB81" s="28" t="s">
        <v>2</v>
      </c>
      <c r="AC81" s="5" t="s">
        <v>2</v>
      </c>
      <c r="AD81" s="39" t="s">
        <v>2</v>
      </c>
      <c r="AE81" s="37"/>
      <c r="AF81" s="9"/>
      <c r="AG81" s="37"/>
      <c r="AH81" s="5" t="s">
        <v>2</v>
      </c>
      <c r="AI81" s="5" t="s">
        <v>2</v>
      </c>
      <c r="AJ81" s="5" t="s">
        <v>2</v>
      </c>
      <c r="AK81" s="13" t="s">
        <v>2</v>
      </c>
      <c r="AL81" s="27" t="s">
        <v>2</v>
      </c>
      <c r="AM81" s="35" t="s">
        <v>2</v>
      </c>
    </row>
    <row r="82" spans="2:39" x14ac:dyDescent="0.3">
      <c r="B82" s="7" t="s">
        <v>412</v>
      </c>
      <c r="C82" s="1" t="s">
        <v>412</v>
      </c>
      <c r="D82" s="6" t="s">
        <v>412</v>
      </c>
      <c r="E82" s="1" t="s">
        <v>412</v>
      </c>
      <c r="F82" s="1" t="s">
        <v>412</v>
      </c>
      <c r="G82" s="1" t="s">
        <v>412</v>
      </c>
      <c r="H82" s="1" t="s">
        <v>412</v>
      </c>
      <c r="I82" s="1" t="s">
        <v>412</v>
      </c>
      <c r="J82" s="1" t="s">
        <v>412</v>
      </c>
      <c r="K82" s="1" t="s">
        <v>412</v>
      </c>
      <c r="L82" s="1" t="s">
        <v>412</v>
      </c>
      <c r="M82" s="1" t="s">
        <v>412</v>
      </c>
      <c r="N82" s="1" t="s">
        <v>412</v>
      </c>
      <c r="O82" s="1" t="s">
        <v>412</v>
      </c>
      <c r="P82" s="1" t="s">
        <v>412</v>
      </c>
      <c r="Q82" s="1" t="s">
        <v>412</v>
      </c>
      <c r="R82" s="1" t="s">
        <v>412</v>
      </c>
      <c r="S82" s="1" t="s">
        <v>412</v>
      </c>
      <c r="T82" s="1" t="s">
        <v>412</v>
      </c>
      <c r="U82" s="1" t="s">
        <v>412</v>
      </c>
      <c r="V82" s="1" t="s">
        <v>412</v>
      </c>
      <c r="W82" s="1" t="s">
        <v>412</v>
      </c>
      <c r="X82" s="1" t="s">
        <v>412</v>
      </c>
      <c r="Y82" s="22" t="s">
        <v>412</v>
      </c>
      <c r="Z82" s="22" t="s">
        <v>412</v>
      </c>
      <c r="AA82" s="1" t="s">
        <v>412</v>
      </c>
      <c r="AB82" s="1" t="s">
        <v>412</v>
      </c>
      <c r="AC82" s="1" t="s">
        <v>412</v>
      </c>
      <c r="AD82" s="1" t="s">
        <v>412</v>
      </c>
      <c r="AE82" s="22" t="s">
        <v>412</v>
      </c>
      <c r="AF82" s="1" t="s">
        <v>412</v>
      </c>
      <c r="AG82" s="1" t="s">
        <v>412</v>
      </c>
      <c r="AH82" s="1" t="s">
        <v>412</v>
      </c>
      <c r="AI82" s="1" t="s">
        <v>412</v>
      </c>
      <c r="AJ82" s="1" t="s">
        <v>412</v>
      </c>
      <c r="AK82" s="1" t="s">
        <v>412</v>
      </c>
      <c r="AL82" s="1" t="s">
        <v>412</v>
      </c>
      <c r="AM82" s="1" t="s">
        <v>412</v>
      </c>
    </row>
    <row r="83" spans="2:39" ht="56" x14ac:dyDescent="0.3">
      <c r="B83" s="16" t="s">
        <v>628</v>
      </c>
      <c r="C83" s="14" t="s">
        <v>141</v>
      </c>
      <c r="D83" s="18"/>
      <c r="E83" s="2"/>
      <c r="F83" s="2"/>
      <c r="G83" s="2"/>
      <c r="H83" s="2"/>
      <c r="I83" s="2"/>
      <c r="J83" s="2"/>
      <c r="K83" s="3">
        <f>SUM('GMIC-NC_21A_SCDPT1'!SCDPT1_21BEGIN_7:'GMIC-NC_21A_SCDPT1'!SCDPT1_21ENDIN_7)</f>
        <v>0</v>
      </c>
      <c r="L83" s="2"/>
      <c r="M83" s="3">
        <f>SUM('GMIC-NC_21A_SCDPT1'!SCDPT1_21BEGIN_9:'GMIC-NC_21A_SCDPT1'!SCDPT1_21ENDIN_9)</f>
        <v>0</v>
      </c>
      <c r="N83" s="3">
        <f>SUM('GMIC-NC_21A_SCDPT1'!SCDPT1_21BEGIN_10:'GMIC-NC_21A_SCDPT1'!SCDPT1_21ENDIN_10)</f>
        <v>0</v>
      </c>
      <c r="O83" s="3">
        <f>SUM('GMIC-NC_21A_SCDPT1'!SCDPT1_21BEGIN_11:'GMIC-NC_21A_SCDPT1'!SCDPT1_21ENDIN_11)</f>
        <v>0</v>
      </c>
      <c r="P83" s="3">
        <f>SUM('GMIC-NC_21A_SCDPT1'!SCDPT1_21BEGIN_12:'GMIC-NC_21A_SCDPT1'!SCDPT1_21ENDIN_12)</f>
        <v>0</v>
      </c>
      <c r="Q83" s="3">
        <f>SUM('GMIC-NC_21A_SCDPT1'!SCDPT1_21BEGIN_13:'GMIC-NC_21A_SCDPT1'!SCDPT1_21ENDIN_13)</f>
        <v>0</v>
      </c>
      <c r="R83" s="3">
        <f>SUM('GMIC-NC_21A_SCDPT1'!SCDPT1_21BEGIN_14:'GMIC-NC_21A_SCDPT1'!SCDPT1_21ENDIN_14)</f>
        <v>0</v>
      </c>
      <c r="S83" s="3">
        <f>SUM('GMIC-NC_21A_SCDPT1'!SCDPT1_21BEGIN_15:'GMIC-NC_21A_SCDPT1'!SCDPT1_21ENDIN_15)</f>
        <v>0</v>
      </c>
      <c r="T83" s="2"/>
      <c r="U83" s="2"/>
      <c r="V83" s="2"/>
      <c r="W83" s="3">
        <f>SUM('GMIC-NC_21A_SCDPT1'!SCDPT1_21BEGIN_19:'GMIC-NC_21A_SCDPT1'!SCDPT1_21ENDIN_19)</f>
        <v>0</v>
      </c>
      <c r="X83" s="3">
        <f>SUM('GMIC-NC_21A_SCDPT1'!SCDPT1_21BEGIN_20:'GMIC-NC_21A_SCDPT1'!SCDPT1_21ENDIN_20)</f>
        <v>0</v>
      </c>
      <c r="Y83" s="25"/>
      <c r="Z83" s="25"/>
      <c r="AA83" s="2"/>
      <c r="AB83" s="2"/>
      <c r="AC83" s="2"/>
      <c r="AD83" s="2"/>
      <c r="AE83" s="25"/>
      <c r="AF83" s="2"/>
      <c r="AG83" s="2"/>
      <c r="AH83" s="2"/>
      <c r="AI83" s="2"/>
      <c r="AJ83" s="2"/>
      <c r="AK83" s="2"/>
      <c r="AL83" s="2"/>
      <c r="AM83" s="2"/>
    </row>
    <row r="84" spans="2:39" ht="28" x14ac:dyDescent="0.3">
      <c r="B84" s="16" t="s">
        <v>288</v>
      </c>
      <c r="C84" s="14" t="s">
        <v>49</v>
      </c>
      <c r="D84" s="18"/>
      <c r="E84" s="2"/>
      <c r="F84" s="2"/>
      <c r="G84" s="2"/>
      <c r="H84" s="2"/>
      <c r="I84" s="2"/>
      <c r="J84" s="2"/>
      <c r="K84" s="3">
        <f>'GMIC-NC_21A_SCDPT1'!SCDPT1_1899999_7+'GMIC-NC_21A_SCDPT1'!SCDPT1_1999999_7+'GMIC-NC_21A_SCDPT1'!SCDPT1_2099999_7+'GMIC-NC_21A_SCDPT1'!SCDPT1_2199999_7</f>
        <v>0</v>
      </c>
      <c r="L84" s="2"/>
      <c r="M84" s="3">
        <f>'GMIC-NC_21A_SCDPT1'!SCDPT1_1899999_9+'GMIC-NC_21A_SCDPT1'!SCDPT1_1999999_9+'GMIC-NC_21A_SCDPT1'!SCDPT1_2099999_9+'GMIC-NC_21A_SCDPT1'!SCDPT1_2199999_9</f>
        <v>0</v>
      </c>
      <c r="N84" s="3">
        <f>'GMIC-NC_21A_SCDPT1'!SCDPT1_1899999_10+'GMIC-NC_21A_SCDPT1'!SCDPT1_1999999_10+'GMIC-NC_21A_SCDPT1'!SCDPT1_2099999_10+'GMIC-NC_21A_SCDPT1'!SCDPT1_2199999_10</f>
        <v>0</v>
      </c>
      <c r="O84" s="3">
        <f>'GMIC-NC_21A_SCDPT1'!SCDPT1_1899999_11+'GMIC-NC_21A_SCDPT1'!SCDPT1_1999999_11+'GMIC-NC_21A_SCDPT1'!SCDPT1_2099999_11+'GMIC-NC_21A_SCDPT1'!SCDPT1_2199999_11</f>
        <v>0</v>
      </c>
      <c r="P84" s="3">
        <f>'GMIC-NC_21A_SCDPT1'!SCDPT1_1899999_12+'GMIC-NC_21A_SCDPT1'!SCDPT1_1999999_12+'GMIC-NC_21A_SCDPT1'!SCDPT1_2099999_12+'GMIC-NC_21A_SCDPT1'!SCDPT1_2199999_12</f>
        <v>0</v>
      </c>
      <c r="Q84" s="3">
        <f>'GMIC-NC_21A_SCDPT1'!SCDPT1_1899999_13+'GMIC-NC_21A_SCDPT1'!SCDPT1_1999999_13+'GMIC-NC_21A_SCDPT1'!SCDPT1_2099999_13+'GMIC-NC_21A_SCDPT1'!SCDPT1_2199999_13</f>
        <v>0</v>
      </c>
      <c r="R84" s="3">
        <f>'GMIC-NC_21A_SCDPT1'!SCDPT1_1899999_14+'GMIC-NC_21A_SCDPT1'!SCDPT1_1999999_14+'GMIC-NC_21A_SCDPT1'!SCDPT1_2099999_14+'GMIC-NC_21A_SCDPT1'!SCDPT1_2199999_14</f>
        <v>0</v>
      </c>
      <c r="S84" s="3">
        <f>'GMIC-NC_21A_SCDPT1'!SCDPT1_1899999_15+'GMIC-NC_21A_SCDPT1'!SCDPT1_1999999_15+'GMIC-NC_21A_SCDPT1'!SCDPT1_2099999_15+'GMIC-NC_21A_SCDPT1'!SCDPT1_2199999_15</f>
        <v>0</v>
      </c>
      <c r="T84" s="2"/>
      <c r="U84" s="2"/>
      <c r="V84" s="2"/>
      <c r="W84" s="3">
        <f>'GMIC-NC_21A_SCDPT1'!SCDPT1_1899999_19+'GMIC-NC_21A_SCDPT1'!SCDPT1_1999999_19+'GMIC-NC_21A_SCDPT1'!SCDPT1_2099999_19+'GMIC-NC_21A_SCDPT1'!SCDPT1_2199999_19</f>
        <v>0</v>
      </c>
      <c r="X84" s="3">
        <f>'GMIC-NC_21A_SCDPT1'!SCDPT1_1899999_20+'GMIC-NC_21A_SCDPT1'!SCDPT1_1999999_20+'GMIC-NC_21A_SCDPT1'!SCDPT1_2099999_20+'GMIC-NC_21A_SCDPT1'!SCDPT1_2199999_20</f>
        <v>0</v>
      </c>
      <c r="Y84" s="25"/>
      <c r="Z84" s="25"/>
      <c r="AA84" s="2"/>
      <c r="AB84" s="2"/>
      <c r="AC84" s="2"/>
      <c r="AD84" s="2"/>
      <c r="AE84" s="25"/>
      <c r="AF84" s="2"/>
      <c r="AG84" s="2"/>
      <c r="AH84" s="2"/>
      <c r="AI84" s="2"/>
      <c r="AJ84" s="2"/>
      <c r="AK84" s="2"/>
      <c r="AL84" s="2"/>
      <c r="AM84" s="2"/>
    </row>
    <row r="85" spans="2:39" x14ac:dyDescent="0.3">
      <c r="B85" s="7" t="s">
        <v>412</v>
      </c>
      <c r="C85" s="1" t="s">
        <v>412</v>
      </c>
      <c r="D85" s="6" t="s">
        <v>412</v>
      </c>
      <c r="E85" s="1" t="s">
        <v>412</v>
      </c>
      <c r="F85" s="1" t="s">
        <v>412</v>
      </c>
      <c r="G85" s="1" t="s">
        <v>412</v>
      </c>
      <c r="H85" s="1" t="s">
        <v>412</v>
      </c>
      <c r="I85" s="1" t="s">
        <v>412</v>
      </c>
      <c r="J85" s="1" t="s">
        <v>412</v>
      </c>
      <c r="K85" s="1" t="s">
        <v>412</v>
      </c>
      <c r="L85" s="1" t="s">
        <v>412</v>
      </c>
      <c r="M85" s="1" t="s">
        <v>412</v>
      </c>
      <c r="N85" s="1" t="s">
        <v>412</v>
      </c>
      <c r="O85" s="1" t="s">
        <v>412</v>
      </c>
      <c r="P85" s="1" t="s">
        <v>412</v>
      </c>
      <c r="Q85" s="1" t="s">
        <v>412</v>
      </c>
      <c r="R85" s="1" t="s">
        <v>412</v>
      </c>
      <c r="S85" s="1" t="s">
        <v>412</v>
      </c>
      <c r="T85" s="1" t="s">
        <v>412</v>
      </c>
      <c r="U85" s="1" t="s">
        <v>412</v>
      </c>
      <c r="V85" s="1" t="s">
        <v>412</v>
      </c>
      <c r="W85" s="1" t="s">
        <v>412</v>
      </c>
      <c r="X85" s="1" t="s">
        <v>412</v>
      </c>
      <c r="Y85" s="22" t="s">
        <v>412</v>
      </c>
      <c r="Z85" s="22" t="s">
        <v>412</v>
      </c>
      <c r="AA85" s="1" t="s">
        <v>412</v>
      </c>
      <c r="AB85" s="1" t="s">
        <v>412</v>
      </c>
      <c r="AC85" s="1" t="s">
        <v>412</v>
      </c>
      <c r="AD85" s="1" t="s">
        <v>412</v>
      </c>
      <c r="AE85" s="22" t="s">
        <v>412</v>
      </c>
      <c r="AF85" s="1" t="s">
        <v>412</v>
      </c>
      <c r="AG85" s="1" t="s">
        <v>412</v>
      </c>
      <c r="AH85" s="1" t="s">
        <v>412</v>
      </c>
      <c r="AI85" s="1" t="s">
        <v>412</v>
      </c>
      <c r="AJ85" s="1" t="s">
        <v>412</v>
      </c>
      <c r="AK85" s="1" t="s">
        <v>412</v>
      </c>
      <c r="AL85" s="1" t="s">
        <v>412</v>
      </c>
      <c r="AM85" s="1" t="s">
        <v>412</v>
      </c>
    </row>
    <row r="86" spans="2:39" x14ac:dyDescent="0.3">
      <c r="B86" s="17" t="s">
        <v>142</v>
      </c>
      <c r="C86" s="44" t="s">
        <v>143</v>
      </c>
      <c r="D86" s="15" t="s">
        <v>533</v>
      </c>
      <c r="E86" s="33" t="s">
        <v>2</v>
      </c>
      <c r="F86" s="19" t="s">
        <v>2</v>
      </c>
      <c r="G86" s="32" t="s">
        <v>414</v>
      </c>
      <c r="H86" s="29" t="s">
        <v>414</v>
      </c>
      <c r="I86" s="31" t="s">
        <v>534</v>
      </c>
      <c r="J86" s="30" t="s">
        <v>50</v>
      </c>
      <c r="K86" s="4">
        <v>700000</v>
      </c>
      <c r="L86" s="34">
        <v>100.83799999999999</v>
      </c>
      <c r="M86" s="4">
        <v>705866</v>
      </c>
      <c r="N86" s="4">
        <v>700000</v>
      </c>
      <c r="O86" s="4">
        <v>700000</v>
      </c>
      <c r="P86" s="4">
        <v>0</v>
      </c>
      <c r="Q86" s="4">
        <v>0</v>
      </c>
      <c r="R86" s="4">
        <v>0</v>
      </c>
      <c r="S86" s="4">
        <v>0</v>
      </c>
      <c r="T86" s="9">
        <v>3.2269999999999999</v>
      </c>
      <c r="U86" s="9">
        <v>3.2269999999999999</v>
      </c>
      <c r="V86" s="5" t="s">
        <v>587</v>
      </c>
      <c r="W86" s="4">
        <v>4769</v>
      </c>
      <c r="X86" s="4">
        <v>22589</v>
      </c>
      <c r="Y86" s="48">
        <v>42229</v>
      </c>
      <c r="Z86" s="48">
        <v>44666</v>
      </c>
      <c r="AA86" s="40" t="s">
        <v>333</v>
      </c>
      <c r="AB86" s="28" t="s">
        <v>580</v>
      </c>
      <c r="AC86" s="5" t="s">
        <v>10</v>
      </c>
      <c r="AD86" s="2"/>
      <c r="AE86" s="37"/>
      <c r="AF86" s="9"/>
      <c r="AG86" s="37"/>
      <c r="AH86" s="5" t="s">
        <v>2</v>
      </c>
      <c r="AI86" s="5" t="s">
        <v>289</v>
      </c>
      <c r="AJ86" s="5" t="s">
        <v>461</v>
      </c>
      <c r="AK86" s="13" t="s">
        <v>2</v>
      </c>
      <c r="AL86" s="27" t="s">
        <v>582</v>
      </c>
      <c r="AM86" s="35" t="s">
        <v>181</v>
      </c>
    </row>
    <row r="87" spans="2:39" x14ac:dyDescent="0.3">
      <c r="B87" s="17" t="s">
        <v>290</v>
      </c>
      <c r="C87" s="44" t="s">
        <v>462</v>
      </c>
      <c r="D87" s="15" t="s">
        <v>373</v>
      </c>
      <c r="E87" s="56" t="s">
        <v>2</v>
      </c>
      <c r="F87" s="47" t="s">
        <v>2</v>
      </c>
      <c r="G87" s="32" t="s">
        <v>414</v>
      </c>
      <c r="H87" s="57" t="s">
        <v>414</v>
      </c>
      <c r="I87" s="62" t="s">
        <v>182</v>
      </c>
      <c r="J87" s="60" t="s">
        <v>50</v>
      </c>
      <c r="K87" s="4">
        <v>750000</v>
      </c>
      <c r="L87" s="34">
        <v>100.999</v>
      </c>
      <c r="M87" s="4">
        <v>757493</v>
      </c>
      <c r="N87" s="4">
        <v>750000</v>
      </c>
      <c r="O87" s="4">
        <v>750000</v>
      </c>
      <c r="P87" s="4">
        <v>0</v>
      </c>
      <c r="Q87" s="4">
        <v>0</v>
      </c>
      <c r="R87" s="4">
        <v>0</v>
      </c>
      <c r="S87" s="4">
        <v>0</v>
      </c>
      <c r="T87" s="9">
        <v>2.2890000000000001</v>
      </c>
      <c r="U87" s="9">
        <v>2.2890000000000001</v>
      </c>
      <c r="V87" s="5" t="s">
        <v>588</v>
      </c>
      <c r="W87" s="4">
        <v>2432</v>
      </c>
      <c r="X87" s="4">
        <v>0</v>
      </c>
      <c r="Y87" s="48">
        <v>44489</v>
      </c>
      <c r="Z87" s="48">
        <v>48563</v>
      </c>
      <c r="AA87" s="65" t="s">
        <v>252</v>
      </c>
      <c r="AB87" s="59" t="s">
        <v>580</v>
      </c>
      <c r="AC87" s="5" t="s">
        <v>10</v>
      </c>
      <c r="AD87" s="2"/>
      <c r="AE87" s="38">
        <v>48014</v>
      </c>
      <c r="AF87" s="9">
        <v>100</v>
      </c>
      <c r="AG87" s="8"/>
      <c r="AH87" s="5" t="s">
        <v>2</v>
      </c>
      <c r="AI87" s="5" t="s">
        <v>373</v>
      </c>
      <c r="AJ87" s="5" t="s">
        <v>2</v>
      </c>
      <c r="AK87" s="13" t="s">
        <v>2</v>
      </c>
      <c r="AL87" s="58" t="s">
        <v>582</v>
      </c>
      <c r="AM87" s="35" t="s">
        <v>253</v>
      </c>
    </row>
    <row r="88" spans="2:39" x14ac:dyDescent="0.3">
      <c r="B88" s="7" t="s">
        <v>412</v>
      </c>
      <c r="C88" s="1" t="s">
        <v>412</v>
      </c>
      <c r="D88" s="6" t="s">
        <v>412</v>
      </c>
      <c r="E88" s="1" t="s">
        <v>412</v>
      </c>
      <c r="F88" s="1" t="s">
        <v>412</v>
      </c>
      <c r="G88" s="1" t="s">
        <v>412</v>
      </c>
      <c r="H88" s="1" t="s">
        <v>412</v>
      </c>
      <c r="I88" s="1" t="s">
        <v>412</v>
      </c>
      <c r="J88" s="1" t="s">
        <v>412</v>
      </c>
      <c r="K88" s="1" t="s">
        <v>412</v>
      </c>
      <c r="L88" s="1" t="s">
        <v>412</v>
      </c>
      <c r="M88" s="1" t="s">
        <v>412</v>
      </c>
      <c r="N88" s="1" t="s">
        <v>412</v>
      </c>
      <c r="O88" s="1" t="s">
        <v>412</v>
      </c>
      <c r="P88" s="1" t="s">
        <v>412</v>
      </c>
      <c r="Q88" s="1" t="s">
        <v>412</v>
      </c>
      <c r="R88" s="1" t="s">
        <v>412</v>
      </c>
      <c r="S88" s="1" t="s">
        <v>412</v>
      </c>
      <c r="T88" s="1" t="s">
        <v>412</v>
      </c>
      <c r="U88" s="1" t="s">
        <v>412</v>
      </c>
      <c r="V88" s="1" t="s">
        <v>412</v>
      </c>
      <c r="W88" s="1" t="s">
        <v>412</v>
      </c>
      <c r="X88" s="1" t="s">
        <v>412</v>
      </c>
      <c r="Y88" s="22" t="s">
        <v>412</v>
      </c>
      <c r="Z88" s="22" t="s">
        <v>412</v>
      </c>
      <c r="AA88" s="1" t="s">
        <v>412</v>
      </c>
      <c r="AB88" s="1" t="s">
        <v>412</v>
      </c>
      <c r="AC88" s="1" t="s">
        <v>412</v>
      </c>
      <c r="AD88" s="1" t="s">
        <v>412</v>
      </c>
      <c r="AE88" s="22" t="s">
        <v>412</v>
      </c>
      <c r="AF88" s="1" t="s">
        <v>412</v>
      </c>
      <c r="AG88" s="1" t="s">
        <v>412</v>
      </c>
      <c r="AH88" s="1" t="s">
        <v>412</v>
      </c>
      <c r="AI88" s="1" t="s">
        <v>412</v>
      </c>
      <c r="AJ88" s="1" t="s">
        <v>412</v>
      </c>
      <c r="AK88" s="1" t="s">
        <v>412</v>
      </c>
      <c r="AL88" s="1" t="s">
        <v>412</v>
      </c>
      <c r="AM88" s="1" t="s">
        <v>412</v>
      </c>
    </row>
    <row r="89" spans="2:39" ht="42" x14ac:dyDescent="0.3">
      <c r="B89" s="16" t="s">
        <v>183</v>
      </c>
      <c r="C89" s="14" t="s">
        <v>291</v>
      </c>
      <c r="D89" s="18"/>
      <c r="E89" s="2"/>
      <c r="F89" s="2"/>
      <c r="G89" s="2"/>
      <c r="H89" s="2"/>
      <c r="I89" s="2"/>
      <c r="J89" s="2"/>
      <c r="K89" s="3">
        <f>SUM('GMIC-NC_21A_SCDPT1'!SCDPT1_25BEGIN_7:'GMIC-NC_21A_SCDPT1'!SCDPT1_25ENDIN_7)</f>
        <v>1450000</v>
      </c>
      <c r="L89" s="2"/>
      <c r="M89" s="3">
        <f>SUM('GMIC-NC_21A_SCDPT1'!SCDPT1_25BEGIN_9:'GMIC-NC_21A_SCDPT1'!SCDPT1_25ENDIN_9)</f>
        <v>1463359</v>
      </c>
      <c r="N89" s="3">
        <f>SUM('GMIC-NC_21A_SCDPT1'!SCDPT1_25BEGIN_10:'GMIC-NC_21A_SCDPT1'!SCDPT1_25ENDIN_10)</f>
        <v>1450000</v>
      </c>
      <c r="O89" s="3">
        <f>SUM('GMIC-NC_21A_SCDPT1'!SCDPT1_25BEGIN_11:'GMIC-NC_21A_SCDPT1'!SCDPT1_25ENDIN_11)</f>
        <v>1450000</v>
      </c>
      <c r="P89" s="3">
        <f>SUM('GMIC-NC_21A_SCDPT1'!SCDPT1_25BEGIN_12:'GMIC-NC_21A_SCDPT1'!SCDPT1_25ENDIN_12)</f>
        <v>0</v>
      </c>
      <c r="Q89" s="3">
        <f>SUM('GMIC-NC_21A_SCDPT1'!SCDPT1_25BEGIN_13:'GMIC-NC_21A_SCDPT1'!SCDPT1_25ENDIN_13)</f>
        <v>0</v>
      </c>
      <c r="R89" s="3">
        <f>SUM('GMIC-NC_21A_SCDPT1'!SCDPT1_25BEGIN_14:'GMIC-NC_21A_SCDPT1'!SCDPT1_25ENDIN_14)</f>
        <v>0</v>
      </c>
      <c r="S89" s="3">
        <f>SUM('GMIC-NC_21A_SCDPT1'!SCDPT1_25BEGIN_15:'GMIC-NC_21A_SCDPT1'!SCDPT1_25ENDIN_15)</f>
        <v>0</v>
      </c>
      <c r="T89" s="2"/>
      <c r="U89" s="2"/>
      <c r="V89" s="2"/>
      <c r="W89" s="3">
        <f>SUM('GMIC-NC_21A_SCDPT1'!SCDPT1_25BEGIN_19:'GMIC-NC_21A_SCDPT1'!SCDPT1_25ENDIN_19)</f>
        <v>7201</v>
      </c>
      <c r="X89" s="3">
        <f>SUM('GMIC-NC_21A_SCDPT1'!SCDPT1_25BEGIN_20:'GMIC-NC_21A_SCDPT1'!SCDPT1_25ENDIN_20)</f>
        <v>22589</v>
      </c>
      <c r="Y89" s="25"/>
      <c r="Z89" s="25"/>
      <c r="AA89" s="2"/>
      <c r="AB89" s="2"/>
      <c r="AC89" s="2"/>
      <c r="AD89" s="2"/>
      <c r="AE89" s="25"/>
      <c r="AF89" s="2"/>
      <c r="AG89" s="25"/>
      <c r="AH89" s="2"/>
      <c r="AI89" s="2"/>
      <c r="AJ89" s="2"/>
      <c r="AK89" s="2"/>
      <c r="AL89" s="2"/>
      <c r="AM89" s="2"/>
    </row>
    <row r="90" spans="2:39" x14ac:dyDescent="0.3">
      <c r="B90" s="7" t="s">
        <v>412</v>
      </c>
      <c r="C90" s="1" t="s">
        <v>412</v>
      </c>
      <c r="D90" s="6" t="s">
        <v>412</v>
      </c>
      <c r="E90" s="1" t="s">
        <v>412</v>
      </c>
      <c r="F90" s="1" t="s">
        <v>412</v>
      </c>
      <c r="G90" s="1" t="s">
        <v>412</v>
      </c>
      <c r="H90" s="1" t="s">
        <v>412</v>
      </c>
      <c r="I90" s="1" t="s">
        <v>412</v>
      </c>
      <c r="J90" s="1" t="s">
        <v>412</v>
      </c>
      <c r="K90" s="1" t="s">
        <v>412</v>
      </c>
      <c r="L90" s="1" t="s">
        <v>412</v>
      </c>
      <c r="M90" s="1" t="s">
        <v>412</v>
      </c>
      <c r="N90" s="1" t="s">
        <v>412</v>
      </c>
      <c r="O90" s="1" t="s">
        <v>412</v>
      </c>
      <c r="P90" s="1" t="s">
        <v>412</v>
      </c>
      <c r="Q90" s="1" t="s">
        <v>412</v>
      </c>
      <c r="R90" s="1" t="s">
        <v>412</v>
      </c>
      <c r="S90" s="1" t="s">
        <v>412</v>
      </c>
      <c r="T90" s="1" t="s">
        <v>412</v>
      </c>
      <c r="U90" s="1" t="s">
        <v>412</v>
      </c>
      <c r="V90" s="1" t="s">
        <v>412</v>
      </c>
      <c r="W90" s="1" t="s">
        <v>412</v>
      </c>
      <c r="X90" s="1" t="s">
        <v>412</v>
      </c>
      <c r="Y90" s="1" t="s">
        <v>412</v>
      </c>
      <c r="Z90" s="1" t="s">
        <v>412</v>
      </c>
      <c r="AA90" s="1" t="s">
        <v>412</v>
      </c>
      <c r="AB90" s="1" t="s">
        <v>412</v>
      </c>
      <c r="AC90" s="1" t="s">
        <v>412</v>
      </c>
      <c r="AD90" s="1" t="s">
        <v>412</v>
      </c>
      <c r="AE90" s="1" t="s">
        <v>412</v>
      </c>
      <c r="AF90" s="1" t="s">
        <v>412</v>
      </c>
      <c r="AG90" s="1" t="s">
        <v>412</v>
      </c>
      <c r="AH90" s="1" t="s">
        <v>412</v>
      </c>
      <c r="AI90" s="1" t="s">
        <v>412</v>
      </c>
      <c r="AJ90" s="1" t="s">
        <v>412</v>
      </c>
      <c r="AK90" s="1" t="s">
        <v>412</v>
      </c>
      <c r="AL90" s="1" t="s">
        <v>412</v>
      </c>
      <c r="AM90" s="1" t="s">
        <v>412</v>
      </c>
    </row>
    <row r="91" spans="2:39" x14ac:dyDescent="0.3">
      <c r="B91" s="17" t="s">
        <v>497</v>
      </c>
      <c r="C91" s="20" t="s">
        <v>584</v>
      </c>
      <c r="D91" s="15" t="s">
        <v>2</v>
      </c>
      <c r="E91" s="33" t="s">
        <v>2</v>
      </c>
      <c r="F91" s="19" t="s">
        <v>2</v>
      </c>
      <c r="G91" s="32" t="s">
        <v>2</v>
      </c>
      <c r="H91" s="29" t="s">
        <v>2</v>
      </c>
      <c r="I91" s="31" t="s">
        <v>2</v>
      </c>
      <c r="J91" s="30" t="s">
        <v>2</v>
      </c>
      <c r="K91" s="4"/>
      <c r="L91" s="34"/>
      <c r="M91" s="4"/>
      <c r="N91" s="4"/>
      <c r="O91" s="4"/>
      <c r="P91" s="4"/>
      <c r="Q91" s="4"/>
      <c r="R91" s="4"/>
      <c r="S91" s="4"/>
      <c r="T91" s="9"/>
      <c r="U91" s="9"/>
      <c r="V91" s="5" t="s">
        <v>2</v>
      </c>
      <c r="W91" s="4"/>
      <c r="X91" s="4"/>
      <c r="Y91" s="8"/>
      <c r="Z91" s="8"/>
      <c r="AA91" s="40" t="s">
        <v>2</v>
      </c>
      <c r="AB91" s="28" t="s">
        <v>2</v>
      </c>
      <c r="AC91" s="5" t="s">
        <v>2</v>
      </c>
      <c r="AD91" s="39" t="s">
        <v>2</v>
      </c>
      <c r="AE91" s="8"/>
      <c r="AF91" s="9"/>
      <c r="AG91" s="8"/>
      <c r="AH91" s="5" t="s">
        <v>2</v>
      </c>
      <c r="AI91" s="5" t="s">
        <v>2</v>
      </c>
      <c r="AJ91" s="5" t="s">
        <v>2</v>
      </c>
      <c r="AK91" s="13" t="s">
        <v>2</v>
      </c>
      <c r="AL91" s="27" t="s">
        <v>2</v>
      </c>
      <c r="AM91" s="35" t="s">
        <v>2</v>
      </c>
    </row>
    <row r="92" spans="2:39" x14ac:dyDescent="0.3">
      <c r="B92" s="7" t="s">
        <v>412</v>
      </c>
      <c r="C92" s="1" t="s">
        <v>412</v>
      </c>
      <c r="D92" s="6" t="s">
        <v>412</v>
      </c>
      <c r="E92" s="1" t="s">
        <v>412</v>
      </c>
      <c r="F92" s="1" t="s">
        <v>412</v>
      </c>
      <c r="G92" s="1" t="s">
        <v>412</v>
      </c>
      <c r="H92" s="1" t="s">
        <v>412</v>
      </c>
      <c r="I92" s="1" t="s">
        <v>412</v>
      </c>
      <c r="J92" s="1" t="s">
        <v>412</v>
      </c>
      <c r="K92" s="1" t="s">
        <v>412</v>
      </c>
      <c r="L92" s="1" t="s">
        <v>412</v>
      </c>
      <c r="M92" s="1" t="s">
        <v>412</v>
      </c>
      <c r="N92" s="1" t="s">
        <v>412</v>
      </c>
      <c r="O92" s="1" t="s">
        <v>412</v>
      </c>
      <c r="P92" s="1" t="s">
        <v>412</v>
      </c>
      <c r="Q92" s="1" t="s">
        <v>412</v>
      </c>
      <c r="R92" s="1" t="s">
        <v>412</v>
      </c>
      <c r="S92" s="1" t="s">
        <v>412</v>
      </c>
      <c r="T92" s="1" t="s">
        <v>412</v>
      </c>
      <c r="U92" s="1" t="s">
        <v>412</v>
      </c>
      <c r="V92" s="1" t="s">
        <v>412</v>
      </c>
      <c r="W92" s="1" t="s">
        <v>412</v>
      </c>
      <c r="X92" s="1" t="s">
        <v>412</v>
      </c>
      <c r="Y92" s="1" t="s">
        <v>412</v>
      </c>
      <c r="Z92" s="1" t="s">
        <v>412</v>
      </c>
      <c r="AA92" s="1" t="s">
        <v>412</v>
      </c>
      <c r="AB92" s="1" t="s">
        <v>412</v>
      </c>
      <c r="AC92" s="1" t="s">
        <v>412</v>
      </c>
      <c r="AD92" s="1" t="s">
        <v>412</v>
      </c>
      <c r="AE92" s="1" t="s">
        <v>412</v>
      </c>
      <c r="AF92" s="1" t="s">
        <v>412</v>
      </c>
      <c r="AG92" s="1" t="s">
        <v>412</v>
      </c>
      <c r="AH92" s="1" t="s">
        <v>412</v>
      </c>
      <c r="AI92" s="1" t="s">
        <v>412</v>
      </c>
      <c r="AJ92" s="1" t="s">
        <v>412</v>
      </c>
      <c r="AK92" s="1" t="s">
        <v>412</v>
      </c>
      <c r="AL92" s="1" t="s">
        <v>412</v>
      </c>
      <c r="AM92" s="1" t="s">
        <v>412</v>
      </c>
    </row>
    <row r="93" spans="2:39" ht="56" x14ac:dyDescent="0.3">
      <c r="B93" s="16" t="s">
        <v>51</v>
      </c>
      <c r="C93" s="14" t="s">
        <v>417</v>
      </c>
      <c r="D93" s="18"/>
      <c r="E93" s="2"/>
      <c r="F93" s="2"/>
      <c r="G93" s="2"/>
      <c r="H93" s="2"/>
      <c r="I93" s="2"/>
      <c r="J93" s="2"/>
      <c r="K93" s="3">
        <f>SUM('GMIC-NC_21A_SCDPT1'!SCDPT1_26BEGIN_7:'GMIC-NC_21A_SCDPT1'!SCDPT1_26ENDIN_7)</f>
        <v>0</v>
      </c>
      <c r="L93" s="2"/>
      <c r="M93" s="3">
        <f>SUM('GMIC-NC_21A_SCDPT1'!SCDPT1_26BEGIN_9:'GMIC-NC_21A_SCDPT1'!SCDPT1_26ENDIN_9)</f>
        <v>0</v>
      </c>
      <c r="N93" s="3">
        <f>SUM('GMIC-NC_21A_SCDPT1'!SCDPT1_26BEGIN_10:'GMIC-NC_21A_SCDPT1'!SCDPT1_26ENDIN_10)</f>
        <v>0</v>
      </c>
      <c r="O93" s="3">
        <f>SUM('GMIC-NC_21A_SCDPT1'!SCDPT1_26BEGIN_11:'GMIC-NC_21A_SCDPT1'!SCDPT1_26ENDIN_11)</f>
        <v>0</v>
      </c>
      <c r="P93" s="3">
        <f>SUM('GMIC-NC_21A_SCDPT1'!SCDPT1_26BEGIN_12:'GMIC-NC_21A_SCDPT1'!SCDPT1_26ENDIN_12)</f>
        <v>0</v>
      </c>
      <c r="Q93" s="3">
        <f>SUM('GMIC-NC_21A_SCDPT1'!SCDPT1_26BEGIN_13:'GMIC-NC_21A_SCDPT1'!SCDPT1_26ENDIN_13)</f>
        <v>0</v>
      </c>
      <c r="R93" s="3">
        <f>SUM('GMIC-NC_21A_SCDPT1'!SCDPT1_26BEGIN_14:'GMIC-NC_21A_SCDPT1'!SCDPT1_26ENDIN_14)</f>
        <v>0</v>
      </c>
      <c r="S93" s="3">
        <f>SUM('GMIC-NC_21A_SCDPT1'!SCDPT1_26BEGIN_15:'GMIC-NC_21A_SCDPT1'!SCDPT1_26ENDIN_15)</f>
        <v>0</v>
      </c>
      <c r="T93" s="2"/>
      <c r="U93" s="2"/>
      <c r="V93" s="2"/>
      <c r="W93" s="3">
        <f>SUM('GMIC-NC_21A_SCDPT1'!SCDPT1_26BEGIN_19:'GMIC-NC_21A_SCDPT1'!SCDPT1_26ENDIN_19)</f>
        <v>0</v>
      </c>
      <c r="X93" s="3">
        <f>SUM('GMIC-NC_21A_SCDPT1'!SCDPT1_26BEGIN_20:'GMIC-NC_21A_SCDPT1'!SCDPT1_26ENDIN_20)</f>
        <v>0</v>
      </c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2:39" x14ac:dyDescent="0.3">
      <c r="B94" s="7" t="s">
        <v>412</v>
      </c>
      <c r="C94" s="1" t="s">
        <v>412</v>
      </c>
      <c r="D94" s="6" t="s">
        <v>412</v>
      </c>
      <c r="E94" s="1" t="s">
        <v>412</v>
      </c>
      <c r="F94" s="1" t="s">
        <v>412</v>
      </c>
      <c r="G94" s="1" t="s">
        <v>412</v>
      </c>
      <c r="H94" s="1" t="s">
        <v>412</v>
      </c>
      <c r="I94" s="1" t="s">
        <v>412</v>
      </c>
      <c r="J94" s="1" t="s">
        <v>412</v>
      </c>
      <c r="K94" s="1" t="s">
        <v>412</v>
      </c>
      <c r="L94" s="1" t="s">
        <v>412</v>
      </c>
      <c r="M94" s="1" t="s">
        <v>412</v>
      </c>
      <c r="N94" s="1" t="s">
        <v>412</v>
      </c>
      <c r="O94" s="1" t="s">
        <v>412</v>
      </c>
      <c r="P94" s="1" t="s">
        <v>412</v>
      </c>
      <c r="Q94" s="1" t="s">
        <v>412</v>
      </c>
      <c r="R94" s="1" t="s">
        <v>412</v>
      </c>
      <c r="S94" s="1" t="s">
        <v>412</v>
      </c>
      <c r="T94" s="1" t="s">
        <v>412</v>
      </c>
      <c r="U94" s="1" t="s">
        <v>412</v>
      </c>
      <c r="V94" s="1" t="s">
        <v>412</v>
      </c>
      <c r="W94" s="1" t="s">
        <v>412</v>
      </c>
      <c r="X94" s="1" t="s">
        <v>412</v>
      </c>
      <c r="Y94" s="1" t="s">
        <v>412</v>
      </c>
      <c r="Z94" s="1" t="s">
        <v>412</v>
      </c>
      <c r="AA94" s="1" t="s">
        <v>412</v>
      </c>
      <c r="AB94" s="1" t="s">
        <v>412</v>
      </c>
      <c r="AC94" s="1" t="s">
        <v>412</v>
      </c>
      <c r="AD94" s="1" t="s">
        <v>412</v>
      </c>
      <c r="AE94" s="1" t="s">
        <v>412</v>
      </c>
      <c r="AF94" s="1" t="s">
        <v>412</v>
      </c>
      <c r="AG94" s="1" t="s">
        <v>412</v>
      </c>
      <c r="AH94" s="1" t="s">
        <v>412</v>
      </c>
      <c r="AI94" s="1" t="s">
        <v>412</v>
      </c>
      <c r="AJ94" s="1" t="s">
        <v>412</v>
      </c>
      <c r="AK94" s="1" t="s">
        <v>412</v>
      </c>
      <c r="AL94" s="1" t="s">
        <v>412</v>
      </c>
      <c r="AM94" s="1" t="s">
        <v>412</v>
      </c>
    </row>
    <row r="95" spans="2:39" x14ac:dyDescent="0.3">
      <c r="B95" s="17" t="s">
        <v>374</v>
      </c>
      <c r="C95" s="20" t="s">
        <v>584</v>
      </c>
      <c r="D95" s="15" t="s">
        <v>2</v>
      </c>
      <c r="E95" s="33" t="s">
        <v>2</v>
      </c>
      <c r="F95" s="19" t="s">
        <v>2</v>
      </c>
      <c r="G95" s="32" t="s">
        <v>2</v>
      </c>
      <c r="H95" s="29" t="s">
        <v>2</v>
      </c>
      <c r="I95" s="31" t="s">
        <v>2</v>
      </c>
      <c r="J95" s="30" t="s">
        <v>2</v>
      </c>
      <c r="K95" s="4"/>
      <c r="L95" s="34"/>
      <c r="M95" s="4"/>
      <c r="N95" s="4"/>
      <c r="O95" s="4"/>
      <c r="P95" s="4"/>
      <c r="Q95" s="4"/>
      <c r="R95" s="4"/>
      <c r="S95" s="4"/>
      <c r="T95" s="9"/>
      <c r="U95" s="9"/>
      <c r="V95" s="5" t="s">
        <v>2</v>
      </c>
      <c r="W95" s="4"/>
      <c r="X95" s="4"/>
      <c r="Y95" s="37"/>
      <c r="Z95" s="37"/>
      <c r="AA95" s="40" t="s">
        <v>2</v>
      </c>
      <c r="AB95" s="28" t="s">
        <v>2</v>
      </c>
      <c r="AC95" s="5" t="s">
        <v>2</v>
      </c>
      <c r="AD95" s="39" t="s">
        <v>2</v>
      </c>
      <c r="AE95" s="37"/>
      <c r="AF95" s="9"/>
      <c r="AG95" s="37"/>
      <c r="AH95" s="5" t="s">
        <v>2</v>
      </c>
      <c r="AI95" s="5" t="s">
        <v>2</v>
      </c>
      <c r="AJ95" s="5" t="s">
        <v>2</v>
      </c>
      <c r="AK95" s="13" t="s">
        <v>2</v>
      </c>
      <c r="AL95" s="27" t="s">
        <v>2</v>
      </c>
      <c r="AM95" s="35" t="s">
        <v>2</v>
      </c>
    </row>
    <row r="96" spans="2:39" x14ac:dyDescent="0.3">
      <c r="B96" s="7" t="s">
        <v>412</v>
      </c>
      <c r="C96" s="1" t="s">
        <v>412</v>
      </c>
      <c r="D96" s="6" t="s">
        <v>412</v>
      </c>
      <c r="E96" s="1" t="s">
        <v>412</v>
      </c>
      <c r="F96" s="1" t="s">
        <v>412</v>
      </c>
      <c r="G96" s="1" t="s">
        <v>412</v>
      </c>
      <c r="H96" s="1" t="s">
        <v>412</v>
      </c>
      <c r="I96" s="1" t="s">
        <v>412</v>
      </c>
      <c r="J96" s="1" t="s">
        <v>412</v>
      </c>
      <c r="K96" s="1" t="s">
        <v>412</v>
      </c>
      <c r="L96" s="1" t="s">
        <v>412</v>
      </c>
      <c r="M96" s="1" t="s">
        <v>412</v>
      </c>
      <c r="N96" s="1" t="s">
        <v>412</v>
      </c>
      <c r="O96" s="1" t="s">
        <v>412</v>
      </c>
      <c r="P96" s="1" t="s">
        <v>412</v>
      </c>
      <c r="Q96" s="1" t="s">
        <v>412</v>
      </c>
      <c r="R96" s="1" t="s">
        <v>412</v>
      </c>
      <c r="S96" s="1" t="s">
        <v>412</v>
      </c>
      <c r="T96" s="1" t="s">
        <v>412</v>
      </c>
      <c r="U96" s="1" t="s">
        <v>412</v>
      </c>
      <c r="V96" s="1" t="s">
        <v>412</v>
      </c>
      <c r="W96" s="1" t="s">
        <v>412</v>
      </c>
      <c r="X96" s="1" t="s">
        <v>412</v>
      </c>
      <c r="Y96" s="22" t="s">
        <v>412</v>
      </c>
      <c r="Z96" s="22" t="s">
        <v>412</v>
      </c>
      <c r="AA96" s="1" t="s">
        <v>412</v>
      </c>
      <c r="AB96" s="1" t="s">
        <v>412</v>
      </c>
      <c r="AC96" s="1" t="s">
        <v>412</v>
      </c>
      <c r="AD96" s="1" t="s">
        <v>412</v>
      </c>
      <c r="AE96" s="1" t="s">
        <v>412</v>
      </c>
      <c r="AF96" s="1" t="s">
        <v>412</v>
      </c>
      <c r="AG96" s="1" t="s">
        <v>412</v>
      </c>
      <c r="AH96" s="1" t="s">
        <v>412</v>
      </c>
      <c r="AI96" s="1" t="s">
        <v>412</v>
      </c>
      <c r="AJ96" s="1" t="s">
        <v>412</v>
      </c>
      <c r="AK96" s="1" t="s">
        <v>412</v>
      </c>
      <c r="AL96" s="1" t="s">
        <v>412</v>
      </c>
      <c r="AM96" s="1" t="s">
        <v>412</v>
      </c>
    </row>
    <row r="97" spans="2:39" ht="56" x14ac:dyDescent="0.3">
      <c r="B97" s="16" t="s">
        <v>589</v>
      </c>
      <c r="C97" s="14" t="s">
        <v>11</v>
      </c>
      <c r="D97" s="18"/>
      <c r="E97" s="2"/>
      <c r="F97" s="2"/>
      <c r="G97" s="2"/>
      <c r="H97" s="2"/>
      <c r="I97" s="2"/>
      <c r="J97" s="2"/>
      <c r="K97" s="3">
        <f>SUM('GMIC-NC_21A_SCDPT1'!SCDPT1_27BEGIN_7:'GMIC-NC_21A_SCDPT1'!SCDPT1_27ENDIN_7)</f>
        <v>0</v>
      </c>
      <c r="L97" s="2"/>
      <c r="M97" s="3">
        <f>SUM('GMIC-NC_21A_SCDPT1'!SCDPT1_27BEGIN_9:'GMIC-NC_21A_SCDPT1'!SCDPT1_27ENDIN_9)</f>
        <v>0</v>
      </c>
      <c r="N97" s="3">
        <f>SUM('GMIC-NC_21A_SCDPT1'!SCDPT1_27BEGIN_10:'GMIC-NC_21A_SCDPT1'!SCDPT1_27ENDIN_10)</f>
        <v>0</v>
      </c>
      <c r="O97" s="3">
        <f>SUM('GMIC-NC_21A_SCDPT1'!SCDPT1_27BEGIN_11:'GMIC-NC_21A_SCDPT1'!SCDPT1_27ENDIN_11)</f>
        <v>0</v>
      </c>
      <c r="P97" s="3">
        <f>SUM('GMIC-NC_21A_SCDPT1'!SCDPT1_27BEGIN_12:'GMIC-NC_21A_SCDPT1'!SCDPT1_27ENDIN_12)</f>
        <v>0</v>
      </c>
      <c r="Q97" s="3">
        <f>SUM('GMIC-NC_21A_SCDPT1'!SCDPT1_27BEGIN_13:'GMIC-NC_21A_SCDPT1'!SCDPT1_27ENDIN_13)</f>
        <v>0</v>
      </c>
      <c r="R97" s="3">
        <f>SUM('GMIC-NC_21A_SCDPT1'!SCDPT1_27BEGIN_14:'GMIC-NC_21A_SCDPT1'!SCDPT1_27ENDIN_14)</f>
        <v>0</v>
      </c>
      <c r="S97" s="3">
        <f>SUM('GMIC-NC_21A_SCDPT1'!SCDPT1_27BEGIN_15:'GMIC-NC_21A_SCDPT1'!SCDPT1_27ENDIN_15)</f>
        <v>0</v>
      </c>
      <c r="T97" s="2"/>
      <c r="U97" s="2"/>
      <c r="V97" s="2"/>
      <c r="W97" s="3">
        <f>SUM('GMIC-NC_21A_SCDPT1'!SCDPT1_27BEGIN_19:'GMIC-NC_21A_SCDPT1'!SCDPT1_27ENDIN_19)</f>
        <v>0</v>
      </c>
      <c r="X97" s="3">
        <f>SUM('GMIC-NC_21A_SCDPT1'!SCDPT1_27BEGIN_20:'GMIC-NC_21A_SCDPT1'!SCDPT1_27ENDIN_20)</f>
        <v>0</v>
      </c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2:39" x14ac:dyDescent="0.3">
      <c r="B98" s="7" t="s">
        <v>412</v>
      </c>
      <c r="C98" s="1" t="s">
        <v>412</v>
      </c>
      <c r="D98" s="6" t="s">
        <v>412</v>
      </c>
      <c r="E98" s="1" t="s">
        <v>412</v>
      </c>
      <c r="F98" s="1" t="s">
        <v>412</v>
      </c>
      <c r="G98" s="1" t="s">
        <v>412</v>
      </c>
      <c r="H98" s="1" t="s">
        <v>412</v>
      </c>
      <c r="I98" s="1" t="s">
        <v>412</v>
      </c>
      <c r="J98" s="1" t="s">
        <v>412</v>
      </c>
      <c r="K98" s="1" t="s">
        <v>412</v>
      </c>
      <c r="L98" s="1" t="s">
        <v>412</v>
      </c>
      <c r="M98" s="1" t="s">
        <v>412</v>
      </c>
      <c r="N98" s="1" t="s">
        <v>412</v>
      </c>
      <c r="O98" s="1" t="s">
        <v>412</v>
      </c>
      <c r="P98" s="1" t="s">
        <v>412</v>
      </c>
      <c r="Q98" s="1" t="s">
        <v>412</v>
      </c>
      <c r="R98" s="1" t="s">
        <v>412</v>
      </c>
      <c r="S98" s="1" t="s">
        <v>412</v>
      </c>
      <c r="T98" s="1" t="s">
        <v>412</v>
      </c>
      <c r="U98" s="1" t="s">
        <v>412</v>
      </c>
      <c r="V98" s="1" t="s">
        <v>412</v>
      </c>
      <c r="W98" s="1" t="s">
        <v>412</v>
      </c>
      <c r="X98" s="1" t="s">
        <v>412</v>
      </c>
      <c r="Y98" s="1" t="s">
        <v>412</v>
      </c>
      <c r="Z98" s="1" t="s">
        <v>412</v>
      </c>
      <c r="AA98" s="1" t="s">
        <v>412</v>
      </c>
      <c r="AB98" s="1" t="s">
        <v>412</v>
      </c>
      <c r="AC98" s="1" t="s">
        <v>412</v>
      </c>
      <c r="AD98" s="1" t="s">
        <v>412</v>
      </c>
      <c r="AE98" s="1" t="s">
        <v>412</v>
      </c>
      <c r="AF98" s="1" t="s">
        <v>412</v>
      </c>
      <c r="AG98" s="1" t="s">
        <v>412</v>
      </c>
      <c r="AH98" s="1" t="s">
        <v>412</v>
      </c>
      <c r="AI98" s="1" t="s">
        <v>412</v>
      </c>
      <c r="AJ98" s="1" t="s">
        <v>412</v>
      </c>
      <c r="AK98" s="1" t="s">
        <v>412</v>
      </c>
      <c r="AL98" s="1" t="s">
        <v>412</v>
      </c>
      <c r="AM98" s="1" t="s">
        <v>412</v>
      </c>
    </row>
    <row r="99" spans="2:39" x14ac:dyDescent="0.3">
      <c r="B99" s="17" t="s">
        <v>254</v>
      </c>
      <c r="C99" s="20" t="s">
        <v>584</v>
      </c>
      <c r="D99" s="15" t="s">
        <v>2</v>
      </c>
      <c r="E99" s="33" t="s">
        <v>2</v>
      </c>
      <c r="F99" s="19" t="s">
        <v>2</v>
      </c>
      <c r="G99" s="32" t="s">
        <v>2</v>
      </c>
      <c r="H99" s="29" t="s">
        <v>2</v>
      </c>
      <c r="I99" s="31" t="s">
        <v>2</v>
      </c>
      <c r="J99" s="30" t="s">
        <v>2</v>
      </c>
      <c r="K99" s="4"/>
      <c r="L99" s="34"/>
      <c r="M99" s="4"/>
      <c r="N99" s="4"/>
      <c r="O99" s="4"/>
      <c r="P99" s="4"/>
      <c r="Q99" s="4"/>
      <c r="R99" s="4"/>
      <c r="S99" s="4"/>
      <c r="T99" s="9"/>
      <c r="U99" s="9"/>
      <c r="V99" s="5" t="s">
        <v>2</v>
      </c>
      <c r="W99" s="4"/>
      <c r="X99" s="4"/>
      <c r="Y99" s="8"/>
      <c r="Z99" s="8"/>
      <c r="AA99" s="40" t="s">
        <v>2</v>
      </c>
      <c r="AB99" s="28" t="s">
        <v>2</v>
      </c>
      <c r="AC99" s="5" t="s">
        <v>2</v>
      </c>
      <c r="AD99" s="39" t="s">
        <v>2</v>
      </c>
      <c r="AE99" s="8"/>
      <c r="AF99" s="9"/>
      <c r="AG99" s="8"/>
      <c r="AH99" s="5" t="s">
        <v>2</v>
      </c>
      <c r="AI99" s="5" t="s">
        <v>2</v>
      </c>
      <c r="AJ99" s="5" t="s">
        <v>2</v>
      </c>
      <c r="AK99" s="13" t="s">
        <v>2</v>
      </c>
      <c r="AL99" s="27" t="s">
        <v>2</v>
      </c>
      <c r="AM99" s="35" t="s">
        <v>2</v>
      </c>
    </row>
    <row r="100" spans="2:39" x14ac:dyDescent="0.3">
      <c r="B100" s="7" t="s">
        <v>412</v>
      </c>
      <c r="C100" s="1" t="s">
        <v>412</v>
      </c>
      <c r="D100" s="6" t="s">
        <v>412</v>
      </c>
      <c r="E100" s="1" t="s">
        <v>412</v>
      </c>
      <c r="F100" s="1" t="s">
        <v>412</v>
      </c>
      <c r="G100" s="1" t="s">
        <v>412</v>
      </c>
      <c r="H100" s="1" t="s">
        <v>412</v>
      </c>
      <c r="I100" s="1" t="s">
        <v>412</v>
      </c>
      <c r="J100" s="1" t="s">
        <v>412</v>
      </c>
      <c r="K100" s="1" t="s">
        <v>412</v>
      </c>
      <c r="L100" s="1" t="s">
        <v>412</v>
      </c>
      <c r="M100" s="1" t="s">
        <v>412</v>
      </c>
      <c r="N100" s="1" t="s">
        <v>412</v>
      </c>
      <c r="O100" s="1" t="s">
        <v>412</v>
      </c>
      <c r="P100" s="1" t="s">
        <v>412</v>
      </c>
      <c r="Q100" s="1" t="s">
        <v>412</v>
      </c>
      <c r="R100" s="1" t="s">
        <v>412</v>
      </c>
      <c r="S100" s="1" t="s">
        <v>412</v>
      </c>
      <c r="T100" s="1" t="s">
        <v>412</v>
      </c>
      <c r="U100" s="1" t="s">
        <v>412</v>
      </c>
      <c r="V100" s="1" t="s">
        <v>412</v>
      </c>
      <c r="W100" s="1" t="s">
        <v>412</v>
      </c>
      <c r="X100" s="1" t="s">
        <v>412</v>
      </c>
      <c r="Y100" s="1" t="s">
        <v>412</v>
      </c>
      <c r="Z100" s="1" t="s">
        <v>412</v>
      </c>
      <c r="AA100" s="1" t="s">
        <v>412</v>
      </c>
      <c r="AB100" s="1" t="s">
        <v>412</v>
      </c>
      <c r="AC100" s="1" t="s">
        <v>412</v>
      </c>
      <c r="AD100" s="1" t="s">
        <v>412</v>
      </c>
      <c r="AE100" s="1" t="s">
        <v>412</v>
      </c>
      <c r="AF100" s="1" t="s">
        <v>412</v>
      </c>
      <c r="AG100" s="1" t="s">
        <v>412</v>
      </c>
      <c r="AH100" s="1" t="s">
        <v>412</v>
      </c>
      <c r="AI100" s="1" t="s">
        <v>412</v>
      </c>
      <c r="AJ100" s="1" t="s">
        <v>412</v>
      </c>
      <c r="AK100" s="1" t="s">
        <v>412</v>
      </c>
      <c r="AL100" s="1" t="s">
        <v>412</v>
      </c>
      <c r="AM100" s="1" t="s">
        <v>412</v>
      </c>
    </row>
    <row r="101" spans="2:39" ht="56" x14ac:dyDescent="0.3">
      <c r="B101" s="16" t="s">
        <v>498</v>
      </c>
      <c r="C101" s="14" t="s">
        <v>52</v>
      </c>
      <c r="D101" s="18"/>
      <c r="E101" s="2"/>
      <c r="F101" s="2"/>
      <c r="G101" s="2"/>
      <c r="H101" s="2"/>
      <c r="I101" s="2"/>
      <c r="J101" s="2"/>
      <c r="K101" s="3">
        <f>SUM('GMIC-NC_21A_SCDPT1'!SCDPT1_28BEGIN_7:'GMIC-NC_21A_SCDPT1'!SCDPT1_28ENDIN_7)</f>
        <v>0</v>
      </c>
      <c r="L101" s="2"/>
      <c r="M101" s="3">
        <f>SUM('GMIC-NC_21A_SCDPT1'!SCDPT1_28BEGIN_9:'GMIC-NC_21A_SCDPT1'!SCDPT1_28ENDIN_9)</f>
        <v>0</v>
      </c>
      <c r="N101" s="3">
        <f>SUM('GMIC-NC_21A_SCDPT1'!SCDPT1_28BEGIN_10:'GMIC-NC_21A_SCDPT1'!SCDPT1_28ENDIN_10)</f>
        <v>0</v>
      </c>
      <c r="O101" s="3">
        <f>SUM('GMIC-NC_21A_SCDPT1'!SCDPT1_28BEGIN_11:'GMIC-NC_21A_SCDPT1'!SCDPT1_28ENDIN_11)</f>
        <v>0</v>
      </c>
      <c r="P101" s="3">
        <f>SUM('GMIC-NC_21A_SCDPT1'!SCDPT1_28BEGIN_12:'GMIC-NC_21A_SCDPT1'!SCDPT1_28ENDIN_12)</f>
        <v>0</v>
      </c>
      <c r="Q101" s="3">
        <f>SUM('GMIC-NC_21A_SCDPT1'!SCDPT1_28BEGIN_13:'GMIC-NC_21A_SCDPT1'!SCDPT1_28ENDIN_13)</f>
        <v>0</v>
      </c>
      <c r="R101" s="3">
        <f>SUM('GMIC-NC_21A_SCDPT1'!SCDPT1_28BEGIN_14:'GMIC-NC_21A_SCDPT1'!SCDPT1_28ENDIN_14)</f>
        <v>0</v>
      </c>
      <c r="S101" s="3">
        <f>SUM('GMIC-NC_21A_SCDPT1'!SCDPT1_28BEGIN_15:'GMIC-NC_21A_SCDPT1'!SCDPT1_28ENDIN_15)</f>
        <v>0</v>
      </c>
      <c r="T101" s="2"/>
      <c r="U101" s="2"/>
      <c r="V101" s="2"/>
      <c r="W101" s="3">
        <f>SUM('GMIC-NC_21A_SCDPT1'!SCDPT1_28BEGIN_19:'GMIC-NC_21A_SCDPT1'!SCDPT1_28ENDIN_19)</f>
        <v>0</v>
      </c>
      <c r="X101" s="3">
        <f>SUM('GMIC-NC_21A_SCDPT1'!SCDPT1_28BEGIN_20:'GMIC-NC_21A_SCDPT1'!SCDPT1_28ENDIN_20)</f>
        <v>0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2:39" ht="28" x14ac:dyDescent="0.3">
      <c r="B102" s="16" t="s">
        <v>375</v>
      </c>
      <c r="C102" s="14" t="s">
        <v>144</v>
      </c>
      <c r="D102" s="18"/>
      <c r="E102" s="2"/>
      <c r="F102" s="2"/>
      <c r="G102" s="2"/>
      <c r="H102" s="2"/>
      <c r="I102" s="2"/>
      <c r="J102" s="2"/>
      <c r="K102" s="3">
        <f>'GMIC-NC_21A_SCDPT1'!SCDPT1_2599999_7+'GMIC-NC_21A_SCDPT1'!SCDPT1_2699999_7+'GMIC-NC_21A_SCDPT1'!SCDPT1_2799999_7+'GMIC-NC_21A_SCDPT1'!SCDPT1_2899999_7</f>
        <v>1450000</v>
      </c>
      <c r="L102" s="2"/>
      <c r="M102" s="3">
        <f>'GMIC-NC_21A_SCDPT1'!SCDPT1_2599999_9+'GMIC-NC_21A_SCDPT1'!SCDPT1_2699999_9+'GMIC-NC_21A_SCDPT1'!SCDPT1_2799999_9+'GMIC-NC_21A_SCDPT1'!SCDPT1_2899999_9</f>
        <v>1463359</v>
      </c>
      <c r="N102" s="3">
        <f>'GMIC-NC_21A_SCDPT1'!SCDPT1_2599999_10+'GMIC-NC_21A_SCDPT1'!SCDPT1_2699999_10+'GMIC-NC_21A_SCDPT1'!SCDPT1_2799999_10+'GMIC-NC_21A_SCDPT1'!SCDPT1_2899999_10</f>
        <v>1450000</v>
      </c>
      <c r="O102" s="3">
        <f>'GMIC-NC_21A_SCDPT1'!SCDPT1_2599999_11+'GMIC-NC_21A_SCDPT1'!SCDPT1_2699999_11+'GMIC-NC_21A_SCDPT1'!SCDPT1_2799999_11+'GMIC-NC_21A_SCDPT1'!SCDPT1_2899999_11</f>
        <v>1450000</v>
      </c>
      <c r="P102" s="3">
        <f>'GMIC-NC_21A_SCDPT1'!SCDPT1_2599999_12+'GMIC-NC_21A_SCDPT1'!SCDPT1_2699999_12+'GMIC-NC_21A_SCDPT1'!SCDPT1_2799999_12+'GMIC-NC_21A_SCDPT1'!SCDPT1_2899999_12</f>
        <v>0</v>
      </c>
      <c r="Q102" s="3">
        <f>'GMIC-NC_21A_SCDPT1'!SCDPT1_2599999_13+'GMIC-NC_21A_SCDPT1'!SCDPT1_2699999_13+'GMIC-NC_21A_SCDPT1'!SCDPT1_2799999_13+'GMIC-NC_21A_SCDPT1'!SCDPT1_2899999_13</f>
        <v>0</v>
      </c>
      <c r="R102" s="3">
        <f>'GMIC-NC_21A_SCDPT1'!SCDPT1_2599999_14+'GMIC-NC_21A_SCDPT1'!SCDPT1_2699999_14+'GMIC-NC_21A_SCDPT1'!SCDPT1_2799999_14+'GMIC-NC_21A_SCDPT1'!SCDPT1_2899999_14</f>
        <v>0</v>
      </c>
      <c r="S102" s="3">
        <f>'GMIC-NC_21A_SCDPT1'!SCDPT1_2599999_15+'GMIC-NC_21A_SCDPT1'!SCDPT1_2699999_15+'GMIC-NC_21A_SCDPT1'!SCDPT1_2799999_15+'GMIC-NC_21A_SCDPT1'!SCDPT1_2899999_15</f>
        <v>0</v>
      </c>
      <c r="T102" s="2"/>
      <c r="U102" s="2"/>
      <c r="V102" s="2"/>
      <c r="W102" s="3">
        <f>'GMIC-NC_21A_SCDPT1'!SCDPT1_2599999_19+'GMIC-NC_21A_SCDPT1'!SCDPT1_2699999_19+'GMIC-NC_21A_SCDPT1'!SCDPT1_2799999_19+'GMIC-NC_21A_SCDPT1'!SCDPT1_2899999_19</f>
        <v>7201</v>
      </c>
      <c r="X102" s="3">
        <f>'GMIC-NC_21A_SCDPT1'!SCDPT1_2599999_20+'GMIC-NC_21A_SCDPT1'!SCDPT1_2699999_20+'GMIC-NC_21A_SCDPT1'!SCDPT1_2799999_20+'GMIC-NC_21A_SCDPT1'!SCDPT1_2899999_20</f>
        <v>22589</v>
      </c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2:39" x14ac:dyDescent="0.3">
      <c r="B103" s="7" t="s">
        <v>412</v>
      </c>
      <c r="C103" s="1" t="s">
        <v>412</v>
      </c>
      <c r="D103" s="6" t="s">
        <v>412</v>
      </c>
      <c r="E103" s="1" t="s">
        <v>412</v>
      </c>
      <c r="F103" s="1" t="s">
        <v>412</v>
      </c>
      <c r="G103" s="1" t="s">
        <v>412</v>
      </c>
      <c r="H103" s="1" t="s">
        <v>412</v>
      </c>
      <c r="I103" s="1" t="s">
        <v>412</v>
      </c>
      <c r="J103" s="1" t="s">
        <v>412</v>
      </c>
      <c r="K103" s="1" t="s">
        <v>412</v>
      </c>
      <c r="L103" s="1" t="s">
        <v>412</v>
      </c>
      <c r="M103" s="1" t="s">
        <v>412</v>
      </c>
      <c r="N103" s="1" t="s">
        <v>412</v>
      </c>
      <c r="O103" s="1" t="s">
        <v>412</v>
      </c>
      <c r="P103" s="1" t="s">
        <v>412</v>
      </c>
      <c r="Q103" s="1" t="s">
        <v>412</v>
      </c>
      <c r="R103" s="1" t="s">
        <v>412</v>
      </c>
      <c r="S103" s="1" t="s">
        <v>412</v>
      </c>
      <c r="T103" s="1" t="s">
        <v>412</v>
      </c>
      <c r="U103" s="1" t="s">
        <v>412</v>
      </c>
      <c r="V103" s="1" t="s">
        <v>412</v>
      </c>
      <c r="W103" s="1" t="s">
        <v>412</v>
      </c>
      <c r="X103" s="1" t="s">
        <v>412</v>
      </c>
      <c r="Y103" s="1" t="s">
        <v>412</v>
      </c>
      <c r="Z103" s="1" t="s">
        <v>412</v>
      </c>
      <c r="AA103" s="1" t="s">
        <v>412</v>
      </c>
      <c r="AB103" s="1" t="s">
        <v>412</v>
      </c>
      <c r="AC103" s="1" t="s">
        <v>412</v>
      </c>
      <c r="AD103" s="1" t="s">
        <v>412</v>
      </c>
      <c r="AE103" s="1" t="s">
        <v>412</v>
      </c>
      <c r="AF103" s="1" t="s">
        <v>412</v>
      </c>
      <c r="AG103" s="1" t="s">
        <v>412</v>
      </c>
      <c r="AH103" s="1" t="s">
        <v>412</v>
      </c>
      <c r="AI103" s="1" t="s">
        <v>412</v>
      </c>
      <c r="AJ103" s="1" t="s">
        <v>412</v>
      </c>
      <c r="AK103" s="1" t="s">
        <v>412</v>
      </c>
      <c r="AL103" s="1" t="s">
        <v>412</v>
      </c>
      <c r="AM103" s="1" t="s">
        <v>412</v>
      </c>
    </row>
    <row r="104" spans="2:39" x14ac:dyDescent="0.3">
      <c r="B104" s="17" t="s">
        <v>211</v>
      </c>
      <c r="C104" s="44" t="s">
        <v>535</v>
      </c>
      <c r="D104" s="15" t="s">
        <v>12</v>
      </c>
      <c r="E104" s="33" t="s">
        <v>2</v>
      </c>
      <c r="F104" s="19" t="s">
        <v>2</v>
      </c>
      <c r="G104" s="32" t="s">
        <v>414</v>
      </c>
      <c r="H104" s="29" t="s">
        <v>582</v>
      </c>
      <c r="I104" s="31" t="s">
        <v>182</v>
      </c>
      <c r="J104" s="30" t="s">
        <v>50</v>
      </c>
      <c r="K104" s="4">
        <v>347158</v>
      </c>
      <c r="L104" s="34">
        <v>104.001</v>
      </c>
      <c r="M104" s="4">
        <v>364004</v>
      </c>
      <c r="N104" s="4">
        <v>350000</v>
      </c>
      <c r="O104" s="4">
        <v>348399</v>
      </c>
      <c r="P104" s="4">
        <v>0</v>
      </c>
      <c r="Q104" s="4">
        <v>495</v>
      </c>
      <c r="R104" s="4">
        <v>0</v>
      </c>
      <c r="S104" s="4">
        <v>0</v>
      </c>
      <c r="T104" s="9">
        <v>2.95</v>
      </c>
      <c r="U104" s="9">
        <v>3.109</v>
      </c>
      <c r="V104" s="5" t="s">
        <v>283</v>
      </c>
      <c r="W104" s="4">
        <v>4761</v>
      </c>
      <c r="X104" s="4">
        <v>10325</v>
      </c>
      <c r="Y104" s="38">
        <v>43626</v>
      </c>
      <c r="Z104" s="38">
        <v>45672</v>
      </c>
      <c r="AA104" s="2"/>
      <c r="AB104" s="28" t="s">
        <v>580</v>
      </c>
      <c r="AC104" s="5" t="s">
        <v>622</v>
      </c>
      <c r="AD104" s="2"/>
      <c r="AE104" s="38">
        <v>45641</v>
      </c>
      <c r="AF104" s="9">
        <v>100</v>
      </c>
      <c r="AG104" s="8"/>
      <c r="AH104" s="5" t="s">
        <v>145</v>
      </c>
      <c r="AI104" s="5" t="s">
        <v>13</v>
      </c>
      <c r="AJ104" s="5" t="s">
        <v>334</v>
      </c>
      <c r="AK104" s="13" t="s">
        <v>2</v>
      </c>
      <c r="AL104" s="27" t="s">
        <v>582</v>
      </c>
      <c r="AM104" s="35" t="s">
        <v>146</v>
      </c>
    </row>
    <row r="105" spans="2:39" x14ac:dyDescent="0.3">
      <c r="B105" s="17" t="s">
        <v>376</v>
      </c>
      <c r="C105" s="44" t="s">
        <v>418</v>
      </c>
      <c r="D105" s="15" t="s">
        <v>629</v>
      </c>
      <c r="E105" s="56" t="s">
        <v>2</v>
      </c>
      <c r="F105" s="47" t="s">
        <v>2</v>
      </c>
      <c r="G105" s="32" t="s">
        <v>414</v>
      </c>
      <c r="H105" s="57" t="s">
        <v>414</v>
      </c>
      <c r="I105" s="62" t="s">
        <v>53</v>
      </c>
      <c r="J105" s="60" t="s">
        <v>50</v>
      </c>
      <c r="K105" s="4">
        <v>649306</v>
      </c>
      <c r="L105" s="34">
        <v>104.291</v>
      </c>
      <c r="M105" s="4">
        <v>730037</v>
      </c>
      <c r="N105" s="4">
        <v>700000</v>
      </c>
      <c r="O105" s="4">
        <v>668946</v>
      </c>
      <c r="P105" s="4">
        <v>0</v>
      </c>
      <c r="Q105" s="4">
        <v>6095</v>
      </c>
      <c r="R105" s="4">
        <v>0</v>
      </c>
      <c r="S105" s="4">
        <v>0</v>
      </c>
      <c r="T105" s="9">
        <v>2.5</v>
      </c>
      <c r="U105" s="9">
        <v>3.552</v>
      </c>
      <c r="V105" s="5" t="s">
        <v>47</v>
      </c>
      <c r="W105" s="4">
        <v>6806</v>
      </c>
      <c r="X105" s="4">
        <v>17500</v>
      </c>
      <c r="Y105" s="38">
        <v>43333</v>
      </c>
      <c r="Z105" s="38">
        <v>46245</v>
      </c>
      <c r="AA105" s="2"/>
      <c r="AB105" s="59" t="s">
        <v>580</v>
      </c>
      <c r="AC105" s="5" t="s">
        <v>622</v>
      </c>
      <c r="AD105" s="2"/>
      <c r="AE105" s="38">
        <v>46153</v>
      </c>
      <c r="AF105" s="9">
        <v>100</v>
      </c>
      <c r="AG105" s="8"/>
      <c r="AH105" s="5" t="s">
        <v>54</v>
      </c>
      <c r="AI105" s="5" t="s">
        <v>629</v>
      </c>
      <c r="AJ105" s="5" t="s">
        <v>2</v>
      </c>
      <c r="AK105" s="13" t="s">
        <v>2</v>
      </c>
      <c r="AL105" s="58" t="s">
        <v>582</v>
      </c>
      <c r="AM105" s="35" t="s">
        <v>147</v>
      </c>
    </row>
    <row r="106" spans="2:39" x14ac:dyDescent="0.3">
      <c r="B106" s="17" t="s">
        <v>536</v>
      </c>
      <c r="C106" s="44" t="s">
        <v>499</v>
      </c>
      <c r="D106" s="15" t="s">
        <v>335</v>
      </c>
      <c r="E106" s="56" t="s">
        <v>2</v>
      </c>
      <c r="F106" s="47" t="s">
        <v>2</v>
      </c>
      <c r="G106" s="32" t="s">
        <v>2</v>
      </c>
      <c r="H106" s="57" t="s">
        <v>414</v>
      </c>
      <c r="I106" s="62" t="s">
        <v>53</v>
      </c>
      <c r="J106" s="60" t="s">
        <v>50</v>
      </c>
      <c r="K106" s="4">
        <v>697606</v>
      </c>
      <c r="L106" s="34">
        <v>100.96599999999999</v>
      </c>
      <c r="M106" s="4">
        <v>706762</v>
      </c>
      <c r="N106" s="4">
        <v>700000</v>
      </c>
      <c r="O106" s="4">
        <v>699738</v>
      </c>
      <c r="P106" s="4">
        <v>0</v>
      </c>
      <c r="Q106" s="4">
        <v>520</v>
      </c>
      <c r="R106" s="4">
        <v>0</v>
      </c>
      <c r="S106" s="4">
        <v>0</v>
      </c>
      <c r="T106" s="9">
        <v>3</v>
      </c>
      <c r="U106" s="9">
        <v>3.077</v>
      </c>
      <c r="V106" s="5" t="s">
        <v>283</v>
      </c>
      <c r="W106" s="4">
        <v>10383</v>
      </c>
      <c r="X106" s="4">
        <v>21000</v>
      </c>
      <c r="Y106" s="38">
        <v>42996</v>
      </c>
      <c r="Z106" s="38">
        <v>44743</v>
      </c>
      <c r="AA106" s="2"/>
      <c r="AB106" s="59" t="s">
        <v>580</v>
      </c>
      <c r="AC106" s="5" t="s">
        <v>10</v>
      </c>
      <c r="AD106" s="2"/>
      <c r="AE106" s="8"/>
      <c r="AF106" s="9"/>
      <c r="AG106" s="8"/>
      <c r="AH106" s="5" t="s">
        <v>2</v>
      </c>
      <c r="AI106" s="5" t="s">
        <v>590</v>
      </c>
      <c r="AJ106" s="5" t="s">
        <v>148</v>
      </c>
      <c r="AK106" s="13" t="s">
        <v>2</v>
      </c>
      <c r="AL106" s="58" t="s">
        <v>414</v>
      </c>
      <c r="AM106" s="35" t="s">
        <v>147</v>
      </c>
    </row>
    <row r="107" spans="2:39" x14ac:dyDescent="0.3">
      <c r="B107" s="17" t="s">
        <v>55</v>
      </c>
      <c r="C107" s="44" t="s">
        <v>377</v>
      </c>
      <c r="D107" s="15" t="s">
        <v>14</v>
      </c>
      <c r="E107" s="56" t="s">
        <v>2</v>
      </c>
      <c r="F107" s="47" t="s">
        <v>2</v>
      </c>
      <c r="G107" s="32" t="s">
        <v>582</v>
      </c>
      <c r="H107" s="57" t="s">
        <v>414</v>
      </c>
      <c r="I107" s="62" t="s">
        <v>53</v>
      </c>
      <c r="J107" s="60" t="s">
        <v>50</v>
      </c>
      <c r="K107" s="4">
        <v>499765</v>
      </c>
      <c r="L107" s="34">
        <v>103.349</v>
      </c>
      <c r="M107" s="4">
        <v>516745</v>
      </c>
      <c r="N107" s="4">
        <v>500000</v>
      </c>
      <c r="O107" s="4">
        <v>499872</v>
      </c>
      <c r="P107" s="4">
        <v>0</v>
      </c>
      <c r="Q107" s="4">
        <v>46</v>
      </c>
      <c r="R107" s="4">
        <v>0</v>
      </c>
      <c r="S107" s="4">
        <v>0</v>
      </c>
      <c r="T107" s="9">
        <v>2.5</v>
      </c>
      <c r="U107" s="9">
        <v>2.5099999999999998</v>
      </c>
      <c r="V107" s="5" t="s">
        <v>47</v>
      </c>
      <c r="W107" s="4">
        <v>4306</v>
      </c>
      <c r="X107" s="4">
        <v>12500</v>
      </c>
      <c r="Y107" s="38">
        <v>43697</v>
      </c>
      <c r="Z107" s="38">
        <v>45531</v>
      </c>
      <c r="AA107" s="2"/>
      <c r="AB107" s="59" t="s">
        <v>580</v>
      </c>
      <c r="AC107" s="5" t="s">
        <v>622</v>
      </c>
      <c r="AD107" s="2"/>
      <c r="AE107" s="38">
        <v>45500</v>
      </c>
      <c r="AF107" s="9">
        <v>100</v>
      </c>
      <c r="AG107" s="8"/>
      <c r="AH107" s="5" t="s">
        <v>255</v>
      </c>
      <c r="AI107" s="5" t="s">
        <v>14</v>
      </c>
      <c r="AJ107" s="5" t="s">
        <v>2</v>
      </c>
      <c r="AK107" s="13" t="s">
        <v>2</v>
      </c>
      <c r="AL107" s="58" t="s">
        <v>582</v>
      </c>
      <c r="AM107" s="35" t="s">
        <v>147</v>
      </c>
    </row>
    <row r="108" spans="2:39" x14ac:dyDescent="0.3">
      <c r="B108" s="17" t="s">
        <v>212</v>
      </c>
      <c r="C108" s="44" t="s">
        <v>591</v>
      </c>
      <c r="D108" s="15" t="s">
        <v>105</v>
      </c>
      <c r="E108" s="56" t="s">
        <v>2</v>
      </c>
      <c r="F108" s="47" t="s">
        <v>2</v>
      </c>
      <c r="G108" s="32" t="s">
        <v>414</v>
      </c>
      <c r="H108" s="57" t="s">
        <v>414</v>
      </c>
      <c r="I108" s="62" t="s">
        <v>53</v>
      </c>
      <c r="J108" s="60" t="s">
        <v>50</v>
      </c>
      <c r="K108" s="4">
        <v>698395</v>
      </c>
      <c r="L108" s="34">
        <v>107.4</v>
      </c>
      <c r="M108" s="4">
        <v>751800</v>
      </c>
      <c r="N108" s="4">
        <v>700000</v>
      </c>
      <c r="O108" s="4">
        <v>698773</v>
      </c>
      <c r="P108" s="4">
        <v>0</v>
      </c>
      <c r="Q108" s="4">
        <v>252</v>
      </c>
      <c r="R108" s="4">
        <v>0</v>
      </c>
      <c r="S108" s="4">
        <v>0</v>
      </c>
      <c r="T108" s="9">
        <v>3.2</v>
      </c>
      <c r="U108" s="9">
        <v>3.2429999999999999</v>
      </c>
      <c r="V108" s="5" t="s">
        <v>588</v>
      </c>
      <c r="W108" s="4">
        <v>996</v>
      </c>
      <c r="X108" s="4">
        <v>22400</v>
      </c>
      <c r="Y108" s="38">
        <v>44029</v>
      </c>
      <c r="Z108" s="38">
        <v>46188</v>
      </c>
      <c r="AA108" s="2"/>
      <c r="AB108" s="59" t="s">
        <v>580</v>
      </c>
      <c r="AC108" s="5" t="s">
        <v>622</v>
      </c>
      <c r="AD108" s="2"/>
      <c r="AE108" s="38">
        <v>46127</v>
      </c>
      <c r="AF108" s="9">
        <v>100</v>
      </c>
      <c r="AG108" s="8"/>
      <c r="AH108" s="5" t="s">
        <v>292</v>
      </c>
      <c r="AI108" s="5" t="s">
        <v>105</v>
      </c>
      <c r="AJ108" s="5" t="s">
        <v>2</v>
      </c>
      <c r="AK108" s="13" t="s">
        <v>2</v>
      </c>
      <c r="AL108" s="58" t="s">
        <v>582</v>
      </c>
      <c r="AM108" s="35" t="s">
        <v>147</v>
      </c>
    </row>
    <row r="109" spans="2:39" x14ac:dyDescent="0.3">
      <c r="B109" s="17" t="s">
        <v>378</v>
      </c>
      <c r="C109" s="44" t="s">
        <v>537</v>
      </c>
      <c r="D109" s="15" t="s">
        <v>592</v>
      </c>
      <c r="E109" s="56" t="s">
        <v>2</v>
      </c>
      <c r="F109" s="47" t="s">
        <v>2</v>
      </c>
      <c r="G109" s="32" t="s">
        <v>414</v>
      </c>
      <c r="H109" s="57" t="s">
        <v>582</v>
      </c>
      <c r="I109" s="62" t="s">
        <v>15</v>
      </c>
      <c r="J109" s="60" t="s">
        <v>50</v>
      </c>
      <c r="K109" s="4">
        <v>349605</v>
      </c>
      <c r="L109" s="34">
        <v>105.342</v>
      </c>
      <c r="M109" s="4">
        <v>368697</v>
      </c>
      <c r="N109" s="4">
        <v>350000</v>
      </c>
      <c r="O109" s="4">
        <v>349727</v>
      </c>
      <c r="P109" s="4">
        <v>0</v>
      </c>
      <c r="Q109" s="4">
        <v>54</v>
      </c>
      <c r="R109" s="4">
        <v>0</v>
      </c>
      <c r="S109" s="4">
        <v>0</v>
      </c>
      <c r="T109" s="9">
        <v>3</v>
      </c>
      <c r="U109" s="9">
        <v>3.0179999999999998</v>
      </c>
      <c r="V109" s="5" t="s">
        <v>47</v>
      </c>
      <c r="W109" s="4">
        <v>3967</v>
      </c>
      <c r="X109" s="4">
        <v>10500</v>
      </c>
      <c r="Y109" s="38">
        <v>43685</v>
      </c>
      <c r="Z109" s="38">
        <v>46249</v>
      </c>
      <c r="AA109" s="2"/>
      <c r="AB109" s="59" t="s">
        <v>580</v>
      </c>
      <c r="AC109" s="5" t="s">
        <v>622</v>
      </c>
      <c r="AD109" s="2"/>
      <c r="AE109" s="38">
        <v>46188</v>
      </c>
      <c r="AF109" s="9">
        <v>100</v>
      </c>
      <c r="AG109" s="8"/>
      <c r="AH109" s="5" t="s">
        <v>149</v>
      </c>
      <c r="AI109" s="5" t="s">
        <v>592</v>
      </c>
      <c r="AJ109" s="5" t="s">
        <v>2</v>
      </c>
      <c r="AK109" s="13" t="s">
        <v>2</v>
      </c>
      <c r="AL109" s="58" t="s">
        <v>582</v>
      </c>
      <c r="AM109" s="35" t="s">
        <v>184</v>
      </c>
    </row>
    <row r="110" spans="2:39" x14ac:dyDescent="0.3">
      <c r="B110" s="17" t="s">
        <v>538</v>
      </c>
      <c r="C110" s="44" t="s">
        <v>16</v>
      </c>
      <c r="D110" s="15" t="s">
        <v>463</v>
      </c>
      <c r="E110" s="56" t="s">
        <v>2</v>
      </c>
      <c r="F110" s="47" t="s">
        <v>2</v>
      </c>
      <c r="G110" s="32" t="s">
        <v>414</v>
      </c>
      <c r="H110" s="57" t="s">
        <v>582</v>
      </c>
      <c r="I110" s="62" t="s">
        <v>182</v>
      </c>
      <c r="J110" s="60" t="s">
        <v>50</v>
      </c>
      <c r="K110" s="4">
        <v>350000</v>
      </c>
      <c r="L110" s="34">
        <v>102.723</v>
      </c>
      <c r="M110" s="4">
        <v>359531</v>
      </c>
      <c r="N110" s="4">
        <v>350000</v>
      </c>
      <c r="O110" s="4">
        <v>350000</v>
      </c>
      <c r="P110" s="4">
        <v>0</v>
      </c>
      <c r="Q110" s="4">
        <v>0</v>
      </c>
      <c r="R110" s="4">
        <v>0</v>
      </c>
      <c r="S110" s="4">
        <v>0</v>
      </c>
      <c r="T110" s="9">
        <v>2.4929999999999999</v>
      </c>
      <c r="U110" s="9">
        <v>2.4929999999999999</v>
      </c>
      <c r="V110" s="5" t="s">
        <v>47</v>
      </c>
      <c r="W110" s="4">
        <v>3296</v>
      </c>
      <c r="X110" s="4">
        <v>8726</v>
      </c>
      <c r="Y110" s="38">
        <v>44175</v>
      </c>
      <c r="Z110" s="38">
        <v>46433</v>
      </c>
      <c r="AA110" s="2"/>
      <c r="AB110" s="59" t="s">
        <v>580</v>
      </c>
      <c r="AC110" s="5" t="s">
        <v>622</v>
      </c>
      <c r="AD110" s="2"/>
      <c r="AE110" s="38">
        <v>46371</v>
      </c>
      <c r="AF110" s="9">
        <v>100</v>
      </c>
      <c r="AG110" s="8"/>
      <c r="AH110" s="5" t="s">
        <v>2</v>
      </c>
      <c r="AI110" s="5" t="s">
        <v>463</v>
      </c>
      <c r="AJ110" s="5" t="s">
        <v>2</v>
      </c>
      <c r="AK110" s="13" t="s">
        <v>2</v>
      </c>
      <c r="AL110" s="58" t="s">
        <v>582</v>
      </c>
      <c r="AM110" s="35" t="s">
        <v>146</v>
      </c>
    </row>
    <row r="111" spans="2:39" x14ac:dyDescent="0.3">
      <c r="B111" s="17" t="s">
        <v>106</v>
      </c>
      <c r="C111" s="44" t="s">
        <v>150</v>
      </c>
      <c r="D111" s="15" t="s">
        <v>17</v>
      </c>
      <c r="E111" s="56" t="s">
        <v>2</v>
      </c>
      <c r="F111" s="47" t="s">
        <v>2</v>
      </c>
      <c r="G111" s="32" t="s">
        <v>414</v>
      </c>
      <c r="H111" s="57" t="s">
        <v>414</v>
      </c>
      <c r="I111" s="62" t="s">
        <v>53</v>
      </c>
      <c r="J111" s="60" t="s">
        <v>50</v>
      </c>
      <c r="K111" s="4">
        <v>698509</v>
      </c>
      <c r="L111" s="34">
        <v>104.408</v>
      </c>
      <c r="M111" s="4">
        <v>730856</v>
      </c>
      <c r="N111" s="4">
        <v>700000</v>
      </c>
      <c r="O111" s="4">
        <v>699265</v>
      </c>
      <c r="P111" s="4">
        <v>0</v>
      </c>
      <c r="Q111" s="4">
        <v>295</v>
      </c>
      <c r="R111" s="4">
        <v>0</v>
      </c>
      <c r="S111" s="4">
        <v>0</v>
      </c>
      <c r="T111" s="9">
        <v>2.85</v>
      </c>
      <c r="U111" s="9">
        <v>2.8959999999999999</v>
      </c>
      <c r="V111" s="5" t="s">
        <v>494</v>
      </c>
      <c r="W111" s="4">
        <v>2438</v>
      </c>
      <c r="X111" s="4">
        <v>19950</v>
      </c>
      <c r="Y111" s="38">
        <v>43599</v>
      </c>
      <c r="Z111" s="38">
        <v>45429</v>
      </c>
      <c r="AA111" s="2"/>
      <c r="AB111" s="59" t="s">
        <v>580</v>
      </c>
      <c r="AC111" s="5" t="s">
        <v>622</v>
      </c>
      <c r="AD111" s="2"/>
      <c r="AE111" s="8"/>
      <c r="AF111" s="9"/>
      <c r="AG111" s="8"/>
      <c r="AH111" s="5" t="s">
        <v>336</v>
      </c>
      <c r="AI111" s="5" t="s">
        <v>464</v>
      </c>
      <c r="AJ111" s="5" t="s">
        <v>464</v>
      </c>
      <c r="AK111" s="13" t="s">
        <v>2</v>
      </c>
      <c r="AL111" s="58" t="s">
        <v>582</v>
      </c>
      <c r="AM111" s="35" t="s">
        <v>147</v>
      </c>
    </row>
    <row r="112" spans="2:39" x14ac:dyDescent="0.3">
      <c r="B112" s="17" t="s">
        <v>256</v>
      </c>
      <c r="C112" s="44" t="s">
        <v>379</v>
      </c>
      <c r="D112" s="15" t="s">
        <v>107</v>
      </c>
      <c r="E112" s="56" t="s">
        <v>2</v>
      </c>
      <c r="F112" s="47" t="s">
        <v>2</v>
      </c>
      <c r="G112" s="32" t="s">
        <v>414</v>
      </c>
      <c r="H112" s="57" t="s">
        <v>582</v>
      </c>
      <c r="I112" s="62" t="s">
        <v>15</v>
      </c>
      <c r="J112" s="60" t="s">
        <v>50</v>
      </c>
      <c r="K112" s="4">
        <v>349633</v>
      </c>
      <c r="L112" s="34">
        <v>104.477</v>
      </c>
      <c r="M112" s="4">
        <v>365670</v>
      </c>
      <c r="N112" s="4">
        <v>350000</v>
      </c>
      <c r="O112" s="4">
        <v>349819</v>
      </c>
      <c r="P112" s="4">
        <v>0</v>
      </c>
      <c r="Q112" s="4">
        <v>73</v>
      </c>
      <c r="R112" s="4">
        <v>0</v>
      </c>
      <c r="S112" s="4">
        <v>0</v>
      </c>
      <c r="T112" s="9">
        <v>3.5</v>
      </c>
      <c r="U112" s="9">
        <v>3.5230000000000001</v>
      </c>
      <c r="V112" s="5" t="s">
        <v>494</v>
      </c>
      <c r="W112" s="4">
        <v>1803</v>
      </c>
      <c r="X112" s="4">
        <v>12250</v>
      </c>
      <c r="Y112" s="38">
        <v>43584</v>
      </c>
      <c r="Z112" s="38">
        <v>45420</v>
      </c>
      <c r="AA112" s="2"/>
      <c r="AB112" s="59" t="s">
        <v>580</v>
      </c>
      <c r="AC112" s="5" t="s">
        <v>622</v>
      </c>
      <c r="AD112" s="2"/>
      <c r="AE112" s="38">
        <v>45390</v>
      </c>
      <c r="AF112" s="9">
        <v>100</v>
      </c>
      <c r="AG112" s="8"/>
      <c r="AH112" s="5" t="s">
        <v>593</v>
      </c>
      <c r="AI112" s="5" t="s">
        <v>107</v>
      </c>
      <c r="AJ112" s="5" t="s">
        <v>2</v>
      </c>
      <c r="AK112" s="13" t="s">
        <v>2</v>
      </c>
      <c r="AL112" s="58" t="s">
        <v>582</v>
      </c>
      <c r="AM112" s="35" t="s">
        <v>184</v>
      </c>
    </row>
    <row r="113" spans="2:39" x14ac:dyDescent="0.3">
      <c r="B113" s="17" t="s">
        <v>539</v>
      </c>
      <c r="C113" s="44" t="s">
        <v>419</v>
      </c>
      <c r="D113" s="15" t="s">
        <v>380</v>
      </c>
      <c r="E113" s="56" t="s">
        <v>2</v>
      </c>
      <c r="F113" s="47" t="s">
        <v>2</v>
      </c>
      <c r="G113" s="32" t="s">
        <v>414</v>
      </c>
      <c r="H113" s="57" t="s">
        <v>582</v>
      </c>
      <c r="I113" s="62" t="s">
        <v>15</v>
      </c>
      <c r="J113" s="60" t="s">
        <v>50</v>
      </c>
      <c r="K113" s="4">
        <v>349405</v>
      </c>
      <c r="L113" s="34">
        <v>102.806</v>
      </c>
      <c r="M113" s="4">
        <v>359821</v>
      </c>
      <c r="N113" s="4">
        <v>350000</v>
      </c>
      <c r="O113" s="4">
        <v>349678</v>
      </c>
      <c r="P113" s="4">
        <v>0</v>
      </c>
      <c r="Q113" s="4">
        <v>115</v>
      </c>
      <c r="R113" s="4">
        <v>0</v>
      </c>
      <c r="S113" s="4">
        <v>0</v>
      </c>
      <c r="T113" s="9">
        <v>2.5</v>
      </c>
      <c r="U113" s="9">
        <v>2.536</v>
      </c>
      <c r="V113" s="5" t="s">
        <v>18</v>
      </c>
      <c r="W113" s="4">
        <v>2917</v>
      </c>
      <c r="X113" s="4">
        <v>8750</v>
      </c>
      <c r="Y113" s="38">
        <v>43689</v>
      </c>
      <c r="Z113" s="38">
        <v>45536</v>
      </c>
      <c r="AA113" s="2"/>
      <c r="AB113" s="59" t="s">
        <v>580</v>
      </c>
      <c r="AC113" s="5" t="s">
        <v>622</v>
      </c>
      <c r="AD113" s="2"/>
      <c r="AE113" s="38">
        <v>45505</v>
      </c>
      <c r="AF113" s="9">
        <v>100</v>
      </c>
      <c r="AG113" s="8"/>
      <c r="AH113" s="5" t="s">
        <v>56</v>
      </c>
      <c r="AI113" s="5" t="s">
        <v>380</v>
      </c>
      <c r="AJ113" s="5" t="s">
        <v>2</v>
      </c>
      <c r="AK113" s="13" t="s">
        <v>2</v>
      </c>
      <c r="AL113" s="58" t="s">
        <v>582</v>
      </c>
      <c r="AM113" s="35" t="s">
        <v>184</v>
      </c>
    </row>
    <row r="114" spans="2:39" x14ac:dyDescent="0.3">
      <c r="B114" s="17" t="s">
        <v>57</v>
      </c>
      <c r="C114" s="44" t="s">
        <v>465</v>
      </c>
      <c r="D114" s="15" t="s">
        <v>420</v>
      </c>
      <c r="E114" s="56" t="s">
        <v>2</v>
      </c>
      <c r="F114" s="47" t="s">
        <v>2</v>
      </c>
      <c r="G114" s="32" t="s">
        <v>414</v>
      </c>
      <c r="H114" s="57" t="s">
        <v>582</v>
      </c>
      <c r="I114" s="62" t="s">
        <v>493</v>
      </c>
      <c r="J114" s="60" t="s">
        <v>50</v>
      </c>
      <c r="K114" s="4">
        <v>349293</v>
      </c>
      <c r="L114" s="34">
        <v>104.28</v>
      </c>
      <c r="M114" s="4">
        <v>364980</v>
      </c>
      <c r="N114" s="4">
        <v>350000</v>
      </c>
      <c r="O114" s="4">
        <v>349523</v>
      </c>
      <c r="P114" s="4">
        <v>0</v>
      </c>
      <c r="Q114" s="4">
        <v>96</v>
      </c>
      <c r="R114" s="4">
        <v>0</v>
      </c>
      <c r="S114" s="4">
        <v>0</v>
      </c>
      <c r="T114" s="9">
        <v>2.85</v>
      </c>
      <c r="U114" s="9">
        <v>2.8820000000000001</v>
      </c>
      <c r="V114" s="5" t="s">
        <v>283</v>
      </c>
      <c r="W114" s="4">
        <v>4267</v>
      </c>
      <c r="X114" s="4">
        <v>9975</v>
      </c>
      <c r="Y114" s="38">
        <v>43668</v>
      </c>
      <c r="Z114" s="38">
        <v>46230</v>
      </c>
      <c r="AA114" s="2"/>
      <c r="AB114" s="59" t="s">
        <v>580</v>
      </c>
      <c r="AC114" s="5" t="s">
        <v>622</v>
      </c>
      <c r="AD114" s="2"/>
      <c r="AE114" s="38">
        <v>46139</v>
      </c>
      <c r="AF114" s="9">
        <v>100</v>
      </c>
      <c r="AG114" s="8"/>
      <c r="AH114" s="5" t="s">
        <v>108</v>
      </c>
      <c r="AI114" s="5" t="s">
        <v>337</v>
      </c>
      <c r="AJ114" s="5" t="s">
        <v>257</v>
      </c>
      <c r="AK114" s="13" t="s">
        <v>2</v>
      </c>
      <c r="AL114" s="58" t="s">
        <v>582</v>
      </c>
      <c r="AM114" s="35" t="s">
        <v>258</v>
      </c>
    </row>
    <row r="115" spans="2:39" x14ac:dyDescent="0.3">
      <c r="B115" s="17" t="s">
        <v>213</v>
      </c>
      <c r="C115" s="44" t="s">
        <v>338</v>
      </c>
      <c r="D115" s="15" t="s">
        <v>466</v>
      </c>
      <c r="E115" s="56" t="s">
        <v>2</v>
      </c>
      <c r="F115" s="47" t="s">
        <v>2</v>
      </c>
      <c r="G115" s="32" t="s">
        <v>2</v>
      </c>
      <c r="H115" s="57" t="s">
        <v>414</v>
      </c>
      <c r="I115" s="62" t="s">
        <v>214</v>
      </c>
      <c r="J115" s="60" t="s">
        <v>50</v>
      </c>
      <c r="K115" s="4">
        <v>699349</v>
      </c>
      <c r="L115" s="34">
        <v>103.316</v>
      </c>
      <c r="M115" s="4">
        <v>723212</v>
      </c>
      <c r="N115" s="4">
        <v>700000</v>
      </c>
      <c r="O115" s="4">
        <v>699657</v>
      </c>
      <c r="P115" s="4">
        <v>0</v>
      </c>
      <c r="Q115" s="4">
        <v>128</v>
      </c>
      <c r="R115" s="4">
        <v>0</v>
      </c>
      <c r="S115" s="4">
        <v>0</v>
      </c>
      <c r="T115" s="9">
        <v>2.5</v>
      </c>
      <c r="U115" s="9">
        <v>2.52</v>
      </c>
      <c r="V115" s="5" t="s">
        <v>283</v>
      </c>
      <c r="W115" s="4">
        <v>7681</v>
      </c>
      <c r="X115" s="4">
        <v>17500</v>
      </c>
      <c r="Y115" s="38">
        <v>43664</v>
      </c>
      <c r="Z115" s="38">
        <v>45496</v>
      </c>
      <c r="AA115" s="2"/>
      <c r="AB115" s="59" t="s">
        <v>580</v>
      </c>
      <c r="AC115" s="5" t="s">
        <v>622</v>
      </c>
      <c r="AD115" s="2"/>
      <c r="AE115" s="8"/>
      <c r="AF115" s="9"/>
      <c r="AG115" s="8"/>
      <c r="AH115" s="5" t="s">
        <v>185</v>
      </c>
      <c r="AI115" s="5" t="s">
        <v>466</v>
      </c>
      <c r="AJ115" s="5" t="s">
        <v>2</v>
      </c>
      <c r="AK115" s="13" t="s">
        <v>2</v>
      </c>
      <c r="AL115" s="58" t="s">
        <v>582</v>
      </c>
      <c r="AM115" s="35" t="s">
        <v>109</v>
      </c>
    </row>
    <row r="116" spans="2:39" x14ac:dyDescent="0.3">
      <c r="B116" s="17" t="s">
        <v>381</v>
      </c>
      <c r="C116" s="44" t="s">
        <v>421</v>
      </c>
      <c r="D116" s="15" t="s">
        <v>422</v>
      </c>
      <c r="E116" s="56" t="s">
        <v>2</v>
      </c>
      <c r="F116" s="47" t="s">
        <v>2</v>
      </c>
      <c r="G116" s="32" t="s">
        <v>2</v>
      </c>
      <c r="H116" s="57" t="s">
        <v>582</v>
      </c>
      <c r="I116" s="62" t="s">
        <v>15</v>
      </c>
      <c r="J116" s="60" t="s">
        <v>50</v>
      </c>
      <c r="K116" s="4">
        <v>349885</v>
      </c>
      <c r="L116" s="34">
        <v>103.10299999999999</v>
      </c>
      <c r="M116" s="4">
        <v>360861</v>
      </c>
      <c r="N116" s="4">
        <v>350000</v>
      </c>
      <c r="O116" s="4">
        <v>349935</v>
      </c>
      <c r="P116" s="4">
        <v>0</v>
      </c>
      <c r="Q116" s="4">
        <v>22</v>
      </c>
      <c r="R116" s="4">
        <v>0</v>
      </c>
      <c r="S116" s="4">
        <v>0</v>
      </c>
      <c r="T116" s="9">
        <v>2.5289999999999999</v>
      </c>
      <c r="U116" s="9">
        <v>2.536</v>
      </c>
      <c r="V116" s="5" t="s">
        <v>587</v>
      </c>
      <c r="W116" s="4">
        <v>2213</v>
      </c>
      <c r="X116" s="4">
        <v>8852</v>
      </c>
      <c r="Y116" s="38">
        <v>43685</v>
      </c>
      <c r="Z116" s="38">
        <v>45566</v>
      </c>
      <c r="AA116" s="2"/>
      <c r="AB116" s="59" t="s">
        <v>580</v>
      </c>
      <c r="AC116" s="5" t="s">
        <v>622</v>
      </c>
      <c r="AD116" s="2"/>
      <c r="AE116" s="8"/>
      <c r="AF116" s="9"/>
      <c r="AG116" s="8"/>
      <c r="AH116" s="5" t="s">
        <v>2</v>
      </c>
      <c r="AI116" s="5" t="s">
        <v>422</v>
      </c>
      <c r="AJ116" s="5" t="s">
        <v>2</v>
      </c>
      <c r="AK116" s="13" t="s">
        <v>2</v>
      </c>
      <c r="AL116" s="58" t="s">
        <v>582</v>
      </c>
      <c r="AM116" s="35" t="s">
        <v>184</v>
      </c>
    </row>
    <row r="117" spans="2:39" x14ac:dyDescent="0.3">
      <c r="B117" s="17" t="s">
        <v>540</v>
      </c>
      <c r="C117" s="44" t="s">
        <v>467</v>
      </c>
      <c r="D117" s="15" t="s">
        <v>151</v>
      </c>
      <c r="E117" s="56" t="s">
        <v>2</v>
      </c>
      <c r="F117" s="47" t="s">
        <v>2</v>
      </c>
      <c r="G117" s="32" t="s">
        <v>414</v>
      </c>
      <c r="H117" s="57" t="s">
        <v>414</v>
      </c>
      <c r="I117" s="62" t="s">
        <v>214</v>
      </c>
      <c r="J117" s="60" t="s">
        <v>50</v>
      </c>
      <c r="K117" s="4">
        <v>349395</v>
      </c>
      <c r="L117" s="34">
        <v>103.36799999999999</v>
      </c>
      <c r="M117" s="4">
        <v>361788</v>
      </c>
      <c r="N117" s="4">
        <v>350000</v>
      </c>
      <c r="O117" s="4">
        <v>349679</v>
      </c>
      <c r="P117" s="4">
        <v>0</v>
      </c>
      <c r="Q117" s="4">
        <v>125</v>
      </c>
      <c r="R117" s="4">
        <v>0</v>
      </c>
      <c r="S117" s="4">
        <v>0</v>
      </c>
      <c r="T117" s="9">
        <v>2.7</v>
      </c>
      <c r="U117" s="9">
        <v>2.7389999999999999</v>
      </c>
      <c r="V117" s="5" t="s">
        <v>588</v>
      </c>
      <c r="W117" s="4">
        <v>446</v>
      </c>
      <c r="X117" s="4">
        <v>9450</v>
      </c>
      <c r="Y117" s="38">
        <v>43689</v>
      </c>
      <c r="Z117" s="38">
        <v>45457</v>
      </c>
      <c r="AA117" s="2"/>
      <c r="AB117" s="59" t="s">
        <v>580</v>
      </c>
      <c r="AC117" s="5" t="s">
        <v>622</v>
      </c>
      <c r="AD117" s="2"/>
      <c r="AE117" s="8"/>
      <c r="AF117" s="9"/>
      <c r="AG117" s="8"/>
      <c r="AH117" s="5" t="s">
        <v>423</v>
      </c>
      <c r="AI117" s="5" t="s">
        <v>58</v>
      </c>
      <c r="AJ117" s="5" t="s">
        <v>148</v>
      </c>
      <c r="AK117" s="13" t="s">
        <v>2</v>
      </c>
      <c r="AL117" s="58" t="s">
        <v>582</v>
      </c>
      <c r="AM117" s="35" t="s">
        <v>109</v>
      </c>
    </row>
    <row r="118" spans="2:39" x14ac:dyDescent="0.3">
      <c r="B118" s="17" t="s">
        <v>59</v>
      </c>
      <c r="C118" s="44" t="s">
        <v>215</v>
      </c>
      <c r="D118" s="15" t="s">
        <v>293</v>
      </c>
      <c r="E118" s="56" t="s">
        <v>2</v>
      </c>
      <c r="F118" s="47" t="s">
        <v>2</v>
      </c>
      <c r="G118" s="32" t="s">
        <v>2</v>
      </c>
      <c r="H118" s="57" t="s">
        <v>414</v>
      </c>
      <c r="I118" s="62" t="s">
        <v>53</v>
      </c>
      <c r="J118" s="60" t="s">
        <v>50</v>
      </c>
      <c r="K118" s="4">
        <v>698803</v>
      </c>
      <c r="L118" s="34">
        <v>103.54900000000001</v>
      </c>
      <c r="M118" s="4">
        <v>724843</v>
      </c>
      <c r="N118" s="4">
        <v>700000</v>
      </c>
      <c r="O118" s="4">
        <v>699425</v>
      </c>
      <c r="P118" s="4">
        <v>0</v>
      </c>
      <c r="Q118" s="4">
        <v>253</v>
      </c>
      <c r="R118" s="4">
        <v>0</v>
      </c>
      <c r="S118" s="4">
        <v>0</v>
      </c>
      <c r="T118" s="9">
        <v>2.6</v>
      </c>
      <c r="U118" s="9">
        <v>2.6389999999999998</v>
      </c>
      <c r="V118" s="5" t="s">
        <v>18</v>
      </c>
      <c r="W118" s="4">
        <v>5763</v>
      </c>
      <c r="X118" s="4">
        <v>18200</v>
      </c>
      <c r="Y118" s="38">
        <v>43620</v>
      </c>
      <c r="Z118" s="38">
        <v>45358</v>
      </c>
      <c r="AA118" s="2"/>
      <c r="AB118" s="59" t="s">
        <v>580</v>
      </c>
      <c r="AC118" s="5" t="s">
        <v>622</v>
      </c>
      <c r="AD118" s="2"/>
      <c r="AE118" s="8"/>
      <c r="AF118" s="9"/>
      <c r="AG118" s="8"/>
      <c r="AH118" s="5" t="s">
        <v>541</v>
      </c>
      <c r="AI118" s="5" t="s">
        <v>293</v>
      </c>
      <c r="AJ118" s="5" t="s">
        <v>2</v>
      </c>
      <c r="AK118" s="13" t="s">
        <v>2</v>
      </c>
      <c r="AL118" s="58" t="s">
        <v>582</v>
      </c>
      <c r="AM118" s="35" t="s">
        <v>147</v>
      </c>
    </row>
    <row r="119" spans="2:39" x14ac:dyDescent="0.3">
      <c r="B119" s="17" t="s">
        <v>259</v>
      </c>
      <c r="C119" s="44" t="s">
        <v>542</v>
      </c>
      <c r="D119" s="15" t="s">
        <v>500</v>
      </c>
      <c r="E119" s="56" t="s">
        <v>2</v>
      </c>
      <c r="F119" s="47" t="s">
        <v>2</v>
      </c>
      <c r="G119" s="32" t="s">
        <v>414</v>
      </c>
      <c r="H119" s="57" t="s">
        <v>414</v>
      </c>
      <c r="I119" s="62" t="s">
        <v>214</v>
      </c>
      <c r="J119" s="60" t="s">
        <v>50</v>
      </c>
      <c r="K119" s="4">
        <v>713314</v>
      </c>
      <c r="L119" s="34">
        <v>101.714</v>
      </c>
      <c r="M119" s="4">
        <v>711998</v>
      </c>
      <c r="N119" s="4">
        <v>700000</v>
      </c>
      <c r="O119" s="4">
        <v>701420</v>
      </c>
      <c r="P119" s="4">
        <v>0</v>
      </c>
      <c r="Q119" s="4">
        <v>-1445</v>
      </c>
      <c r="R119" s="4">
        <v>0</v>
      </c>
      <c r="S119" s="4">
        <v>0</v>
      </c>
      <c r="T119" s="9">
        <v>2.625</v>
      </c>
      <c r="U119" s="9">
        <v>2.41</v>
      </c>
      <c r="V119" s="5" t="s">
        <v>18</v>
      </c>
      <c r="W119" s="4">
        <v>5410</v>
      </c>
      <c r="X119" s="4">
        <v>18375</v>
      </c>
      <c r="Y119" s="38">
        <v>41249</v>
      </c>
      <c r="Z119" s="38">
        <v>45000</v>
      </c>
      <c r="AA119" s="2"/>
      <c r="AB119" s="59" t="s">
        <v>580</v>
      </c>
      <c r="AC119" s="5" t="s">
        <v>622</v>
      </c>
      <c r="AD119" s="2"/>
      <c r="AE119" s="38">
        <v>44910</v>
      </c>
      <c r="AF119" s="9">
        <v>100</v>
      </c>
      <c r="AG119" s="38">
        <v>44910</v>
      </c>
      <c r="AH119" s="5" t="s">
        <v>543</v>
      </c>
      <c r="AI119" s="5" t="s">
        <v>260</v>
      </c>
      <c r="AJ119" s="5" t="s">
        <v>260</v>
      </c>
      <c r="AK119" s="13" t="s">
        <v>2</v>
      </c>
      <c r="AL119" s="58" t="s">
        <v>582</v>
      </c>
      <c r="AM119" s="35" t="s">
        <v>109</v>
      </c>
    </row>
    <row r="120" spans="2:39" x14ac:dyDescent="0.3">
      <c r="B120" s="17" t="s">
        <v>424</v>
      </c>
      <c r="C120" s="44" t="s">
        <v>501</v>
      </c>
      <c r="D120" s="15" t="s">
        <v>294</v>
      </c>
      <c r="E120" s="56" t="s">
        <v>2</v>
      </c>
      <c r="F120" s="47" t="s">
        <v>2</v>
      </c>
      <c r="G120" s="32" t="s">
        <v>414</v>
      </c>
      <c r="H120" s="57" t="s">
        <v>582</v>
      </c>
      <c r="I120" s="62" t="s">
        <v>182</v>
      </c>
      <c r="J120" s="60" t="s">
        <v>50</v>
      </c>
      <c r="K120" s="4">
        <v>349647</v>
      </c>
      <c r="L120" s="34">
        <v>105.85299999999999</v>
      </c>
      <c r="M120" s="4">
        <v>370486</v>
      </c>
      <c r="N120" s="4">
        <v>350000</v>
      </c>
      <c r="O120" s="4">
        <v>349755</v>
      </c>
      <c r="P120" s="4">
        <v>0</v>
      </c>
      <c r="Q120" s="4">
        <v>47</v>
      </c>
      <c r="R120" s="4">
        <v>0</v>
      </c>
      <c r="S120" s="4">
        <v>0</v>
      </c>
      <c r="T120" s="9">
        <v>3.2</v>
      </c>
      <c r="U120" s="9">
        <v>3.2160000000000002</v>
      </c>
      <c r="V120" s="5" t="s">
        <v>587</v>
      </c>
      <c r="W120" s="4">
        <v>2800</v>
      </c>
      <c r="X120" s="4">
        <v>11200</v>
      </c>
      <c r="Y120" s="38">
        <v>43725</v>
      </c>
      <c r="Z120" s="38">
        <v>46296</v>
      </c>
      <c r="AA120" s="2"/>
      <c r="AB120" s="59" t="s">
        <v>580</v>
      </c>
      <c r="AC120" s="5" t="s">
        <v>622</v>
      </c>
      <c r="AD120" s="2"/>
      <c r="AE120" s="38">
        <v>46235</v>
      </c>
      <c r="AF120" s="9">
        <v>100</v>
      </c>
      <c r="AG120" s="8"/>
      <c r="AH120" s="5" t="s">
        <v>2</v>
      </c>
      <c r="AI120" s="5" t="s">
        <v>294</v>
      </c>
      <c r="AJ120" s="5" t="s">
        <v>2</v>
      </c>
      <c r="AK120" s="13" t="s">
        <v>2</v>
      </c>
      <c r="AL120" s="58" t="s">
        <v>582</v>
      </c>
      <c r="AM120" s="35" t="s">
        <v>146</v>
      </c>
    </row>
    <row r="121" spans="2:39" x14ac:dyDescent="0.3">
      <c r="B121" s="17" t="s">
        <v>594</v>
      </c>
      <c r="C121" s="44" t="s">
        <v>186</v>
      </c>
      <c r="D121" s="15" t="s">
        <v>60</v>
      </c>
      <c r="E121" s="56" t="s">
        <v>2</v>
      </c>
      <c r="F121" s="47" t="s">
        <v>2</v>
      </c>
      <c r="G121" s="32" t="s">
        <v>414</v>
      </c>
      <c r="H121" s="57" t="s">
        <v>582</v>
      </c>
      <c r="I121" s="62" t="s">
        <v>15</v>
      </c>
      <c r="J121" s="60" t="s">
        <v>50</v>
      </c>
      <c r="K121" s="4">
        <v>349976</v>
      </c>
      <c r="L121" s="34">
        <v>105.89100000000001</v>
      </c>
      <c r="M121" s="4">
        <v>370619</v>
      </c>
      <c r="N121" s="4">
        <v>350000</v>
      </c>
      <c r="O121" s="4">
        <v>349985</v>
      </c>
      <c r="P121" s="4">
        <v>0</v>
      </c>
      <c r="Q121" s="4">
        <v>3</v>
      </c>
      <c r="R121" s="4">
        <v>0</v>
      </c>
      <c r="S121" s="4">
        <v>0</v>
      </c>
      <c r="T121" s="9">
        <v>3.2</v>
      </c>
      <c r="U121" s="9">
        <v>3.2010000000000001</v>
      </c>
      <c r="V121" s="5" t="s">
        <v>283</v>
      </c>
      <c r="W121" s="4">
        <v>5600</v>
      </c>
      <c r="X121" s="4">
        <v>11200</v>
      </c>
      <c r="Y121" s="38">
        <v>43626</v>
      </c>
      <c r="Z121" s="38">
        <v>46204</v>
      </c>
      <c r="AA121" s="2"/>
      <c r="AB121" s="59" t="s">
        <v>580</v>
      </c>
      <c r="AC121" s="5" t="s">
        <v>622</v>
      </c>
      <c r="AD121" s="2"/>
      <c r="AE121" s="38">
        <v>46143</v>
      </c>
      <c r="AF121" s="9">
        <v>100</v>
      </c>
      <c r="AG121" s="8"/>
      <c r="AH121" s="5" t="s">
        <v>468</v>
      </c>
      <c r="AI121" s="5" t="s">
        <v>60</v>
      </c>
      <c r="AJ121" s="5" t="s">
        <v>2</v>
      </c>
      <c r="AK121" s="13" t="s">
        <v>2</v>
      </c>
      <c r="AL121" s="58" t="s">
        <v>582</v>
      </c>
      <c r="AM121" s="35" t="s">
        <v>184</v>
      </c>
    </row>
    <row r="122" spans="2:39" x14ac:dyDescent="0.3">
      <c r="B122" s="17" t="s">
        <v>110</v>
      </c>
      <c r="C122" s="44" t="s">
        <v>19</v>
      </c>
      <c r="D122" s="15" t="s">
        <v>295</v>
      </c>
      <c r="E122" s="56" t="s">
        <v>2</v>
      </c>
      <c r="F122" s="47" t="s">
        <v>2</v>
      </c>
      <c r="G122" s="32" t="s">
        <v>2</v>
      </c>
      <c r="H122" s="57" t="s">
        <v>414</v>
      </c>
      <c r="I122" s="62" t="s">
        <v>15</v>
      </c>
      <c r="J122" s="60" t="s">
        <v>50</v>
      </c>
      <c r="K122" s="4">
        <v>699258</v>
      </c>
      <c r="L122" s="34">
        <v>104.03</v>
      </c>
      <c r="M122" s="4">
        <v>728210</v>
      </c>
      <c r="N122" s="4">
        <v>700000</v>
      </c>
      <c r="O122" s="4">
        <v>699639</v>
      </c>
      <c r="P122" s="4">
        <v>0</v>
      </c>
      <c r="Q122" s="4">
        <v>147</v>
      </c>
      <c r="R122" s="4">
        <v>0</v>
      </c>
      <c r="S122" s="4">
        <v>0</v>
      </c>
      <c r="T122" s="9">
        <v>2.9</v>
      </c>
      <c r="U122" s="9">
        <v>2.923</v>
      </c>
      <c r="V122" s="5" t="s">
        <v>494</v>
      </c>
      <c r="W122" s="4">
        <v>3101</v>
      </c>
      <c r="X122" s="4">
        <v>20300</v>
      </c>
      <c r="Y122" s="38">
        <v>43584</v>
      </c>
      <c r="Z122" s="38">
        <v>45418</v>
      </c>
      <c r="AA122" s="2"/>
      <c r="AB122" s="59" t="s">
        <v>580</v>
      </c>
      <c r="AC122" s="5" t="s">
        <v>622</v>
      </c>
      <c r="AD122" s="2"/>
      <c r="AE122" s="8"/>
      <c r="AF122" s="9"/>
      <c r="AG122" s="8"/>
      <c r="AH122" s="5" t="s">
        <v>2</v>
      </c>
      <c r="AI122" s="5" t="s">
        <v>152</v>
      </c>
      <c r="AJ122" s="5" t="s">
        <v>148</v>
      </c>
      <c r="AK122" s="13" t="s">
        <v>2</v>
      </c>
      <c r="AL122" s="58" t="s">
        <v>414</v>
      </c>
      <c r="AM122" s="35" t="s">
        <v>296</v>
      </c>
    </row>
    <row r="123" spans="2:39" x14ac:dyDescent="0.3">
      <c r="B123" s="17" t="s">
        <v>382</v>
      </c>
      <c r="C123" s="44" t="s">
        <v>187</v>
      </c>
      <c r="D123" s="15" t="s">
        <v>595</v>
      </c>
      <c r="E123" s="56" t="s">
        <v>2</v>
      </c>
      <c r="F123" s="47" t="s">
        <v>2</v>
      </c>
      <c r="G123" s="32" t="s">
        <v>414</v>
      </c>
      <c r="H123" s="57" t="s">
        <v>414</v>
      </c>
      <c r="I123" s="62" t="s">
        <v>534</v>
      </c>
      <c r="J123" s="60" t="s">
        <v>50</v>
      </c>
      <c r="K123" s="4">
        <v>499025</v>
      </c>
      <c r="L123" s="34">
        <v>110.095</v>
      </c>
      <c r="M123" s="4">
        <v>550475</v>
      </c>
      <c r="N123" s="4">
        <v>500000</v>
      </c>
      <c r="O123" s="4">
        <v>499248</v>
      </c>
      <c r="P123" s="4">
        <v>0</v>
      </c>
      <c r="Q123" s="4">
        <v>128</v>
      </c>
      <c r="R123" s="4">
        <v>0</v>
      </c>
      <c r="S123" s="4">
        <v>0</v>
      </c>
      <c r="T123" s="9">
        <v>3.75</v>
      </c>
      <c r="U123" s="9">
        <v>3.782</v>
      </c>
      <c r="V123" s="5" t="s">
        <v>18</v>
      </c>
      <c r="W123" s="4">
        <v>5000</v>
      </c>
      <c r="X123" s="4">
        <v>18750</v>
      </c>
      <c r="Y123" s="38">
        <v>43910</v>
      </c>
      <c r="Z123" s="38">
        <v>46471</v>
      </c>
      <c r="AA123" s="2"/>
      <c r="AB123" s="59" t="s">
        <v>580</v>
      </c>
      <c r="AC123" s="5" t="s">
        <v>622</v>
      </c>
      <c r="AD123" s="2"/>
      <c r="AE123" s="38">
        <v>46412</v>
      </c>
      <c r="AF123" s="9">
        <v>100</v>
      </c>
      <c r="AG123" s="8"/>
      <c r="AH123" s="5" t="s">
        <v>20</v>
      </c>
      <c r="AI123" s="5" t="s">
        <v>216</v>
      </c>
      <c r="AJ123" s="5" t="s">
        <v>188</v>
      </c>
      <c r="AK123" s="13" t="s">
        <v>2</v>
      </c>
      <c r="AL123" s="58" t="s">
        <v>582</v>
      </c>
      <c r="AM123" s="35" t="s">
        <v>181</v>
      </c>
    </row>
    <row r="124" spans="2:39" x14ac:dyDescent="0.3">
      <c r="B124" s="17" t="s">
        <v>544</v>
      </c>
      <c r="C124" s="44" t="s">
        <v>545</v>
      </c>
      <c r="D124" s="15" t="s">
        <v>217</v>
      </c>
      <c r="E124" s="56" t="s">
        <v>2</v>
      </c>
      <c r="F124" s="47" t="s">
        <v>2</v>
      </c>
      <c r="G124" s="32" t="s">
        <v>414</v>
      </c>
      <c r="H124" s="57" t="s">
        <v>582</v>
      </c>
      <c r="I124" s="62" t="s">
        <v>493</v>
      </c>
      <c r="J124" s="60" t="s">
        <v>50</v>
      </c>
      <c r="K124" s="4">
        <v>357823</v>
      </c>
      <c r="L124" s="34">
        <v>102.264</v>
      </c>
      <c r="M124" s="4">
        <v>357924</v>
      </c>
      <c r="N124" s="4">
        <v>350000</v>
      </c>
      <c r="O124" s="4">
        <v>355238</v>
      </c>
      <c r="P124" s="4">
        <v>0</v>
      </c>
      <c r="Q124" s="4">
        <v>-1122</v>
      </c>
      <c r="R124" s="4">
        <v>0</v>
      </c>
      <c r="S124" s="4">
        <v>0</v>
      </c>
      <c r="T124" s="9">
        <v>2.742</v>
      </c>
      <c r="U124" s="9">
        <v>2.38</v>
      </c>
      <c r="V124" s="5" t="s">
        <v>47</v>
      </c>
      <c r="W124" s="4">
        <v>3626</v>
      </c>
      <c r="X124" s="4">
        <v>9597</v>
      </c>
      <c r="Y124" s="38">
        <v>43703</v>
      </c>
      <c r="Z124" s="38">
        <v>46249</v>
      </c>
      <c r="AA124" s="2"/>
      <c r="AB124" s="59" t="s">
        <v>580</v>
      </c>
      <c r="AC124" s="5" t="s">
        <v>622</v>
      </c>
      <c r="AD124" s="2"/>
      <c r="AE124" s="38">
        <v>46157</v>
      </c>
      <c r="AF124" s="9">
        <v>100</v>
      </c>
      <c r="AG124" s="38">
        <v>46157</v>
      </c>
      <c r="AH124" s="5" t="s">
        <v>2</v>
      </c>
      <c r="AI124" s="5" t="s">
        <v>218</v>
      </c>
      <c r="AJ124" s="5" t="s">
        <v>148</v>
      </c>
      <c r="AK124" s="13" t="s">
        <v>2</v>
      </c>
      <c r="AL124" s="58" t="s">
        <v>582</v>
      </c>
      <c r="AM124" s="35" t="s">
        <v>258</v>
      </c>
    </row>
    <row r="125" spans="2:39" x14ac:dyDescent="0.3">
      <c r="B125" s="17" t="s">
        <v>61</v>
      </c>
      <c r="C125" s="44" t="s">
        <v>261</v>
      </c>
      <c r="D125" s="15" t="s">
        <v>425</v>
      </c>
      <c r="E125" s="56" t="s">
        <v>2</v>
      </c>
      <c r="F125" s="47" t="s">
        <v>2</v>
      </c>
      <c r="G125" s="32" t="s">
        <v>414</v>
      </c>
      <c r="H125" s="57" t="s">
        <v>582</v>
      </c>
      <c r="I125" s="62" t="s">
        <v>493</v>
      </c>
      <c r="J125" s="60" t="s">
        <v>50</v>
      </c>
      <c r="K125" s="4">
        <v>338345</v>
      </c>
      <c r="L125" s="34">
        <v>104.03</v>
      </c>
      <c r="M125" s="4">
        <v>364105</v>
      </c>
      <c r="N125" s="4">
        <v>350000</v>
      </c>
      <c r="O125" s="4">
        <v>342069</v>
      </c>
      <c r="P125" s="4">
        <v>0</v>
      </c>
      <c r="Q125" s="4">
        <v>1512</v>
      </c>
      <c r="R125" s="4">
        <v>0</v>
      </c>
      <c r="S125" s="4">
        <v>0</v>
      </c>
      <c r="T125" s="9">
        <v>2.65</v>
      </c>
      <c r="U125" s="9">
        <v>3.1640000000000001</v>
      </c>
      <c r="V125" s="5" t="s">
        <v>587</v>
      </c>
      <c r="W125" s="4">
        <v>1958</v>
      </c>
      <c r="X125" s="4">
        <v>9275</v>
      </c>
      <c r="Y125" s="38">
        <v>43641</v>
      </c>
      <c r="Z125" s="38">
        <v>46310</v>
      </c>
      <c r="AA125" s="2"/>
      <c r="AB125" s="59" t="s">
        <v>580</v>
      </c>
      <c r="AC125" s="5" t="s">
        <v>622</v>
      </c>
      <c r="AD125" s="2"/>
      <c r="AE125" s="38">
        <v>46218</v>
      </c>
      <c r="AF125" s="9">
        <v>100</v>
      </c>
      <c r="AG125" s="8"/>
      <c r="AH125" s="5" t="s">
        <v>339</v>
      </c>
      <c r="AI125" s="5" t="s">
        <v>425</v>
      </c>
      <c r="AJ125" s="5" t="s">
        <v>2</v>
      </c>
      <c r="AK125" s="13" t="s">
        <v>2</v>
      </c>
      <c r="AL125" s="58" t="s">
        <v>582</v>
      </c>
      <c r="AM125" s="35" t="s">
        <v>258</v>
      </c>
    </row>
    <row r="126" spans="2:39" x14ac:dyDescent="0.3">
      <c r="B126" s="17" t="s">
        <v>219</v>
      </c>
      <c r="C126" s="44" t="s">
        <v>340</v>
      </c>
      <c r="D126" s="15" t="s">
        <v>153</v>
      </c>
      <c r="E126" s="56" t="s">
        <v>2</v>
      </c>
      <c r="F126" s="47" t="s">
        <v>2</v>
      </c>
      <c r="G126" s="32" t="s">
        <v>414</v>
      </c>
      <c r="H126" s="57" t="s">
        <v>414</v>
      </c>
      <c r="I126" s="62" t="s">
        <v>53</v>
      </c>
      <c r="J126" s="60" t="s">
        <v>50</v>
      </c>
      <c r="K126" s="4">
        <v>700000</v>
      </c>
      <c r="L126" s="34">
        <v>103.117</v>
      </c>
      <c r="M126" s="4">
        <v>721819</v>
      </c>
      <c r="N126" s="4">
        <v>700000</v>
      </c>
      <c r="O126" s="4">
        <v>699999</v>
      </c>
      <c r="P126" s="4">
        <v>0</v>
      </c>
      <c r="Q126" s="4">
        <v>1</v>
      </c>
      <c r="R126" s="4">
        <v>0</v>
      </c>
      <c r="S126" s="4">
        <v>0</v>
      </c>
      <c r="T126" s="9">
        <v>2.72</v>
      </c>
      <c r="U126" s="9">
        <v>2.72</v>
      </c>
      <c r="V126" s="5" t="s">
        <v>283</v>
      </c>
      <c r="W126" s="4">
        <v>8409</v>
      </c>
      <c r="X126" s="4">
        <v>19040</v>
      </c>
      <c r="Y126" s="38">
        <v>43664</v>
      </c>
      <c r="Z126" s="38">
        <v>45860</v>
      </c>
      <c r="AA126" s="2"/>
      <c r="AB126" s="59" t="s">
        <v>580</v>
      </c>
      <c r="AC126" s="5" t="s">
        <v>622</v>
      </c>
      <c r="AD126" s="2"/>
      <c r="AE126" s="38">
        <v>45495</v>
      </c>
      <c r="AF126" s="9">
        <v>100</v>
      </c>
      <c r="AG126" s="8"/>
      <c r="AH126" s="5" t="s">
        <v>154</v>
      </c>
      <c r="AI126" s="5" t="s">
        <v>153</v>
      </c>
      <c r="AJ126" s="5" t="s">
        <v>2</v>
      </c>
      <c r="AK126" s="13" t="s">
        <v>2</v>
      </c>
      <c r="AL126" s="58" t="s">
        <v>582</v>
      </c>
      <c r="AM126" s="35" t="s">
        <v>147</v>
      </c>
    </row>
    <row r="127" spans="2:39" x14ac:dyDescent="0.3">
      <c r="B127" s="17" t="s">
        <v>383</v>
      </c>
      <c r="C127" s="44" t="s">
        <v>630</v>
      </c>
      <c r="D127" s="15" t="s">
        <v>155</v>
      </c>
      <c r="E127" s="56" t="s">
        <v>2</v>
      </c>
      <c r="F127" s="47" t="s">
        <v>2</v>
      </c>
      <c r="G127" s="32" t="s">
        <v>414</v>
      </c>
      <c r="H127" s="57" t="s">
        <v>582</v>
      </c>
      <c r="I127" s="62" t="s">
        <v>493</v>
      </c>
      <c r="J127" s="60" t="s">
        <v>50</v>
      </c>
      <c r="K127" s="4">
        <v>357980</v>
      </c>
      <c r="L127" s="34">
        <v>107.44199999999999</v>
      </c>
      <c r="M127" s="4">
        <v>376047</v>
      </c>
      <c r="N127" s="4">
        <v>350000</v>
      </c>
      <c r="O127" s="4">
        <v>355124</v>
      </c>
      <c r="P127" s="4">
        <v>0</v>
      </c>
      <c r="Q127" s="4">
        <v>-1169</v>
      </c>
      <c r="R127" s="4">
        <v>0</v>
      </c>
      <c r="S127" s="4">
        <v>0</v>
      </c>
      <c r="T127" s="9">
        <v>3.6</v>
      </c>
      <c r="U127" s="9">
        <v>3.2109999999999999</v>
      </c>
      <c r="V127" s="5" t="s">
        <v>587</v>
      </c>
      <c r="W127" s="4">
        <v>2660</v>
      </c>
      <c r="X127" s="4">
        <v>12600</v>
      </c>
      <c r="Y127" s="38">
        <v>43642</v>
      </c>
      <c r="Z127" s="38">
        <v>46127</v>
      </c>
      <c r="AA127" s="2"/>
      <c r="AB127" s="59" t="s">
        <v>580</v>
      </c>
      <c r="AC127" s="5" t="s">
        <v>622</v>
      </c>
      <c r="AD127" s="2"/>
      <c r="AE127" s="38">
        <v>46037</v>
      </c>
      <c r="AF127" s="9">
        <v>100</v>
      </c>
      <c r="AG127" s="38">
        <v>46037</v>
      </c>
      <c r="AH127" s="5" t="s">
        <v>297</v>
      </c>
      <c r="AI127" s="5" t="s">
        <v>155</v>
      </c>
      <c r="AJ127" s="5" t="s">
        <v>2</v>
      </c>
      <c r="AK127" s="13" t="s">
        <v>2</v>
      </c>
      <c r="AL127" s="58" t="s">
        <v>582</v>
      </c>
      <c r="AM127" s="35" t="s">
        <v>258</v>
      </c>
    </row>
    <row r="128" spans="2:39" x14ac:dyDescent="0.3">
      <c r="B128" s="17" t="s">
        <v>596</v>
      </c>
      <c r="C128" s="44" t="s">
        <v>426</v>
      </c>
      <c r="D128" s="15" t="s">
        <v>597</v>
      </c>
      <c r="E128" s="56" t="s">
        <v>2</v>
      </c>
      <c r="F128" s="47" t="s">
        <v>2</v>
      </c>
      <c r="G128" s="32" t="s">
        <v>582</v>
      </c>
      <c r="H128" s="57" t="s">
        <v>414</v>
      </c>
      <c r="I128" s="62" t="s">
        <v>214</v>
      </c>
      <c r="J128" s="60" t="s">
        <v>50</v>
      </c>
      <c r="K128" s="4">
        <v>598854</v>
      </c>
      <c r="L128" s="34">
        <v>104.77</v>
      </c>
      <c r="M128" s="4">
        <v>628620</v>
      </c>
      <c r="N128" s="4">
        <v>600000</v>
      </c>
      <c r="O128" s="4">
        <v>599230</v>
      </c>
      <c r="P128" s="4">
        <v>0</v>
      </c>
      <c r="Q128" s="4">
        <v>157</v>
      </c>
      <c r="R128" s="4">
        <v>0</v>
      </c>
      <c r="S128" s="4">
        <v>0</v>
      </c>
      <c r="T128" s="9">
        <v>2.6</v>
      </c>
      <c r="U128" s="9">
        <v>2.63</v>
      </c>
      <c r="V128" s="5" t="s">
        <v>283</v>
      </c>
      <c r="W128" s="4">
        <v>6847</v>
      </c>
      <c r="X128" s="4">
        <v>15600</v>
      </c>
      <c r="Y128" s="38">
        <v>43664</v>
      </c>
      <c r="Z128" s="38">
        <v>46226</v>
      </c>
      <c r="AA128" s="2"/>
      <c r="AB128" s="59" t="s">
        <v>580</v>
      </c>
      <c r="AC128" s="5" t="s">
        <v>622</v>
      </c>
      <c r="AD128" s="2"/>
      <c r="AE128" s="38">
        <v>46165</v>
      </c>
      <c r="AF128" s="9">
        <v>100</v>
      </c>
      <c r="AG128" s="8"/>
      <c r="AH128" s="5" t="s">
        <v>156</v>
      </c>
      <c r="AI128" s="5" t="s">
        <v>157</v>
      </c>
      <c r="AJ128" s="5" t="s">
        <v>427</v>
      </c>
      <c r="AK128" s="13" t="s">
        <v>2</v>
      </c>
      <c r="AL128" s="58" t="s">
        <v>582</v>
      </c>
      <c r="AM128" s="35" t="s">
        <v>109</v>
      </c>
    </row>
    <row r="129" spans="2:39" x14ac:dyDescent="0.3">
      <c r="B129" s="17" t="s">
        <v>111</v>
      </c>
      <c r="C129" s="44" t="s">
        <v>220</v>
      </c>
      <c r="D129" s="15" t="s">
        <v>546</v>
      </c>
      <c r="E129" s="56" t="s">
        <v>2</v>
      </c>
      <c r="F129" s="47" t="s">
        <v>2</v>
      </c>
      <c r="G129" s="32" t="s">
        <v>414</v>
      </c>
      <c r="H129" s="57" t="s">
        <v>582</v>
      </c>
      <c r="I129" s="62" t="s">
        <v>15</v>
      </c>
      <c r="J129" s="60" t="s">
        <v>50</v>
      </c>
      <c r="K129" s="4">
        <v>349836</v>
      </c>
      <c r="L129" s="34">
        <v>103.557</v>
      </c>
      <c r="M129" s="4">
        <v>362450</v>
      </c>
      <c r="N129" s="4">
        <v>350000</v>
      </c>
      <c r="O129" s="4">
        <v>349918</v>
      </c>
      <c r="P129" s="4">
        <v>0</v>
      </c>
      <c r="Q129" s="4">
        <v>32</v>
      </c>
      <c r="R129" s="4">
        <v>0</v>
      </c>
      <c r="S129" s="4">
        <v>0</v>
      </c>
      <c r="T129" s="9">
        <v>2.875</v>
      </c>
      <c r="U129" s="9">
        <v>2.8849999999999998</v>
      </c>
      <c r="V129" s="5" t="s">
        <v>588</v>
      </c>
      <c r="W129" s="4">
        <v>447</v>
      </c>
      <c r="X129" s="4">
        <v>10063</v>
      </c>
      <c r="Y129" s="38">
        <v>43619</v>
      </c>
      <c r="Z129" s="38">
        <v>45458</v>
      </c>
      <c r="AA129" s="2"/>
      <c r="AB129" s="59" t="s">
        <v>580</v>
      </c>
      <c r="AC129" s="5" t="s">
        <v>622</v>
      </c>
      <c r="AD129" s="2"/>
      <c r="AE129" s="38">
        <v>45427</v>
      </c>
      <c r="AF129" s="9">
        <v>100</v>
      </c>
      <c r="AG129" s="8"/>
      <c r="AH129" s="5" t="s">
        <v>298</v>
      </c>
      <c r="AI129" s="5" t="s">
        <v>341</v>
      </c>
      <c r="AJ129" s="5" t="s">
        <v>341</v>
      </c>
      <c r="AK129" s="13" t="s">
        <v>2</v>
      </c>
      <c r="AL129" s="58" t="s">
        <v>582</v>
      </c>
      <c r="AM129" s="35" t="s">
        <v>184</v>
      </c>
    </row>
    <row r="130" spans="2:39" x14ac:dyDescent="0.3">
      <c r="B130" s="17" t="s">
        <v>262</v>
      </c>
      <c r="C130" s="44" t="s">
        <v>547</v>
      </c>
      <c r="D130" s="15" t="s">
        <v>428</v>
      </c>
      <c r="E130" s="56" t="s">
        <v>2</v>
      </c>
      <c r="F130" s="47" t="s">
        <v>2</v>
      </c>
      <c r="G130" s="32" t="s">
        <v>414</v>
      </c>
      <c r="H130" s="57" t="s">
        <v>582</v>
      </c>
      <c r="I130" s="62" t="s">
        <v>15</v>
      </c>
      <c r="J130" s="60" t="s">
        <v>50</v>
      </c>
      <c r="K130" s="4">
        <v>349353</v>
      </c>
      <c r="L130" s="34">
        <v>102.681</v>
      </c>
      <c r="M130" s="4">
        <v>359384</v>
      </c>
      <c r="N130" s="4">
        <v>350000</v>
      </c>
      <c r="O130" s="4">
        <v>349646</v>
      </c>
      <c r="P130" s="4">
        <v>0</v>
      </c>
      <c r="Q130" s="4">
        <v>125</v>
      </c>
      <c r="R130" s="4">
        <v>0</v>
      </c>
      <c r="S130" s="4">
        <v>0</v>
      </c>
      <c r="T130" s="9">
        <v>2.35</v>
      </c>
      <c r="U130" s="9">
        <v>2.3889999999999998</v>
      </c>
      <c r="V130" s="5" t="s">
        <v>18</v>
      </c>
      <c r="W130" s="4">
        <v>2422</v>
      </c>
      <c r="X130" s="4">
        <v>8225</v>
      </c>
      <c r="Y130" s="38">
        <v>43696</v>
      </c>
      <c r="Z130" s="38">
        <v>45550</v>
      </c>
      <c r="AA130" s="2"/>
      <c r="AB130" s="59" t="s">
        <v>580</v>
      </c>
      <c r="AC130" s="5" t="s">
        <v>622</v>
      </c>
      <c r="AD130" s="2"/>
      <c r="AE130" s="38">
        <v>45519</v>
      </c>
      <c r="AF130" s="9">
        <v>100</v>
      </c>
      <c r="AG130" s="8"/>
      <c r="AH130" s="5" t="s">
        <v>158</v>
      </c>
      <c r="AI130" s="5" t="s">
        <v>428</v>
      </c>
      <c r="AJ130" s="5" t="s">
        <v>2</v>
      </c>
      <c r="AK130" s="13" t="s">
        <v>2</v>
      </c>
      <c r="AL130" s="58" t="s">
        <v>582</v>
      </c>
      <c r="AM130" s="35" t="s">
        <v>184</v>
      </c>
    </row>
    <row r="131" spans="2:39" x14ac:dyDescent="0.3">
      <c r="B131" s="17" t="s">
        <v>429</v>
      </c>
      <c r="C131" s="44" t="s">
        <v>598</v>
      </c>
      <c r="D131" s="15" t="s">
        <v>112</v>
      </c>
      <c r="E131" s="56" t="s">
        <v>2</v>
      </c>
      <c r="F131" s="47" t="s">
        <v>2</v>
      </c>
      <c r="G131" s="32" t="s">
        <v>414</v>
      </c>
      <c r="H131" s="57" t="s">
        <v>414</v>
      </c>
      <c r="I131" s="62" t="s">
        <v>53</v>
      </c>
      <c r="J131" s="60" t="s">
        <v>50</v>
      </c>
      <c r="K131" s="4">
        <v>499730</v>
      </c>
      <c r="L131" s="34">
        <v>108.789</v>
      </c>
      <c r="M131" s="4">
        <v>543945</v>
      </c>
      <c r="N131" s="4">
        <v>500000</v>
      </c>
      <c r="O131" s="4">
        <v>499819</v>
      </c>
      <c r="P131" s="4">
        <v>0</v>
      </c>
      <c r="Q131" s="4">
        <v>51</v>
      </c>
      <c r="R131" s="4">
        <v>0</v>
      </c>
      <c r="S131" s="4">
        <v>0</v>
      </c>
      <c r="T131" s="9">
        <v>4.2</v>
      </c>
      <c r="U131" s="9">
        <v>4.2119999999999997</v>
      </c>
      <c r="V131" s="5" t="s">
        <v>18</v>
      </c>
      <c r="W131" s="4">
        <v>5658</v>
      </c>
      <c r="X131" s="4">
        <v>21000</v>
      </c>
      <c r="Y131" s="38">
        <v>43910</v>
      </c>
      <c r="Z131" s="38">
        <v>45740</v>
      </c>
      <c r="AA131" s="2"/>
      <c r="AB131" s="59" t="s">
        <v>580</v>
      </c>
      <c r="AC131" s="5" t="s">
        <v>622</v>
      </c>
      <c r="AD131" s="2"/>
      <c r="AE131" s="38">
        <v>45710</v>
      </c>
      <c r="AF131" s="9">
        <v>100</v>
      </c>
      <c r="AG131" s="8"/>
      <c r="AH131" s="5" t="s">
        <v>2</v>
      </c>
      <c r="AI131" s="5" t="s">
        <v>502</v>
      </c>
      <c r="AJ131" s="5" t="s">
        <v>384</v>
      </c>
      <c r="AK131" s="13" t="s">
        <v>2</v>
      </c>
      <c r="AL131" s="58" t="s">
        <v>582</v>
      </c>
      <c r="AM131" s="35" t="s">
        <v>147</v>
      </c>
    </row>
    <row r="132" spans="2:39" x14ac:dyDescent="0.3">
      <c r="B132" s="17" t="s">
        <v>599</v>
      </c>
      <c r="C132" s="44" t="s">
        <v>189</v>
      </c>
      <c r="D132" s="15" t="s">
        <v>600</v>
      </c>
      <c r="E132" s="56" t="s">
        <v>2</v>
      </c>
      <c r="F132" s="47" t="s">
        <v>2</v>
      </c>
      <c r="G132" s="32" t="s">
        <v>414</v>
      </c>
      <c r="H132" s="57" t="s">
        <v>414</v>
      </c>
      <c r="I132" s="62" t="s">
        <v>214</v>
      </c>
      <c r="J132" s="60" t="s">
        <v>50</v>
      </c>
      <c r="K132" s="4">
        <v>714035</v>
      </c>
      <c r="L132" s="34">
        <v>106.652</v>
      </c>
      <c r="M132" s="4">
        <v>746564</v>
      </c>
      <c r="N132" s="4">
        <v>700000</v>
      </c>
      <c r="O132" s="4">
        <v>708802</v>
      </c>
      <c r="P132" s="4">
        <v>0</v>
      </c>
      <c r="Q132" s="4">
        <v>-2051</v>
      </c>
      <c r="R132" s="4">
        <v>0</v>
      </c>
      <c r="S132" s="4">
        <v>0</v>
      </c>
      <c r="T132" s="9">
        <v>3.4</v>
      </c>
      <c r="U132" s="9">
        <v>3.0619999999999998</v>
      </c>
      <c r="V132" s="5" t="s">
        <v>18</v>
      </c>
      <c r="W132" s="4">
        <v>7933</v>
      </c>
      <c r="X132" s="4">
        <v>23800</v>
      </c>
      <c r="Y132" s="38">
        <v>43600</v>
      </c>
      <c r="Z132" s="38">
        <v>46082</v>
      </c>
      <c r="AA132" s="2"/>
      <c r="AB132" s="59" t="s">
        <v>580</v>
      </c>
      <c r="AC132" s="5" t="s">
        <v>622</v>
      </c>
      <c r="AD132" s="2"/>
      <c r="AE132" s="38">
        <v>46023</v>
      </c>
      <c r="AF132" s="9">
        <v>100</v>
      </c>
      <c r="AG132" s="38">
        <v>46023</v>
      </c>
      <c r="AH132" s="5" t="s">
        <v>21</v>
      </c>
      <c r="AI132" s="5" t="s">
        <v>600</v>
      </c>
      <c r="AJ132" s="5" t="s">
        <v>2</v>
      </c>
      <c r="AK132" s="13" t="s">
        <v>2</v>
      </c>
      <c r="AL132" s="58" t="s">
        <v>582</v>
      </c>
      <c r="AM132" s="35" t="s">
        <v>109</v>
      </c>
    </row>
    <row r="133" spans="2:39" x14ac:dyDescent="0.3">
      <c r="B133" s="17" t="s">
        <v>221</v>
      </c>
      <c r="C133" s="44" t="s">
        <v>548</v>
      </c>
      <c r="D133" s="15" t="s">
        <v>190</v>
      </c>
      <c r="E133" s="56" t="s">
        <v>2</v>
      </c>
      <c r="F133" s="47" t="s">
        <v>342</v>
      </c>
      <c r="G133" s="32" t="s">
        <v>2</v>
      </c>
      <c r="H133" s="57" t="s">
        <v>414</v>
      </c>
      <c r="I133" s="62" t="s">
        <v>214</v>
      </c>
      <c r="J133" s="60" t="s">
        <v>50</v>
      </c>
      <c r="K133" s="4">
        <v>698208</v>
      </c>
      <c r="L133" s="34">
        <v>111.224</v>
      </c>
      <c r="M133" s="4">
        <v>778568</v>
      </c>
      <c r="N133" s="4">
        <v>700000</v>
      </c>
      <c r="O133" s="4">
        <v>698961</v>
      </c>
      <c r="P133" s="4">
        <v>0</v>
      </c>
      <c r="Q133" s="4">
        <v>230</v>
      </c>
      <c r="R133" s="4">
        <v>0</v>
      </c>
      <c r="S133" s="4">
        <v>0</v>
      </c>
      <c r="T133" s="9">
        <v>4.625</v>
      </c>
      <c r="U133" s="9">
        <v>4.6660000000000004</v>
      </c>
      <c r="V133" s="5" t="s">
        <v>283</v>
      </c>
      <c r="W133" s="4">
        <v>15738</v>
      </c>
      <c r="X133" s="4">
        <v>32375</v>
      </c>
      <c r="Y133" s="38">
        <v>43412</v>
      </c>
      <c r="Z133" s="38">
        <v>46028</v>
      </c>
      <c r="AA133" s="2"/>
      <c r="AB133" s="59" t="s">
        <v>580</v>
      </c>
      <c r="AC133" s="5" t="s">
        <v>622</v>
      </c>
      <c r="AD133" s="2"/>
      <c r="AE133" s="8"/>
      <c r="AF133" s="9"/>
      <c r="AG133" s="8"/>
      <c r="AH133" s="5" t="s">
        <v>2</v>
      </c>
      <c r="AI133" s="5" t="s">
        <v>113</v>
      </c>
      <c r="AJ133" s="5" t="s">
        <v>148</v>
      </c>
      <c r="AK133" s="13" t="s">
        <v>2</v>
      </c>
      <c r="AL133" s="58" t="s">
        <v>582</v>
      </c>
      <c r="AM133" s="35" t="s">
        <v>109</v>
      </c>
    </row>
    <row r="134" spans="2:39" x14ac:dyDescent="0.3">
      <c r="B134" s="17" t="s">
        <v>385</v>
      </c>
      <c r="C134" s="44" t="s">
        <v>299</v>
      </c>
      <c r="D134" s="15" t="s">
        <v>300</v>
      </c>
      <c r="E134" s="56" t="s">
        <v>2</v>
      </c>
      <c r="F134" s="47" t="s">
        <v>182</v>
      </c>
      <c r="G134" s="32" t="s">
        <v>414</v>
      </c>
      <c r="H134" s="57" t="s">
        <v>582</v>
      </c>
      <c r="I134" s="62" t="s">
        <v>15</v>
      </c>
      <c r="J134" s="60" t="s">
        <v>50</v>
      </c>
      <c r="K134" s="4">
        <v>349871</v>
      </c>
      <c r="L134" s="34">
        <v>107.883</v>
      </c>
      <c r="M134" s="4">
        <v>377585</v>
      </c>
      <c r="N134" s="4">
        <v>350000</v>
      </c>
      <c r="O134" s="4">
        <v>349919</v>
      </c>
      <c r="P134" s="4">
        <v>0</v>
      </c>
      <c r="Q134" s="4">
        <v>17</v>
      </c>
      <c r="R134" s="4">
        <v>0</v>
      </c>
      <c r="S134" s="4">
        <v>0</v>
      </c>
      <c r="T134" s="9">
        <v>3.875</v>
      </c>
      <c r="U134" s="9">
        <v>3.8809999999999998</v>
      </c>
      <c r="V134" s="5" t="s">
        <v>588</v>
      </c>
      <c r="W134" s="4">
        <v>490</v>
      </c>
      <c r="X134" s="4">
        <v>13559</v>
      </c>
      <c r="Y134" s="38">
        <v>43627</v>
      </c>
      <c r="Z134" s="38">
        <v>46191</v>
      </c>
      <c r="AA134" s="2"/>
      <c r="AB134" s="59" t="s">
        <v>580</v>
      </c>
      <c r="AC134" s="5" t="s">
        <v>622</v>
      </c>
      <c r="AD134" s="2"/>
      <c r="AE134" s="38">
        <v>46130</v>
      </c>
      <c r="AF134" s="9">
        <v>100</v>
      </c>
      <c r="AG134" s="8"/>
      <c r="AH134" s="5" t="s">
        <v>2</v>
      </c>
      <c r="AI134" s="5" t="s">
        <v>430</v>
      </c>
      <c r="AJ134" s="5" t="s">
        <v>148</v>
      </c>
      <c r="AK134" s="13" t="s">
        <v>2</v>
      </c>
      <c r="AL134" s="58" t="s">
        <v>582</v>
      </c>
      <c r="AM134" s="35" t="s">
        <v>184</v>
      </c>
    </row>
    <row r="135" spans="2:39" x14ac:dyDescent="0.3">
      <c r="B135" s="17" t="s">
        <v>549</v>
      </c>
      <c r="C135" s="44" t="s">
        <v>431</v>
      </c>
      <c r="D135" s="15" t="s">
        <v>503</v>
      </c>
      <c r="E135" s="56" t="s">
        <v>2</v>
      </c>
      <c r="F135" s="47" t="s">
        <v>182</v>
      </c>
      <c r="G135" s="32" t="s">
        <v>414</v>
      </c>
      <c r="H135" s="57" t="s">
        <v>582</v>
      </c>
      <c r="I135" s="62" t="s">
        <v>493</v>
      </c>
      <c r="J135" s="60" t="s">
        <v>50</v>
      </c>
      <c r="K135" s="4">
        <v>264765</v>
      </c>
      <c r="L135" s="34">
        <v>106.706</v>
      </c>
      <c r="M135" s="4">
        <v>266765</v>
      </c>
      <c r="N135" s="4">
        <v>250000</v>
      </c>
      <c r="O135" s="4">
        <v>263089</v>
      </c>
      <c r="P135" s="4">
        <v>0</v>
      </c>
      <c r="Q135" s="4">
        <v>-1679</v>
      </c>
      <c r="R135" s="4">
        <v>0</v>
      </c>
      <c r="S135" s="4">
        <v>0</v>
      </c>
      <c r="T135" s="9">
        <v>3.7</v>
      </c>
      <c r="U135" s="9">
        <v>2.7410000000000001</v>
      </c>
      <c r="V135" s="5" t="s">
        <v>18</v>
      </c>
      <c r="W135" s="4">
        <v>2724</v>
      </c>
      <c r="X135" s="4">
        <v>9250</v>
      </c>
      <c r="Y135" s="38">
        <v>44252</v>
      </c>
      <c r="Z135" s="38">
        <v>46827</v>
      </c>
      <c r="AA135" s="2"/>
      <c r="AB135" s="59" t="s">
        <v>580</v>
      </c>
      <c r="AC135" s="5" t="s">
        <v>622</v>
      </c>
      <c r="AD135" s="2"/>
      <c r="AE135" s="38">
        <v>46736</v>
      </c>
      <c r="AF135" s="9">
        <v>100</v>
      </c>
      <c r="AG135" s="38">
        <v>46736</v>
      </c>
      <c r="AH135" s="5" t="s">
        <v>301</v>
      </c>
      <c r="AI135" s="5" t="s">
        <v>432</v>
      </c>
      <c r="AJ135" s="5" t="s">
        <v>148</v>
      </c>
      <c r="AK135" s="13" t="s">
        <v>2</v>
      </c>
      <c r="AL135" s="58" t="s">
        <v>582</v>
      </c>
      <c r="AM135" s="35" t="s">
        <v>258</v>
      </c>
    </row>
    <row r="136" spans="2:39" x14ac:dyDescent="0.3">
      <c r="B136" s="7" t="s">
        <v>412</v>
      </c>
      <c r="C136" s="1" t="s">
        <v>412</v>
      </c>
      <c r="D136" s="6" t="s">
        <v>412</v>
      </c>
      <c r="E136" s="1" t="s">
        <v>412</v>
      </c>
      <c r="F136" s="1" t="s">
        <v>412</v>
      </c>
      <c r="G136" s="1" t="s">
        <v>412</v>
      </c>
      <c r="H136" s="1" t="s">
        <v>412</v>
      </c>
      <c r="I136" s="1" t="s">
        <v>412</v>
      </c>
      <c r="J136" s="1" t="s">
        <v>412</v>
      </c>
      <c r="K136" s="1" t="s">
        <v>412</v>
      </c>
      <c r="L136" s="1" t="s">
        <v>412</v>
      </c>
      <c r="M136" s="1" t="s">
        <v>412</v>
      </c>
      <c r="N136" s="1" t="s">
        <v>412</v>
      </c>
      <c r="O136" s="1" t="s">
        <v>412</v>
      </c>
      <c r="P136" s="1" t="s">
        <v>412</v>
      </c>
      <c r="Q136" s="1" t="s">
        <v>412</v>
      </c>
      <c r="R136" s="1" t="s">
        <v>412</v>
      </c>
      <c r="S136" s="1" t="s">
        <v>412</v>
      </c>
      <c r="T136" s="1" t="s">
        <v>412</v>
      </c>
      <c r="U136" s="1" t="s">
        <v>412</v>
      </c>
      <c r="V136" s="1" t="s">
        <v>412</v>
      </c>
      <c r="W136" s="1" t="s">
        <v>412</v>
      </c>
      <c r="X136" s="1" t="s">
        <v>412</v>
      </c>
      <c r="Y136" s="1" t="s">
        <v>412</v>
      </c>
      <c r="Z136" s="1" t="s">
        <v>412</v>
      </c>
      <c r="AA136" s="1" t="s">
        <v>412</v>
      </c>
      <c r="AB136" s="1" t="s">
        <v>412</v>
      </c>
      <c r="AC136" s="1" t="s">
        <v>412</v>
      </c>
      <c r="AD136" s="1" t="s">
        <v>412</v>
      </c>
      <c r="AE136" s="1" t="s">
        <v>412</v>
      </c>
      <c r="AF136" s="1" t="s">
        <v>412</v>
      </c>
      <c r="AG136" s="1" t="s">
        <v>412</v>
      </c>
      <c r="AH136" s="1" t="s">
        <v>412</v>
      </c>
      <c r="AI136" s="1" t="s">
        <v>412</v>
      </c>
      <c r="AJ136" s="1" t="s">
        <v>412</v>
      </c>
      <c r="AK136" s="1" t="s">
        <v>412</v>
      </c>
      <c r="AL136" s="1" t="s">
        <v>412</v>
      </c>
      <c r="AM136" s="1" t="s">
        <v>412</v>
      </c>
    </row>
    <row r="137" spans="2:39" ht="56" x14ac:dyDescent="0.3">
      <c r="B137" s="16" t="s">
        <v>263</v>
      </c>
      <c r="C137" s="14" t="s">
        <v>469</v>
      </c>
      <c r="D137" s="18"/>
      <c r="E137" s="2"/>
      <c r="F137" s="2"/>
      <c r="G137" s="2"/>
      <c r="H137" s="2"/>
      <c r="I137" s="2"/>
      <c r="J137" s="2"/>
      <c r="K137" s="3">
        <f>SUM('GMIC-NC_21A_SCDPT1'!SCDPT1_32BEGIN_7:'GMIC-NC_21A_SCDPT1'!SCDPT1_32ENDIN_7)</f>
        <v>15626127</v>
      </c>
      <c r="L137" s="2"/>
      <c r="M137" s="3">
        <f>SUM('GMIC-NC_21A_SCDPT1'!SCDPT1_32BEGIN_9:'GMIC-NC_21A_SCDPT1'!SCDPT1_32ENDIN_9)</f>
        <v>16405171</v>
      </c>
      <c r="N137" s="3">
        <f>SUM('GMIC-NC_21A_SCDPT1'!SCDPT1_32BEGIN_10:'GMIC-NC_21A_SCDPT1'!SCDPT1_32ENDIN_10)</f>
        <v>15650000</v>
      </c>
      <c r="O137" s="3">
        <f>SUM('GMIC-NC_21A_SCDPT1'!SCDPT1_32BEGIN_11:'GMIC-NC_21A_SCDPT1'!SCDPT1_32ENDIN_11)</f>
        <v>15634297</v>
      </c>
      <c r="P137" s="3">
        <f>SUM('GMIC-NC_21A_SCDPT1'!SCDPT1_32BEGIN_12:'GMIC-NC_21A_SCDPT1'!SCDPT1_32ENDIN_12)</f>
        <v>0</v>
      </c>
      <c r="Q137" s="3">
        <f>SUM('GMIC-NC_21A_SCDPT1'!SCDPT1_32BEGIN_13:'GMIC-NC_21A_SCDPT1'!SCDPT1_32ENDIN_13)</f>
        <v>3553</v>
      </c>
      <c r="R137" s="3">
        <f>SUM('GMIC-NC_21A_SCDPT1'!SCDPT1_32BEGIN_14:'GMIC-NC_21A_SCDPT1'!SCDPT1_32ENDIN_14)</f>
        <v>0</v>
      </c>
      <c r="S137" s="3">
        <f>SUM('GMIC-NC_21A_SCDPT1'!SCDPT1_32BEGIN_15:'GMIC-NC_21A_SCDPT1'!SCDPT1_32ENDIN_15)</f>
        <v>0</v>
      </c>
      <c r="T137" s="2"/>
      <c r="U137" s="2"/>
      <c r="V137" s="2"/>
      <c r="W137" s="3">
        <f>SUM('GMIC-NC_21A_SCDPT1'!SCDPT1_32BEGIN_19:'GMIC-NC_21A_SCDPT1'!SCDPT1_32ENDIN_19)</f>
        <v>142866</v>
      </c>
      <c r="X137" s="3">
        <f>SUM('GMIC-NC_21A_SCDPT1'!SCDPT1_32BEGIN_20:'GMIC-NC_21A_SCDPT1'!SCDPT1_32ENDIN_20)</f>
        <v>472087</v>
      </c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2:39" x14ac:dyDescent="0.3">
      <c r="B138" s="7" t="s">
        <v>412</v>
      </c>
      <c r="C138" s="1" t="s">
        <v>412</v>
      </c>
      <c r="D138" s="6" t="s">
        <v>412</v>
      </c>
      <c r="E138" s="1" t="s">
        <v>412</v>
      </c>
      <c r="F138" s="1" t="s">
        <v>412</v>
      </c>
      <c r="G138" s="1" t="s">
        <v>412</v>
      </c>
      <c r="H138" s="1" t="s">
        <v>412</v>
      </c>
      <c r="I138" s="1" t="s">
        <v>412</v>
      </c>
      <c r="J138" s="1" t="s">
        <v>412</v>
      </c>
      <c r="K138" s="1" t="s">
        <v>412</v>
      </c>
      <c r="L138" s="1" t="s">
        <v>412</v>
      </c>
      <c r="M138" s="1" t="s">
        <v>412</v>
      </c>
      <c r="N138" s="1" t="s">
        <v>412</v>
      </c>
      <c r="O138" s="1" t="s">
        <v>412</v>
      </c>
      <c r="P138" s="1" t="s">
        <v>412</v>
      </c>
      <c r="Q138" s="1" t="s">
        <v>412</v>
      </c>
      <c r="R138" s="1" t="s">
        <v>412</v>
      </c>
      <c r="S138" s="1" t="s">
        <v>412</v>
      </c>
      <c r="T138" s="1" t="s">
        <v>412</v>
      </c>
      <c r="U138" s="1" t="s">
        <v>412</v>
      </c>
      <c r="V138" s="1" t="s">
        <v>412</v>
      </c>
      <c r="W138" s="1" t="s">
        <v>412</v>
      </c>
      <c r="X138" s="1" t="s">
        <v>412</v>
      </c>
      <c r="Y138" s="1" t="s">
        <v>412</v>
      </c>
      <c r="Z138" s="1" t="s">
        <v>412</v>
      </c>
      <c r="AA138" s="1" t="s">
        <v>412</v>
      </c>
      <c r="AB138" s="1" t="s">
        <v>412</v>
      </c>
      <c r="AC138" s="1" t="s">
        <v>412</v>
      </c>
      <c r="AD138" s="1" t="s">
        <v>412</v>
      </c>
      <c r="AE138" s="1" t="s">
        <v>412</v>
      </c>
      <c r="AF138" s="1" t="s">
        <v>412</v>
      </c>
      <c r="AG138" s="1" t="s">
        <v>412</v>
      </c>
      <c r="AH138" s="1" t="s">
        <v>412</v>
      </c>
      <c r="AI138" s="1" t="s">
        <v>412</v>
      </c>
      <c r="AJ138" s="1" t="s">
        <v>412</v>
      </c>
      <c r="AK138" s="1" t="s">
        <v>412</v>
      </c>
      <c r="AL138" s="1" t="s">
        <v>412</v>
      </c>
      <c r="AM138" s="1" t="s">
        <v>412</v>
      </c>
    </row>
    <row r="139" spans="2:39" x14ac:dyDescent="0.3">
      <c r="B139" s="17" t="s">
        <v>601</v>
      </c>
      <c r="C139" s="20" t="s">
        <v>584</v>
      </c>
      <c r="D139" s="15" t="s">
        <v>2</v>
      </c>
      <c r="E139" s="33" t="s">
        <v>2</v>
      </c>
      <c r="F139" s="19" t="s">
        <v>2</v>
      </c>
      <c r="G139" s="32" t="s">
        <v>2</v>
      </c>
      <c r="H139" s="29" t="s">
        <v>2</v>
      </c>
      <c r="I139" s="31" t="s">
        <v>2</v>
      </c>
      <c r="J139" s="30" t="s">
        <v>2</v>
      </c>
      <c r="K139" s="4"/>
      <c r="L139" s="34"/>
      <c r="M139" s="4"/>
      <c r="N139" s="4"/>
      <c r="O139" s="4"/>
      <c r="P139" s="4"/>
      <c r="Q139" s="4"/>
      <c r="R139" s="4"/>
      <c r="S139" s="4"/>
      <c r="T139" s="9"/>
      <c r="U139" s="9"/>
      <c r="V139" s="5" t="s">
        <v>2</v>
      </c>
      <c r="W139" s="4"/>
      <c r="X139" s="4"/>
      <c r="Y139" s="8"/>
      <c r="Z139" s="8"/>
      <c r="AA139" s="2"/>
      <c r="AB139" s="28" t="s">
        <v>2</v>
      </c>
      <c r="AC139" s="5" t="s">
        <v>2</v>
      </c>
      <c r="AD139" s="39" t="s">
        <v>2</v>
      </c>
      <c r="AE139" s="8"/>
      <c r="AF139" s="9"/>
      <c r="AG139" s="8"/>
      <c r="AH139" s="5" t="s">
        <v>2</v>
      </c>
      <c r="AI139" s="5" t="s">
        <v>2</v>
      </c>
      <c r="AJ139" s="5" t="s">
        <v>2</v>
      </c>
      <c r="AK139" s="13" t="s">
        <v>2</v>
      </c>
      <c r="AL139" s="27" t="s">
        <v>2</v>
      </c>
      <c r="AM139" s="35" t="s">
        <v>2</v>
      </c>
    </row>
    <row r="140" spans="2:39" x14ac:dyDescent="0.3">
      <c r="B140" s="7" t="s">
        <v>412</v>
      </c>
      <c r="C140" s="1" t="s">
        <v>412</v>
      </c>
      <c r="D140" s="6" t="s">
        <v>412</v>
      </c>
      <c r="E140" s="1" t="s">
        <v>412</v>
      </c>
      <c r="F140" s="1" t="s">
        <v>412</v>
      </c>
      <c r="G140" s="1" t="s">
        <v>412</v>
      </c>
      <c r="H140" s="1" t="s">
        <v>412</v>
      </c>
      <c r="I140" s="1" t="s">
        <v>412</v>
      </c>
      <c r="J140" s="1" t="s">
        <v>412</v>
      </c>
      <c r="K140" s="1" t="s">
        <v>412</v>
      </c>
      <c r="L140" s="1" t="s">
        <v>412</v>
      </c>
      <c r="M140" s="1" t="s">
        <v>412</v>
      </c>
      <c r="N140" s="1" t="s">
        <v>412</v>
      </c>
      <c r="O140" s="1" t="s">
        <v>412</v>
      </c>
      <c r="P140" s="1" t="s">
        <v>412</v>
      </c>
      <c r="Q140" s="1" t="s">
        <v>412</v>
      </c>
      <c r="R140" s="1" t="s">
        <v>412</v>
      </c>
      <c r="S140" s="1" t="s">
        <v>412</v>
      </c>
      <c r="T140" s="1" t="s">
        <v>412</v>
      </c>
      <c r="U140" s="1" t="s">
        <v>412</v>
      </c>
      <c r="V140" s="1" t="s">
        <v>412</v>
      </c>
      <c r="W140" s="1" t="s">
        <v>412</v>
      </c>
      <c r="X140" s="1" t="s">
        <v>412</v>
      </c>
      <c r="Y140" s="1" t="s">
        <v>412</v>
      </c>
      <c r="Z140" s="1" t="s">
        <v>412</v>
      </c>
      <c r="AA140" s="1" t="s">
        <v>412</v>
      </c>
      <c r="AB140" s="1" t="s">
        <v>412</v>
      </c>
      <c r="AC140" s="1" t="s">
        <v>412</v>
      </c>
      <c r="AD140" s="1" t="s">
        <v>412</v>
      </c>
      <c r="AE140" s="1" t="s">
        <v>412</v>
      </c>
      <c r="AF140" s="1" t="s">
        <v>412</v>
      </c>
      <c r="AG140" s="1" t="s">
        <v>412</v>
      </c>
      <c r="AH140" s="1" t="s">
        <v>412</v>
      </c>
      <c r="AI140" s="1" t="s">
        <v>412</v>
      </c>
      <c r="AJ140" s="1" t="s">
        <v>412</v>
      </c>
      <c r="AK140" s="1" t="s">
        <v>412</v>
      </c>
      <c r="AL140" s="1" t="s">
        <v>412</v>
      </c>
      <c r="AM140" s="1" t="s">
        <v>412</v>
      </c>
    </row>
    <row r="141" spans="2:39" ht="56" x14ac:dyDescent="0.3">
      <c r="B141" s="16" t="s">
        <v>159</v>
      </c>
      <c r="C141" s="14" t="s">
        <v>302</v>
      </c>
      <c r="D141" s="18"/>
      <c r="E141" s="2"/>
      <c r="F141" s="2"/>
      <c r="G141" s="2"/>
      <c r="H141" s="2"/>
      <c r="I141" s="2"/>
      <c r="J141" s="2"/>
      <c r="K141" s="3">
        <f>SUM('GMIC-NC_21A_SCDPT1'!SCDPT1_33BEGIN_7:'GMIC-NC_21A_SCDPT1'!SCDPT1_33ENDIN_7)</f>
        <v>0</v>
      </c>
      <c r="L141" s="2"/>
      <c r="M141" s="3">
        <f>SUM('GMIC-NC_21A_SCDPT1'!SCDPT1_33BEGIN_9:'GMIC-NC_21A_SCDPT1'!SCDPT1_33ENDIN_9)</f>
        <v>0</v>
      </c>
      <c r="N141" s="3">
        <f>SUM('GMIC-NC_21A_SCDPT1'!SCDPT1_33BEGIN_10:'GMIC-NC_21A_SCDPT1'!SCDPT1_33ENDIN_10)</f>
        <v>0</v>
      </c>
      <c r="O141" s="3">
        <f>SUM('GMIC-NC_21A_SCDPT1'!SCDPT1_33BEGIN_11:'GMIC-NC_21A_SCDPT1'!SCDPT1_33ENDIN_11)</f>
        <v>0</v>
      </c>
      <c r="P141" s="3">
        <f>SUM('GMIC-NC_21A_SCDPT1'!SCDPT1_33BEGIN_12:'GMIC-NC_21A_SCDPT1'!SCDPT1_33ENDIN_12)</f>
        <v>0</v>
      </c>
      <c r="Q141" s="3">
        <f>SUM('GMIC-NC_21A_SCDPT1'!SCDPT1_33BEGIN_13:'GMIC-NC_21A_SCDPT1'!SCDPT1_33ENDIN_13)</f>
        <v>0</v>
      </c>
      <c r="R141" s="3">
        <f>SUM('GMIC-NC_21A_SCDPT1'!SCDPT1_33BEGIN_14:'GMIC-NC_21A_SCDPT1'!SCDPT1_33ENDIN_14)</f>
        <v>0</v>
      </c>
      <c r="S141" s="3">
        <f>SUM('GMIC-NC_21A_SCDPT1'!SCDPT1_33BEGIN_15:'GMIC-NC_21A_SCDPT1'!SCDPT1_33ENDIN_15)</f>
        <v>0</v>
      </c>
      <c r="T141" s="2"/>
      <c r="U141" s="2"/>
      <c r="V141" s="2"/>
      <c r="W141" s="3">
        <f>SUM('GMIC-NC_21A_SCDPT1'!SCDPT1_33BEGIN_19:'GMIC-NC_21A_SCDPT1'!SCDPT1_33ENDIN_19)</f>
        <v>0</v>
      </c>
      <c r="X141" s="3">
        <f>SUM('GMIC-NC_21A_SCDPT1'!SCDPT1_33BEGIN_20:'GMIC-NC_21A_SCDPT1'!SCDPT1_33ENDIN_20)</f>
        <v>0</v>
      </c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2:39" x14ac:dyDescent="0.3">
      <c r="B142" s="7" t="s">
        <v>412</v>
      </c>
      <c r="C142" s="1" t="s">
        <v>412</v>
      </c>
      <c r="D142" s="6" t="s">
        <v>412</v>
      </c>
      <c r="E142" s="1" t="s">
        <v>412</v>
      </c>
      <c r="F142" s="1" t="s">
        <v>412</v>
      </c>
      <c r="G142" s="1" t="s">
        <v>412</v>
      </c>
      <c r="H142" s="1" t="s">
        <v>412</v>
      </c>
      <c r="I142" s="1" t="s">
        <v>412</v>
      </c>
      <c r="J142" s="1" t="s">
        <v>412</v>
      </c>
      <c r="K142" s="1" t="s">
        <v>412</v>
      </c>
      <c r="L142" s="1" t="s">
        <v>412</v>
      </c>
      <c r="M142" s="1" t="s">
        <v>412</v>
      </c>
      <c r="N142" s="1" t="s">
        <v>412</v>
      </c>
      <c r="O142" s="1" t="s">
        <v>412</v>
      </c>
      <c r="P142" s="1" t="s">
        <v>412</v>
      </c>
      <c r="Q142" s="1" t="s">
        <v>412</v>
      </c>
      <c r="R142" s="1" t="s">
        <v>412</v>
      </c>
      <c r="S142" s="1" t="s">
        <v>412</v>
      </c>
      <c r="T142" s="1" t="s">
        <v>412</v>
      </c>
      <c r="U142" s="1" t="s">
        <v>412</v>
      </c>
      <c r="V142" s="1" t="s">
        <v>412</v>
      </c>
      <c r="W142" s="1" t="s">
        <v>412</v>
      </c>
      <c r="X142" s="1" t="s">
        <v>412</v>
      </c>
      <c r="Y142" s="1" t="s">
        <v>412</v>
      </c>
      <c r="Z142" s="1" t="s">
        <v>412</v>
      </c>
      <c r="AA142" s="1" t="s">
        <v>412</v>
      </c>
      <c r="AB142" s="1" t="s">
        <v>412</v>
      </c>
      <c r="AC142" s="1" t="s">
        <v>412</v>
      </c>
      <c r="AD142" s="1" t="s">
        <v>412</v>
      </c>
      <c r="AE142" s="1" t="s">
        <v>412</v>
      </c>
      <c r="AF142" s="1" t="s">
        <v>412</v>
      </c>
      <c r="AG142" s="1" t="s">
        <v>412</v>
      </c>
      <c r="AH142" s="1" t="s">
        <v>412</v>
      </c>
      <c r="AI142" s="1" t="s">
        <v>412</v>
      </c>
      <c r="AJ142" s="1" t="s">
        <v>412</v>
      </c>
      <c r="AK142" s="1" t="s">
        <v>412</v>
      </c>
      <c r="AL142" s="1" t="s">
        <v>412</v>
      </c>
      <c r="AM142" s="1" t="s">
        <v>412</v>
      </c>
    </row>
    <row r="143" spans="2:39" x14ac:dyDescent="0.3">
      <c r="B143" s="17" t="s">
        <v>470</v>
      </c>
      <c r="C143" s="20" t="s">
        <v>584</v>
      </c>
      <c r="D143" s="15" t="s">
        <v>2</v>
      </c>
      <c r="E143" s="33" t="s">
        <v>2</v>
      </c>
      <c r="F143" s="19" t="s">
        <v>2</v>
      </c>
      <c r="G143" s="32" t="s">
        <v>2</v>
      </c>
      <c r="H143" s="29" t="s">
        <v>2</v>
      </c>
      <c r="I143" s="31" t="s">
        <v>2</v>
      </c>
      <c r="J143" s="30" t="s">
        <v>2</v>
      </c>
      <c r="K143" s="4"/>
      <c r="L143" s="34"/>
      <c r="M143" s="4"/>
      <c r="N143" s="4"/>
      <c r="O143" s="4"/>
      <c r="P143" s="4"/>
      <c r="Q143" s="4"/>
      <c r="R143" s="4"/>
      <c r="S143" s="4"/>
      <c r="T143" s="9"/>
      <c r="U143" s="9"/>
      <c r="V143" s="5" t="s">
        <v>2</v>
      </c>
      <c r="W143" s="4"/>
      <c r="X143" s="4"/>
      <c r="Y143" s="8"/>
      <c r="Z143" s="8"/>
      <c r="AA143" s="2"/>
      <c r="AB143" s="28" t="s">
        <v>2</v>
      </c>
      <c r="AC143" s="5" t="s">
        <v>2</v>
      </c>
      <c r="AD143" s="39" t="s">
        <v>2</v>
      </c>
      <c r="AE143" s="8"/>
      <c r="AF143" s="9"/>
      <c r="AG143" s="8"/>
      <c r="AH143" s="5" t="s">
        <v>2</v>
      </c>
      <c r="AI143" s="5" t="s">
        <v>2</v>
      </c>
      <c r="AJ143" s="5" t="s">
        <v>2</v>
      </c>
      <c r="AK143" s="13" t="s">
        <v>2</v>
      </c>
      <c r="AL143" s="27" t="s">
        <v>2</v>
      </c>
      <c r="AM143" s="35" t="s">
        <v>2</v>
      </c>
    </row>
    <row r="144" spans="2:39" x14ac:dyDescent="0.3">
      <c r="B144" s="7" t="s">
        <v>412</v>
      </c>
      <c r="C144" s="1" t="s">
        <v>412</v>
      </c>
      <c r="D144" s="6" t="s">
        <v>412</v>
      </c>
      <c r="E144" s="1" t="s">
        <v>412</v>
      </c>
      <c r="F144" s="1" t="s">
        <v>412</v>
      </c>
      <c r="G144" s="1" t="s">
        <v>412</v>
      </c>
      <c r="H144" s="1" t="s">
        <v>412</v>
      </c>
      <c r="I144" s="1" t="s">
        <v>412</v>
      </c>
      <c r="J144" s="1" t="s">
        <v>412</v>
      </c>
      <c r="K144" s="1" t="s">
        <v>412</v>
      </c>
      <c r="L144" s="1" t="s">
        <v>412</v>
      </c>
      <c r="M144" s="1" t="s">
        <v>412</v>
      </c>
      <c r="N144" s="1" t="s">
        <v>412</v>
      </c>
      <c r="O144" s="1" t="s">
        <v>412</v>
      </c>
      <c r="P144" s="1" t="s">
        <v>412</v>
      </c>
      <c r="Q144" s="1" t="s">
        <v>412</v>
      </c>
      <c r="R144" s="1" t="s">
        <v>412</v>
      </c>
      <c r="S144" s="1" t="s">
        <v>412</v>
      </c>
      <c r="T144" s="1" t="s">
        <v>412</v>
      </c>
      <c r="U144" s="1" t="s">
        <v>412</v>
      </c>
      <c r="V144" s="1" t="s">
        <v>412</v>
      </c>
      <c r="W144" s="1" t="s">
        <v>412</v>
      </c>
      <c r="X144" s="1" t="s">
        <v>412</v>
      </c>
      <c r="Y144" s="1" t="s">
        <v>412</v>
      </c>
      <c r="Z144" s="1" t="s">
        <v>412</v>
      </c>
      <c r="AA144" s="1" t="s">
        <v>412</v>
      </c>
      <c r="AB144" s="1" t="s">
        <v>412</v>
      </c>
      <c r="AC144" s="1" t="s">
        <v>412</v>
      </c>
      <c r="AD144" s="1" t="s">
        <v>412</v>
      </c>
      <c r="AE144" s="1" t="s">
        <v>412</v>
      </c>
      <c r="AF144" s="1" t="s">
        <v>412</v>
      </c>
      <c r="AG144" s="1" t="s">
        <v>412</v>
      </c>
      <c r="AH144" s="1" t="s">
        <v>412</v>
      </c>
      <c r="AI144" s="1" t="s">
        <v>412</v>
      </c>
      <c r="AJ144" s="1" t="s">
        <v>412</v>
      </c>
      <c r="AK144" s="1" t="s">
        <v>412</v>
      </c>
      <c r="AL144" s="1" t="s">
        <v>412</v>
      </c>
      <c r="AM144" s="1" t="s">
        <v>412</v>
      </c>
    </row>
    <row r="145" spans="2:39" ht="56" x14ac:dyDescent="0.3">
      <c r="B145" s="16" t="s">
        <v>22</v>
      </c>
      <c r="C145" s="14" t="s">
        <v>631</v>
      </c>
      <c r="D145" s="18"/>
      <c r="E145" s="2"/>
      <c r="F145" s="2"/>
      <c r="G145" s="2"/>
      <c r="H145" s="2"/>
      <c r="I145" s="2"/>
      <c r="J145" s="2"/>
      <c r="K145" s="3">
        <f>SUM('GMIC-NC_21A_SCDPT1'!SCDPT1_34BEGIN_7:'GMIC-NC_21A_SCDPT1'!SCDPT1_34ENDIN_7)</f>
        <v>0</v>
      </c>
      <c r="L145" s="2"/>
      <c r="M145" s="3">
        <f>SUM('GMIC-NC_21A_SCDPT1'!SCDPT1_34BEGIN_9:'GMIC-NC_21A_SCDPT1'!SCDPT1_34ENDIN_9)</f>
        <v>0</v>
      </c>
      <c r="N145" s="3">
        <f>SUM('GMIC-NC_21A_SCDPT1'!SCDPT1_34BEGIN_10:'GMIC-NC_21A_SCDPT1'!SCDPT1_34ENDIN_10)</f>
        <v>0</v>
      </c>
      <c r="O145" s="3">
        <f>SUM('GMIC-NC_21A_SCDPT1'!SCDPT1_34BEGIN_11:'GMIC-NC_21A_SCDPT1'!SCDPT1_34ENDIN_11)</f>
        <v>0</v>
      </c>
      <c r="P145" s="3">
        <f>SUM('GMIC-NC_21A_SCDPT1'!SCDPT1_34BEGIN_12:'GMIC-NC_21A_SCDPT1'!SCDPT1_34ENDIN_12)</f>
        <v>0</v>
      </c>
      <c r="Q145" s="3">
        <f>SUM('GMIC-NC_21A_SCDPT1'!SCDPT1_34BEGIN_13:'GMIC-NC_21A_SCDPT1'!SCDPT1_34ENDIN_13)</f>
        <v>0</v>
      </c>
      <c r="R145" s="3">
        <f>SUM('GMIC-NC_21A_SCDPT1'!SCDPT1_34BEGIN_14:'GMIC-NC_21A_SCDPT1'!SCDPT1_34ENDIN_14)</f>
        <v>0</v>
      </c>
      <c r="S145" s="3">
        <f>SUM('GMIC-NC_21A_SCDPT1'!SCDPT1_34BEGIN_15:'GMIC-NC_21A_SCDPT1'!SCDPT1_34ENDIN_15)</f>
        <v>0</v>
      </c>
      <c r="T145" s="2"/>
      <c r="U145" s="2"/>
      <c r="V145" s="2"/>
      <c r="W145" s="3">
        <f>SUM('GMIC-NC_21A_SCDPT1'!SCDPT1_34BEGIN_19:'GMIC-NC_21A_SCDPT1'!SCDPT1_34ENDIN_19)</f>
        <v>0</v>
      </c>
      <c r="X145" s="3">
        <f>SUM('GMIC-NC_21A_SCDPT1'!SCDPT1_34BEGIN_20:'GMIC-NC_21A_SCDPT1'!SCDPT1_34ENDIN_20)</f>
        <v>0</v>
      </c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2:39" x14ac:dyDescent="0.3">
      <c r="B146" s="7" t="s">
        <v>412</v>
      </c>
      <c r="C146" s="1" t="s">
        <v>412</v>
      </c>
      <c r="D146" s="6" t="s">
        <v>412</v>
      </c>
      <c r="E146" s="1" t="s">
        <v>412</v>
      </c>
      <c r="F146" s="1" t="s">
        <v>412</v>
      </c>
      <c r="G146" s="1" t="s">
        <v>412</v>
      </c>
      <c r="H146" s="1" t="s">
        <v>412</v>
      </c>
      <c r="I146" s="1" t="s">
        <v>412</v>
      </c>
      <c r="J146" s="1" t="s">
        <v>412</v>
      </c>
      <c r="K146" s="1" t="s">
        <v>412</v>
      </c>
      <c r="L146" s="1" t="s">
        <v>412</v>
      </c>
      <c r="M146" s="1" t="s">
        <v>412</v>
      </c>
      <c r="N146" s="1" t="s">
        <v>412</v>
      </c>
      <c r="O146" s="1" t="s">
        <v>412</v>
      </c>
      <c r="P146" s="1" t="s">
        <v>412</v>
      </c>
      <c r="Q146" s="1" t="s">
        <v>412</v>
      </c>
      <c r="R146" s="1" t="s">
        <v>412</v>
      </c>
      <c r="S146" s="1" t="s">
        <v>412</v>
      </c>
      <c r="T146" s="1" t="s">
        <v>412</v>
      </c>
      <c r="U146" s="1" t="s">
        <v>412</v>
      </c>
      <c r="V146" s="1" t="s">
        <v>412</v>
      </c>
      <c r="W146" s="1" t="s">
        <v>412</v>
      </c>
      <c r="X146" s="1" t="s">
        <v>412</v>
      </c>
      <c r="Y146" s="1" t="s">
        <v>412</v>
      </c>
      <c r="Z146" s="1" t="s">
        <v>412</v>
      </c>
      <c r="AA146" s="1" t="s">
        <v>412</v>
      </c>
      <c r="AB146" s="1" t="s">
        <v>412</v>
      </c>
      <c r="AC146" s="1" t="s">
        <v>412</v>
      </c>
      <c r="AD146" s="1" t="s">
        <v>412</v>
      </c>
      <c r="AE146" s="1" t="s">
        <v>412</v>
      </c>
      <c r="AF146" s="1" t="s">
        <v>412</v>
      </c>
      <c r="AG146" s="1" t="s">
        <v>412</v>
      </c>
      <c r="AH146" s="1" t="s">
        <v>412</v>
      </c>
      <c r="AI146" s="1" t="s">
        <v>412</v>
      </c>
      <c r="AJ146" s="1" t="s">
        <v>412</v>
      </c>
      <c r="AK146" s="1" t="s">
        <v>412</v>
      </c>
      <c r="AL146" s="1" t="s">
        <v>412</v>
      </c>
      <c r="AM146" s="1" t="s">
        <v>412</v>
      </c>
    </row>
    <row r="147" spans="2:39" x14ac:dyDescent="0.3">
      <c r="B147" s="17" t="s">
        <v>550</v>
      </c>
      <c r="C147" s="44" t="s">
        <v>602</v>
      </c>
      <c r="D147" s="15" t="s">
        <v>62</v>
      </c>
      <c r="E147" s="33" t="s">
        <v>2</v>
      </c>
      <c r="F147" s="19" t="s">
        <v>2</v>
      </c>
      <c r="G147" s="32" t="s">
        <v>191</v>
      </c>
      <c r="H147" s="29" t="s">
        <v>414</v>
      </c>
      <c r="I147" s="31" t="s">
        <v>493</v>
      </c>
      <c r="J147" s="30" t="s">
        <v>50</v>
      </c>
      <c r="K147" s="4">
        <v>502563</v>
      </c>
      <c r="L147" s="34">
        <v>101.29600000000001</v>
      </c>
      <c r="M147" s="4">
        <v>509159</v>
      </c>
      <c r="N147" s="4">
        <v>502643</v>
      </c>
      <c r="O147" s="4">
        <v>502581</v>
      </c>
      <c r="P147" s="4">
        <v>0</v>
      </c>
      <c r="Q147" s="4">
        <v>7</v>
      </c>
      <c r="R147" s="4">
        <v>0</v>
      </c>
      <c r="S147" s="4">
        <v>0</v>
      </c>
      <c r="T147" s="9">
        <v>2.34</v>
      </c>
      <c r="U147" s="9">
        <v>2.3540000000000001</v>
      </c>
      <c r="V147" s="5" t="s">
        <v>63</v>
      </c>
      <c r="W147" s="4">
        <v>196</v>
      </c>
      <c r="X147" s="4">
        <v>11762</v>
      </c>
      <c r="Y147" s="38">
        <v>43683</v>
      </c>
      <c r="Z147" s="38">
        <v>48785</v>
      </c>
      <c r="AA147" s="2"/>
      <c r="AB147" s="28" t="s">
        <v>580</v>
      </c>
      <c r="AC147" s="5" t="s">
        <v>10</v>
      </c>
      <c r="AD147" s="39" t="s">
        <v>303</v>
      </c>
      <c r="AE147" s="38">
        <v>46167</v>
      </c>
      <c r="AF147" s="9">
        <v>100</v>
      </c>
      <c r="AG147" s="38">
        <v>46808</v>
      </c>
      <c r="AH147" s="5" t="s">
        <v>2</v>
      </c>
      <c r="AI147" s="5" t="s">
        <v>603</v>
      </c>
      <c r="AJ147" s="5" t="s">
        <v>148</v>
      </c>
      <c r="AK147" s="13" t="s">
        <v>2</v>
      </c>
      <c r="AL147" s="27" t="s">
        <v>414</v>
      </c>
      <c r="AM147" s="35" t="s">
        <v>343</v>
      </c>
    </row>
    <row r="148" spans="2:39" x14ac:dyDescent="0.3">
      <c r="B148" s="17" t="s">
        <v>64</v>
      </c>
      <c r="C148" s="44" t="s">
        <v>65</v>
      </c>
      <c r="D148" s="15" t="s">
        <v>23</v>
      </c>
      <c r="E148" s="56" t="s">
        <v>2</v>
      </c>
      <c r="F148" s="47" t="s">
        <v>2</v>
      </c>
      <c r="G148" s="32" t="s">
        <v>504</v>
      </c>
      <c r="H148" s="57" t="s">
        <v>414</v>
      </c>
      <c r="I148" s="62" t="s">
        <v>53</v>
      </c>
      <c r="J148" s="60" t="s">
        <v>50</v>
      </c>
      <c r="K148" s="4">
        <v>700000</v>
      </c>
      <c r="L148" s="34">
        <v>102.61499999999999</v>
      </c>
      <c r="M148" s="4">
        <v>718306</v>
      </c>
      <c r="N148" s="4">
        <v>700000</v>
      </c>
      <c r="O148" s="4">
        <v>700000</v>
      </c>
      <c r="P148" s="4">
        <v>0</v>
      </c>
      <c r="Q148" s="4">
        <v>0</v>
      </c>
      <c r="R148" s="4">
        <v>0</v>
      </c>
      <c r="S148" s="4">
        <v>0</v>
      </c>
      <c r="T148" s="9">
        <v>2.8359999999999999</v>
      </c>
      <c r="U148" s="9">
        <v>2.8530000000000002</v>
      </c>
      <c r="V148" s="5" t="s">
        <v>63</v>
      </c>
      <c r="W148" s="4">
        <v>882</v>
      </c>
      <c r="X148" s="4">
        <v>19852</v>
      </c>
      <c r="Y148" s="38">
        <v>43718</v>
      </c>
      <c r="Z148" s="38">
        <v>45672</v>
      </c>
      <c r="AA148" s="2"/>
      <c r="AB148" s="59" t="s">
        <v>580</v>
      </c>
      <c r="AC148" s="5" t="s">
        <v>10</v>
      </c>
      <c r="AD148" s="66" t="s">
        <v>24</v>
      </c>
      <c r="AE148" s="8"/>
      <c r="AF148" s="9"/>
      <c r="AG148" s="8"/>
      <c r="AH148" s="5" t="s">
        <v>2</v>
      </c>
      <c r="AI148" s="5" t="s">
        <v>304</v>
      </c>
      <c r="AJ148" s="5" t="s">
        <v>148</v>
      </c>
      <c r="AK148" s="13" t="s">
        <v>2</v>
      </c>
      <c r="AL148" s="58" t="s">
        <v>414</v>
      </c>
      <c r="AM148" s="35" t="s">
        <v>147</v>
      </c>
    </row>
    <row r="149" spans="2:39" x14ac:dyDescent="0.3">
      <c r="B149" s="7" t="s">
        <v>412</v>
      </c>
      <c r="C149" s="1" t="s">
        <v>412</v>
      </c>
      <c r="D149" s="6" t="s">
        <v>412</v>
      </c>
      <c r="E149" s="1" t="s">
        <v>412</v>
      </c>
      <c r="F149" s="1" t="s">
        <v>412</v>
      </c>
      <c r="G149" s="1" t="s">
        <v>412</v>
      </c>
      <c r="H149" s="1" t="s">
        <v>412</v>
      </c>
      <c r="I149" s="1" t="s">
        <v>412</v>
      </c>
      <c r="J149" s="1" t="s">
        <v>412</v>
      </c>
      <c r="K149" s="1" t="s">
        <v>412</v>
      </c>
      <c r="L149" s="1" t="s">
        <v>412</v>
      </c>
      <c r="M149" s="1" t="s">
        <v>412</v>
      </c>
      <c r="N149" s="1" t="s">
        <v>412</v>
      </c>
      <c r="O149" s="1" t="s">
        <v>412</v>
      </c>
      <c r="P149" s="1" t="s">
        <v>412</v>
      </c>
      <c r="Q149" s="1" t="s">
        <v>412</v>
      </c>
      <c r="R149" s="1" t="s">
        <v>412</v>
      </c>
      <c r="S149" s="1" t="s">
        <v>412</v>
      </c>
      <c r="T149" s="1" t="s">
        <v>412</v>
      </c>
      <c r="U149" s="1" t="s">
        <v>412</v>
      </c>
      <c r="V149" s="1" t="s">
        <v>412</v>
      </c>
      <c r="W149" s="1" t="s">
        <v>412</v>
      </c>
      <c r="X149" s="1" t="s">
        <v>412</v>
      </c>
      <c r="Y149" s="1" t="s">
        <v>412</v>
      </c>
      <c r="Z149" s="1" t="s">
        <v>412</v>
      </c>
      <c r="AA149" s="1" t="s">
        <v>412</v>
      </c>
      <c r="AB149" s="1" t="s">
        <v>412</v>
      </c>
      <c r="AC149" s="1" t="s">
        <v>412</v>
      </c>
      <c r="AD149" s="1" t="s">
        <v>412</v>
      </c>
      <c r="AE149" s="1" t="s">
        <v>412</v>
      </c>
      <c r="AF149" s="1" t="s">
        <v>412</v>
      </c>
      <c r="AG149" s="1" t="s">
        <v>412</v>
      </c>
      <c r="AH149" s="1" t="s">
        <v>412</v>
      </c>
      <c r="AI149" s="1" t="s">
        <v>412</v>
      </c>
      <c r="AJ149" s="1" t="s">
        <v>412</v>
      </c>
      <c r="AK149" s="1" t="s">
        <v>412</v>
      </c>
      <c r="AL149" s="1" t="s">
        <v>412</v>
      </c>
      <c r="AM149" s="1" t="s">
        <v>412</v>
      </c>
    </row>
    <row r="150" spans="2:39" ht="70" x14ac:dyDescent="0.3">
      <c r="B150" s="16" t="s">
        <v>604</v>
      </c>
      <c r="C150" s="14" t="s">
        <v>192</v>
      </c>
      <c r="D150" s="18"/>
      <c r="E150" s="2"/>
      <c r="F150" s="2"/>
      <c r="G150" s="2"/>
      <c r="H150" s="2"/>
      <c r="I150" s="2"/>
      <c r="J150" s="2"/>
      <c r="K150" s="3">
        <f>SUM('GMIC-NC_21A_SCDPT1'!SCDPT1_35BEGIN_7:'GMIC-NC_21A_SCDPT1'!SCDPT1_35ENDIN_7)</f>
        <v>1202563</v>
      </c>
      <c r="L150" s="2"/>
      <c r="M150" s="3">
        <f>SUM('GMIC-NC_21A_SCDPT1'!SCDPT1_35BEGIN_9:'GMIC-NC_21A_SCDPT1'!SCDPT1_35ENDIN_9)</f>
        <v>1227465</v>
      </c>
      <c r="N150" s="3">
        <f>SUM('GMIC-NC_21A_SCDPT1'!SCDPT1_35BEGIN_10:'GMIC-NC_21A_SCDPT1'!SCDPT1_35ENDIN_10)</f>
        <v>1202643</v>
      </c>
      <c r="O150" s="3">
        <f>SUM('GMIC-NC_21A_SCDPT1'!SCDPT1_35BEGIN_11:'GMIC-NC_21A_SCDPT1'!SCDPT1_35ENDIN_11)</f>
        <v>1202581</v>
      </c>
      <c r="P150" s="3">
        <f>SUM('GMIC-NC_21A_SCDPT1'!SCDPT1_35BEGIN_12:'GMIC-NC_21A_SCDPT1'!SCDPT1_35ENDIN_12)</f>
        <v>0</v>
      </c>
      <c r="Q150" s="3">
        <f>SUM('GMIC-NC_21A_SCDPT1'!SCDPT1_35BEGIN_13:'GMIC-NC_21A_SCDPT1'!SCDPT1_35ENDIN_13)</f>
        <v>7</v>
      </c>
      <c r="R150" s="3">
        <f>SUM('GMIC-NC_21A_SCDPT1'!SCDPT1_35BEGIN_14:'GMIC-NC_21A_SCDPT1'!SCDPT1_35ENDIN_14)</f>
        <v>0</v>
      </c>
      <c r="S150" s="3">
        <f>SUM('GMIC-NC_21A_SCDPT1'!SCDPT1_35BEGIN_15:'GMIC-NC_21A_SCDPT1'!SCDPT1_35ENDIN_15)</f>
        <v>0</v>
      </c>
      <c r="T150" s="2"/>
      <c r="U150" s="2"/>
      <c r="V150" s="2"/>
      <c r="W150" s="3">
        <f>SUM('GMIC-NC_21A_SCDPT1'!SCDPT1_35BEGIN_19:'GMIC-NC_21A_SCDPT1'!SCDPT1_35ENDIN_19)</f>
        <v>1078</v>
      </c>
      <c r="X150" s="3">
        <f>SUM('GMIC-NC_21A_SCDPT1'!SCDPT1_35BEGIN_20:'GMIC-NC_21A_SCDPT1'!SCDPT1_35ENDIN_20)</f>
        <v>31614</v>
      </c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2:39" ht="42" x14ac:dyDescent="0.3">
      <c r="B151" s="16" t="s">
        <v>222</v>
      </c>
      <c r="C151" s="14" t="s">
        <v>551</v>
      </c>
      <c r="D151" s="18"/>
      <c r="E151" s="2"/>
      <c r="F151" s="2"/>
      <c r="G151" s="2"/>
      <c r="H151" s="2"/>
      <c r="I151" s="2"/>
      <c r="J151" s="2"/>
      <c r="K151" s="3">
        <f>'GMIC-NC_21A_SCDPT1'!SCDPT1_3299999_7+'GMIC-NC_21A_SCDPT1'!SCDPT1_3399999_7+'GMIC-NC_21A_SCDPT1'!SCDPT1_3499999_7+'GMIC-NC_21A_SCDPT1'!SCDPT1_3599999_7</f>
        <v>16828690</v>
      </c>
      <c r="L151" s="2"/>
      <c r="M151" s="3">
        <f>'GMIC-NC_21A_SCDPT1'!SCDPT1_3299999_9+'GMIC-NC_21A_SCDPT1'!SCDPT1_3399999_9+'GMIC-NC_21A_SCDPT1'!SCDPT1_3499999_9+'GMIC-NC_21A_SCDPT1'!SCDPT1_3599999_9</f>
        <v>17632636</v>
      </c>
      <c r="N151" s="3">
        <f>'GMIC-NC_21A_SCDPT1'!SCDPT1_3299999_10+'GMIC-NC_21A_SCDPT1'!SCDPT1_3399999_10+'GMIC-NC_21A_SCDPT1'!SCDPT1_3499999_10+'GMIC-NC_21A_SCDPT1'!SCDPT1_3599999_10</f>
        <v>16852643</v>
      </c>
      <c r="O151" s="3">
        <f>'GMIC-NC_21A_SCDPT1'!SCDPT1_3299999_11+'GMIC-NC_21A_SCDPT1'!SCDPT1_3399999_11+'GMIC-NC_21A_SCDPT1'!SCDPT1_3499999_11+'GMIC-NC_21A_SCDPT1'!SCDPT1_3599999_11</f>
        <v>16836878</v>
      </c>
      <c r="P151" s="3">
        <f>'GMIC-NC_21A_SCDPT1'!SCDPT1_3299999_12+'GMIC-NC_21A_SCDPT1'!SCDPT1_3399999_12+'GMIC-NC_21A_SCDPT1'!SCDPT1_3499999_12+'GMIC-NC_21A_SCDPT1'!SCDPT1_3599999_12</f>
        <v>0</v>
      </c>
      <c r="Q151" s="3">
        <f>'GMIC-NC_21A_SCDPT1'!SCDPT1_3299999_13+'GMIC-NC_21A_SCDPT1'!SCDPT1_3399999_13+'GMIC-NC_21A_SCDPT1'!SCDPT1_3499999_13+'GMIC-NC_21A_SCDPT1'!SCDPT1_3599999_13</f>
        <v>3560</v>
      </c>
      <c r="R151" s="3">
        <f>'GMIC-NC_21A_SCDPT1'!SCDPT1_3299999_14+'GMIC-NC_21A_SCDPT1'!SCDPT1_3399999_14+'GMIC-NC_21A_SCDPT1'!SCDPT1_3499999_14+'GMIC-NC_21A_SCDPT1'!SCDPT1_3599999_14</f>
        <v>0</v>
      </c>
      <c r="S151" s="3">
        <f>'GMIC-NC_21A_SCDPT1'!SCDPT1_3299999_15+'GMIC-NC_21A_SCDPT1'!SCDPT1_3399999_15+'GMIC-NC_21A_SCDPT1'!SCDPT1_3499999_15+'GMIC-NC_21A_SCDPT1'!SCDPT1_3599999_15</f>
        <v>0</v>
      </c>
      <c r="T151" s="2"/>
      <c r="U151" s="2"/>
      <c r="V151" s="2"/>
      <c r="W151" s="3">
        <f>'GMIC-NC_21A_SCDPT1'!SCDPT1_3299999_19+'GMIC-NC_21A_SCDPT1'!SCDPT1_3399999_19+'GMIC-NC_21A_SCDPT1'!SCDPT1_3499999_19+'GMIC-NC_21A_SCDPT1'!SCDPT1_3599999_19</f>
        <v>143944</v>
      </c>
      <c r="X151" s="3">
        <f>'GMIC-NC_21A_SCDPT1'!SCDPT1_3299999_20+'GMIC-NC_21A_SCDPT1'!SCDPT1_3399999_20+'GMIC-NC_21A_SCDPT1'!SCDPT1_3499999_20+'GMIC-NC_21A_SCDPT1'!SCDPT1_3599999_20</f>
        <v>503701</v>
      </c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2:39" x14ac:dyDescent="0.3">
      <c r="B152" s="7" t="s">
        <v>412</v>
      </c>
      <c r="C152" s="1" t="s">
        <v>412</v>
      </c>
      <c r="D152" s="6" t="s">
        <v>412</v>
      </c>
      <c r="E152" s="1" t="s">
        <v>412</v>
      </c>
      <c r="F152" s="1" t="s">
        <v>412</v>
      </c>
      <c r="G152" s="1" t="s">
        <v>412</v>
      </c>
      <c r="H152" s="1" t="s">
        <v>412</v>
      </c>
      <c r="I152" s="1" t="s">
        <v>412</v>
      </c>
      <c r="J152" s="1" t="s">
        <v>412</v>
      </c>
      <c r="K152" s="1" t="s">
        <v>412</v>
      </c>
      <c r="L152" s="1" t="s">
        <v>412</v>
      </c>
      <c r="M152" s="1" t="s">
        <v>412</v>
      </c>
      <c r="N152" s="1" t="s">
        <v>412</v>
      </c>
      <c r="O152" s="1" t="s">
        <v>412</v>
      </c>
      <c r="P152" s="1" t="s">
        <v>412</v>
      </c>
      <c r="Q152" s="1" t="s">
        <v>412</v>
      </c>
      <c r="R152" s="1" t="s">
        <v>412</v>
      </c>
      <c r="S152" s="1" t="s">
        <v>412</v>
      </c>
      <c r="T152" s="1" t="s">
        <v>412</v>
      </c>
      <c r="U152" s="1" t="s">
        <v>412</v>
      </c>
      <c r="V152" s="1" t="s">
        <v>412</v>
      </c>
      <c r="W152" s="1" t="s">
        <v>412</v>
      </c>
      <c r="X152" s="1" t="s">
        <v>412</v>
      </c>
      <c r="Y152" s="1" t="s">
        <v>412</v>
      </c>
      <c r="Z152" s="1" t="s">
        <v>412</v>
      </c>
      <c r="AA152" s="1" t="s">
        <v>412</v>
      </c>
      <c r="AB152" s="1" t="s">
        <v>412</v>
      </c>
      <c r="AC152" s="1" t="s">
        <v>412</v>
      </c>
      <c r="AD152" s="1" t="s">
        <v>412</v>
      </c>
      <c r="AE152" s="1" t="s">
        <v>412</v>
      </c>
      <c r="AF152" s="1" t="s">
        <v>412</v>
      </c>
      <c r="AG152" s="1" t="s">
        <v>412</v>
      </c>
      <c r="AH152" s="1" t="s">
        <v>412</v>
      </c>
      <c r="AI152" s="1" t="s">
        <v>412</v>
      </c>
      <c r="AJ152" s="1" t="s">
        <v>412</v>
      </c>
      <c r="AK152" s="1" t="s">
        <v>412</v>
      </c>
      <c r="AL152" s="1" t="s">
        <v>412</v>
      </c>
      <c r="AM152" s="1" t="s">
        <v>412</v>
      </c>
    </row>
    <row r="153" spans="2:39" x14ac:dyDescent="0.3">
      <c r="B153" s="17" t="s">
        <v>433</v>
      </c>
      <c r="C153" s="20" t="s">
        <v>584</v>
      </c>
      <c r="D153" s="15" t="s">
        <v>2</v>
      </c>
      <c r="E153" s="33" t="s">
        <v>2</v>
      </c>
      <c r="F153" s="19" t="s">
        <v>2</v>
      </c>
      <c r="G153" s="32" t="s">
        <v>2</v>
      </c>
      <c r="H153" s="29" t="s">
        <v>2</v>
      </c>
      <c r="I153" s="31" t="s">
        <v>2</v>
      </c>
      <c r="J153" s="30" t="s">
        <v>2</v>
      </c>
      <c r="K153" s="4"/>
      <c r="L153" s="34"/>
      <c r="M153" s="4"/>
      <c r="N153" s="4"/>
      <c r="O153" s="4"/>
      <c r="P153" s="4"/>
      <c r="Q153" s="4"/>
      <c r="R153" s="4"/>
      <c r="S153" s="4"/>
      <c r="T153" s="9"/>
      <c r="U153" s="9"/>
      <c r="V153" s="5" t="s">
        <v>2</v>
      </c>
      <c r="W153" s="4"/>
      <c r="X153" s="4"/>
      <c r="Y153" s="8"/>
      <c r="Z153" s="8"/>
      <c r="AA153" s="2"/>
      <c r="AB153" s="28" t="s">
        <v>2</v>
      </c>
      <c r="AC153" s="5" t="s">
        <v>2</v>
      </c>
      <c r="AD153" s="2"/>
      <c r="AE153" s="8"/>
      <c r="AF153" s="9"/>
      <c r="AG153" s="8"/>
      <c r="AH153" s="5" t="s">
        <v>2</v>
      </c>
      <c r="AI153" s="5" t="s">
        <v>2</v>
      </c>
      <c r="AJ153" s="5" t="s">
        <v>2</v>
      </c>
      <c r="AK153" s="13" t="s">
        <v>2</v>
      </c>
      <c r="AL153" s="27" t="s">
        <v>2</v>
      </c>
      <c r="AM153" s="35" t="s">
        <v>2</v>
      </c>
    </row>
    <row r="154" spans="2:39" x14ac:dyDescent="0.3">
      <c r="B154" s="7" t="s">
        <v>412</v>
      </c>
      <c r="C154" s="1" t="s">
        <v>412</v>
      </c>
      <c r="D154" s="6" t="s">
        <v>412</v>
      </c>
      <c r="E154" s="1" t="s">
        <v>412</v>
      </c>
      <c r="F154" s="1" t="s">
        <v>412</v>
      </c>
      <c r="G154" s="1" t="s">
        <v>412</v>
      </c>
      <c r="H154" s="1" t="s">
        <v>412</v>
      </c>
      <c r="I154" s="1" t="s">
        <v>412</v>
      </c>
      <c r="J154" s="1" t="s">
        <v>412</v>
      </c>
      <c r="K154" s="1" t="s">
        <v>412</v>
      </c>
      <c r="L154" s="1" t="s">
        <v>412</v>
      </c>
      <c r="M154" s="1" t="s">
        <v>412</v>
      </c>
      <c r="N154" s="1" t="s">
        <v>412</v>
      </c>
      <c r="O154" s="1" t="s">
        <v>412</v>
      </c>
      <c r="P154" s="1" t="s">
        <v>412</v>
      </c>
      <c r="Q154" s="1" t="s">
        <v>412</v>
      </c>
      <c r="R154" s="1" t="s">
        <v>412</v>
      </c>
      <c r="S154" s="1" t="s">
        <v>412</v>
      </c>
      <c r="T154" s="1" t="s">
        <v>412</v>
      </c>
      <c r="U154" s="1" t="s">
        <v>412</v>
      </c>
      <c r="V154" s="1" t="s">
        <v>412</v>
      </c>
      <c r="W154" s="1" t="s">
        <v>412</v>
      </c>
      <c r="X154" s="1" t="s">
        <v>412</v>
      </c>
      <c r="Y154" s="1" t="s">
        <v>412</v>
      </c>
      <c r="Z154" s="1" t="s">
        <v>412</v>
      </c>
      <c r="AA154" s="1" t="s">
        <v>412</v>
      </c>
      <c r="AB154" s="1" t="s">
        <v>412</v>
      </c>
      <c r="AC154" s="1" t="s">
        <v>412</v>
      </c>
      <c r="AD154" s="1" t="s">
        <v>412</v>
      </c>
      <c r="AE154" s="1" t="s">
        <v>412</v>
      </c>
      <c r="AF154" s="1" t="s">
        <v>412</v>
      </c>
      <c r="AG154" s="1" t="s">
        <v>412</v>
      </c>
      <c r="AH154" s="1" t="s">
        <v>412</v>
      </c>
      <c r="AI154" s="1" t="s">
        <v>412</v>
      </c>
      <c r="AJ154" s="1" t="s">
        <v>412</v>
      </c>
      <c r="AK154" s="1" t="s">
        <v>412</v>
      </c>
      <c r="AL154" s="1" t="s">
        <v>412</v>
      </c>
      <c r="AM154" s="1" t="s">
        <v>412</v>
      </c>
    </row>
    <row r="155" spans="2:39" ht="28" x14ac:dyDescent="0.3">
      <c r="B155" s="16" t="s">
        <v>25</v>
      </c>
      <c r="C155" s="14" t="s">
        <v>223</v>
      </c>
      <c r="D155" s="18"/>
      <c r="E155" s="2"/>
      <c r="F155" s="2"/>
      <c r="G155" s="2"/>
      <c r="H155" s="2"/>
      <c r="I155" s="2"/>
      <c r="J155" s="2"/>
      <c r="K155" s="3">
        <f>SUM('GMIC-NC_21A_SCDPT1'!SCDPT1_42BEGIN_7:'GMIC-NC_21A_SCDPT1'!SCDPT1_42ENDIN_7)</f>
        <v>0</v>
      </c>
      <c r="L155" s="2"/>
      <c r="M155" s="3">
        <f>SUM('GMIC-NC_21A_SCDPT1'!SCDPT1_42BEGIN_9:'GMIC-NC_21A_SCDPT1'!SCDPT1_42ENDIN_9)</f>
        <v>0</v>
      </c>
      <c r="N155" s="3">
        <f>SUM('GMIC-NC_21A_SCDPT1'!SCDPT1_42BEGIN_10:'GMIC-NC_21A_SCDPT1'!SCDPT1_42ENDIN_10)</f>
        <v>0</v>
      </c>
      <c r="O155" s="3">
        <f>SUM('GMIC-NC_21A_SCDPT1'!SCDPT1_42BEGIN_11:'GMIC-NC_21A_SCDPT1'!SCDPT1_42ENDIN_11)</f>
        <v>0</v>
      </c>
      <c r="P155" s="3">
        <f>SUM('GMIC-NC_21A_SCDPT1'!SCDPT1_42BEGIN_12:'GMIC-NC_21A_SCDPT1'!SCDPT1_42ENDIN_12)</f>
        <v>0</v>
      </c>
      <c r="Q155" s="3">
        <f>SUM('GMIC-NC_21A_SCDPT1'!SCDPT1_42BEGIN_13:'GMIC-NC_21A_SCDPT1'!SCDPT1_42ENDIN_13)</f>
        <v>0</v>
      </c>
      <c r="R155" s="3">
        <f>SUM('GMIC-NC_21A_SCDPT1'!SCDPT1_42BEGIN_14:'GMIC-NC_21A_SCDPT1'!SCDPT1_42ENDIN_14)</f>
        <v>0</v>
      </c>
      <c r="S155" s="3">
        <f>SUM('GMIC-NC_21A_SCDPT1'!SCDPT1_42BEGIN_15:'GMIC-NC_21A_SCDPT1'!SCDPT1_42ENDIN_15)</f>
        <v>0</v>
      </c>
      <c r="T155" s="2"/>
      <c r="U155" s="2"/>
      <c r="V155" s="2"/>
      <c r="W155" s="3">
        <f>SUM('GMIC-NC_21A_SCDPT1'!SCDPT1_42BEGIN_19:'GMIC-NC_21A_SCDPT1'!SCDPT1_42ENDIN_19)</f>
        <v>0</v>
      </c>
      <c r="X155" s="3">
        <f>SUM('GMIC-NC_21A_SCDPT1'!SCDPT1_42BEGIN_20:'GMIC-NC_21A_SCDPT1'!SCDPT1_42ENDIN_20)</f>
        <v>0</v>
      </c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2:39" x14ac:dyDescent="0.3">
      <c r="B156" s="7" t="s">
        <v>412</v>
      </c>
      <c r="C156" s="1" t="s">
        <v>412</v>
      </c>
      <c r="D156" s="6" t="s">
        <v>412</v>
      </c>
      <c r="E156" s="1" t="s">
        <v>412</v>
      </c>
      <c r="F156" s="1" t="s">
        <v>412</v>
      </c>
      <c r="G156" s="1" t="s">
        <v>412</v>
      </c>
      <c r="H156" s="1" t="s">
        <v>412</v>
      </c>
      <c r="I156" s="1" t="s">
        <v>412</v>
      </c>
      <c r="J156" s="1" t="s">
        <v>412</v>
      </c>
      <c r="K156" s="1" t="s">
        <v>412</v>
      </c>
      <c r="L156" s="1" t="s">
        <v>412</v>
      </c>
      <c r="M156" s="1" t="s">
        <v>412</v>
      </c>
      <c r="N156" s="1" t="s">
        <v>412</v>
      </c>
      <c r="O156" s="1" t="s">
        <v>412</v>
      </c>
      <c r="P156" s="1" t="s">
        <v>412</v>
      </c>
      <c r="Q156" s="1" t="s">
        <v>412</v>
      </c>
      <c r="R156" s="1" t="s">
        <v>412</v>
      </c>
      <c r="S156" s="1" t="s">
        <v>412</v>
      </c>
      <c r="T156" s="1" t="s">
        <v>412</v>
      </c>
      <c r="U156" s="1" t="s">
        <v>412</v>
      </c>
      <c r="V156" s="1" t="s">
        <v>412</v>
      </c>
      <c r="W156" s="1" t="s">
        <v>412</v>
      </c>
      <c r="X156" s="1" t="s">
        <v>412</v>
      </c>
      <c r="Y156" s="1" t="s">
        <v>412</v>
      </c>
      <c r="Z156" s="1" t="s">
        <v>412</v>
      </c>
      <c r="AA156" s="1" t="s">
        <v>412</v>
      </c>
      <c r="AB156" s="1" t="s">
        <v>412</v>
      </c>
      <c r="AC156" s="1" t="s">
        <v>412</v>
      </c>
      <c r="AD156" s="1" t="s">
        <v>412</v>
      </c>
      <c r="AE156" s="1" t="s">
        <v>412</v>
      </c>
      <c r="AF156" s="1" t="s">
        <v>412</v>
      </c>
      <c r="AG156" s="1" t="s">
        <v>412</v>
      </c>
      <c r="AH156" s="1" t="s">
        <v>412</v>
      </c>
      <c r="AI156" s="1" t="s">
        <v>412</v>
      </c>
      <c r="AJ156" s="1" t="s">
        <v>412</v>
      </c>
      <c r="AK156" s="1" t="s">
        <v>412</v>
      </c>
      <c r="AL156" s="1" t="s">
        <v>412</v>
      </c>
      <c r="AM156" s="1" t="s">
        <v>412</v>
      </c>
    </row>
    <row r="157" spans="2:39" x14ac:dyDescent="0.3">
      <c r="B157" s="17" t="s">
        <v>344</v>
      </c>
      <c r="C157" s="20" t="s">
        <v>584</v>
      </c>
      <c r="D157" s="15" t="s">
        <v>2</v>
      </c>
      <c r="E157" s="33" t="s">
        <v>2</v>
      </c>
      <c r="F157" s="19" t="s">
        <v>2</v>
      </c>
      <c r="G157" s="32" t="s">
        <v>2</v>
      </c>
      <c r="H157" s="29" t="s">
        <v>2</v>
      </c>
      <c r="I157" s="31" t="s">
        <v>2</v>
      </c>
      <c r="J157" s="30" t="s">
        <v>2</v>
      </c>
      <c r="K157" s="4"/>
      <c r="L157" s="34"/>
      <c r="M157" s="4"/>
      <c r="N157" s="4"/>
      <c r="O157" s="4"/>
      <c r="P157" s="4"/>
      <c r="Q157" s="4"/>
      <c r="R157" s="4"/>
      <c r="S157" s="4"/>
      <c r="T157" s="9"/>
      <c r="U157" s="9"/>
      <c r="V157" s="5" t="s">
        <v>2</v>
      </c>
      <c r="W157" s="4"/>
      <c r="X157" s="4"/>
      <c r="Y157" s="8"/>
      <c r="Z157" s="8"/>
      <c r="AA157" s="2"/>
      <c r="AB157" s="28" t="s">
        <v>2</v>
      </c>
      <c r="AC157" s="5" t="s">
        <v>2</v>
      </c>
      <c r="AD157" s="39" t="s">
        <v>2</v>
      </c>
      <c r="AE157" s="8"/>
      <c r="AF157" s="9"/>
      <c r="AG157" s="8"/>
      <c r="AH157" s="5" t="s">
        <v>2</v>
      </c>
      <c r="AI157" s="5" t="s">
        <v>2</v>
      </c>
      <c r="AJ157" s="5" t="s">
        <v>2</v>
      </c>
      <c r="AK157" s="13" t="s">
        <v>2</v>
      </c>
      <c r="AL157" s="27" t="s">
        <v>2</v>
      </c>
      <c r="AM157" s="35" t="s">
        <v>2</v>
      </c>
    </row>
    <row r="158" spans="2:39" x14ac:dyDescent="0.3">
      <c r="B158" s="7" t="s">
        <v>412</v>
      </c>
      <c r="C158" s="1" t="s">
        <v>412</v>
      </c>
      <c r="D158" s="6" t="s">
        <v>412</v>
      </c>
      <c r="E158" s="1" t="s">
        <v>412</v>
      </c>
      <c r="F158" s="1" t="s">
        <v>412</v>
      </c>
      <c r="G158" s="1" t="s">
        <v>412</v>
      </c>
      <c r="H158" s="1" t="s">
        <v>412</v>
      </c>
      <c r="I158" s="1" t="s">
        <v>412</v>
      </c>
      <c r="J158" s="1" t="s">
        <v>412</v>
      </c>
      <c r="K158" s="1" t="s">
        <v>412</v>
      </c>
      <c r="L158" s="1" t="s">
        <v>412</v>
      </c>
      <c r="M158" s="1" t="s">
        <v>412</v>
      </c>
      <c r="N158" s="1" t="s">
        <v>412</v>
      </c>
      <c r="O158" s="1" t="s">
        <v>412</v>
      </c>
      <c r="P158" s="1" t="s">
        <v>412</v>
      </c>
      <c r="Q158" s="1" t="s">
        <v>412</v>
      </c>
      <c r="R158" s="1" t="s">
        <v>412</v>
      </c>
      <c r="S158" s="1" t="s">
        <v>412</v>
      </c>
      <c r="T158" s="1" t="s">
        <v>412</v>
      </c>
      <c r="U158" s="1" t="s">
        <v>412</v>
      </c>
      <c r="V158" s="1" t="s">
        <v>412</v>
      </c>
      <c r="W158" s="1" t="s">
        <v>412</v>
      </c>
      <c r="X158" s="1" t="s">
        <v>412</v>
      </c>
      <c r="Y158" s="1" t="s">
        <v>412</v>
      </c>
      <c r="Z158" s="1" t="s">
        <v>412</v>
      </c>
      <c r="AA158" s="1" t="s">
        <v>412</v>
      </c>
      <c r="AB158" s="1" t="s">
        <v>412</v>
      </c>
      <c r="AC158" s="1" t="s">
        <v>412</v>
      </c>
      <c r="AD158" s="1" t="s">
        <v>412</v>
      </c>
      <c r="AE158" s="1" t="s">
        <v>412</v>
      </c>
      <c r="AF158" s="1" t="s">
        <v>412</v>
      </c>
      <c r="AG158" s="1" t="s">
        <v>412</v>
      </c>
      <c r="AH158" s="1" t="s">
        <v>412</v>
      </c>
      <c r="AI158" s="1" t="s">
        <v>412</v>
      </c>
      <c r="AJ158" s="1" t="s">
        <v>412</v>
      </c>
      <c r="AK158" s="1" t="s">
        <v>412</v>
      </c>
      <c r="AL158" s="1" t="s">
        <v>412</v>
      </c>
      <c r="AM158" s="1" t="s">
        <v>412</v>
      </c>
    </row>
    <row r="159" spans="2:39" ht="42" x14ac:dyDescent="0.3">
      <c r="B159" s="16" t="s">
        <v>552</v>
      </c>
      <c r="C159" s="14" t="s">
        <v>386</v>
      </c>
      <c r="D159" s="18"/>
      <c r="E159" s="2"/>
      <c r="F159" s="2"/>
      <c r="G159" s="2"/>
      <c r="H159" s="2"/>
      <c r="I159" s="2"/>
      <c r="J159" s="2"/>
      <c r="K159" s="3">
        <f>SUM('GMIC-NC_21A_SCDPT1'!SCDPT1_43BEGIN_7:'GMIC-NC_21A_SCDPT1'!SCDPT1_43ENDIN_7)</f>
        <v>0</v>
      </c>
      <c r="L159" s="2"/>
      <c r="M159" s="3">
        <f>SUM('GMIC-NC_21A_SCDPT1'!SCDPT1_43BEGIN_9:'GMIC-NC_21A_SCDPT1'!SCDPT1_43ENDIN_9)</f>
        <v>0</v>
      </c>
      <c r="N159" s="3">
        <f>SUM('GMIC-NC_21A_SCDPT1'!SCDPT1_43BEGIN_10:'GMIC-NC_21A_SCDPT1'!SCDPT1_43ENDIN_10)</f>
        <v>0</v>
      </c>
      <c r="O159" s="3">
        <f>SUM('GMIC-NC_21A_SCDPT1'!SCDPT1_43BEGIN_11:'GMIC-NC_21A_SCDPT1'!SCDPT1_43ENDIN_11)</f>
        <v>0</v>
      </c>
      <c r="P159" s="3">
        <f>SUM('GMIC-NC_21A_SCDPT1'!SCDPT1_43BEGIN_12:'GMIC-NC_21A_SCDPT1'!SCDPT1_43ENDIN_12)</f>
        <v>0</v>
      </c>
      <c r="Q159" s="3">
        <f>SUM('GMIC-NC_21A_SCDPT1'!SCDPT1_43BEGIN_13:'GMIC-NC_21A_SCDPT1'!SCDPT1_43ENDIN_13)</f>
        <v>0</v>
      </c>
      <c r="R159" s="3">
        <f>SUM('GMIC-NC_21A_SCDPT1'!SCDPT1_43BEGIN_14:'GMIC-NC_21A_SCDPT1'!SCDPT1_43ENDIN_14)</f>
        <v>0</v>
      </c>
      <c r="S159" s="3">
        <f>SUM('GMIC-NC_21A_SCDPT1'!SCDPT1_43BEGIN_15:'GMIC-NC_21A_SCDPT1'!SCDPT1_43ENDIN_15)</f>
        <v>0</v>
      </c>
      <c r="T159" s="2"/>
      <c r="U159" s="2"/>
      <c r="V159" s="2"/>
      <c r="W159" s="3">
        <f>SUM('GMIC-NC_21A_SCDPT1'!SCDPT1_43BEGIN_19:'GMIC-NC_21A_SCDPT1'!SCDPT1_43ENDIN_19)</f>
        <v>0</v>
      </c>
      <c r="X159" s="3">
        <f>SUM('GMIC-NC_21A_SCDPT1'!SCDPT1_43BEGIN_20:'GMIC-NC_21A_SCDPT1'!SCDPT1_43ENDIN_20)</f>
        <v>0</v>
      </c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2:39" x14ac:dyDescent="0.3">
      <c r="B160" s="7" t="s">
        <v>412</v>
      </c>
      <c r="C160" s="1" t="s">
        <v>412</v>
      </c>
      <c r="D160" s="6" t="s">
        <v>412</v>
      </c>
      <c r="E160" s="1" t="s">
        <v>412</v>
      </c>
      <c r="F160" s="1" t="s">
        <v>412</v>
      </c>
      <c r="G160" s="1" t="s">
        <v>412</v>
      </c>
      <c r="H160" s="1" t="s">
        <v>412</v>
      </c>
      <c r="I160" s="1" t="s">
        <v>412</v>
      </c>
      <c r="J160" s="1" t="s">
        <v>412</v>
      </c>
      <c r="K160" s="1" t="s">
        <v>412</v>
      </c>
      <c r="L160" s="1" t="s">
        <v>412</v>
      </c>
      <c r="M160" s="1" t="s">
        <v>412</v>
      </c>
      <c r="N160" s="1" t="s">
        <v>412</v>
      </c>
      <c r="O160" s="1" t="s">
        <v>412</v>
      </c>
      <c r="P160" s="1" t="s">
        <v>412</v>
      </c>
      <c r="Q160" s="1" t="s">
        <v>412</v>
      </c>
      <c r="R160" s="1" t="s">
        <v>412</v>
      </c>
      <c r="S160" s="1" t="s">
        <v>412</v>
      </c>
      <c r="T160" s="1" t="s">
        <v>412</v>
      </c>
      <c r="U160" s="1" t="s">
        <v>412</v>
      </c>
      <c r="V160" s="1" t="s">
        <v>412</v>
      </c>
      <c r="W160" s="1" t="s">
        <v>412</v>
      </c>
      <c r="X160" s="1" t="s">
        <v>412</v>
      </c>
      <c r="Y160" s="1" t="s">
        <v>412</v>
      </c>
      <c r="Z160" s="1" t="s">
        <v>412</v>
      </c>
      <c r="AA160" s="1" t="s">
        <v>412</v>
      </c>
      <c r="AB160" s="1" t="s">
        <v>412</v>
      </c>
      <c r="AC160" s="1" t="s">
        <v>412</v>
      </c>
      <c r="AD160" s="1" t="s">
        <v>412</v>
      </c>
      <c r="AE160" s="1" t="s">
        <v>412</v>
      </c>
      <c r="AF160" s="1" t="s">
        <v>412</v>
      </c>
      <c r="AG160" s="1" t="s">
        <v>412</v>
      </c>
      <c r="AH160" s="1" t="s">
        <v>412</v>
      </c>
      <c r="AI160" s="1" t="s">
        <v>412</v>
      </c>
      <c r="AJ160" s="1" t="s">
        <v>412</v>
      </c>
      <c r="AK160" s="1" t="s">
        <v>412</v>
      </c>
      <c r="AL160" s="1" t="s">
        <v>412</v>
      </c>
      <c r="AM160" s="1" t="s">
        <v>412</v>
      </c>
    </row>
    <row r="161" spans="2:39" x14ac:dyDescent="0.3">
      <c r="B161" s="17" t="s">
        <v>224</v>
      </c>
      <c r="C161" s="20" t="s">
        <v>584</v>
      </c>
      <c r="D161" s="15" t="s">
        <v>2</v>
      </c>
      <c r="E161" s="33" t="s">
        <v>2</v>
      </c>
      <c r="F161" s="19" t="s">
        <v>2</v>
      </c>
      <c r="G161" s="32" t="s">
        <v>2</v>
      </c>
      <c r="H161" s="29" t="s">
        <v>2</v>
      </c>
      <c r="I161" s="31" t="s">
        <v>2</v>
      </c>
      <c r="J161" s="30" t="s">
        <v>2</v>
      </c>
      <c r="K161" s="4"/>
      <c r="L161" s="34"/>
      <c r="M161" s="4"/>
      <c r="N161" s="4"/>
      <c r="O161" s="4"/>
      <c r="P161" s="4"/>
      <c r="Q161" s="4"/>
      <c r="R161" s="4"/>
      <c r="S161" s="4"/>
      <c r="T161" s="9"/>
      <c r="U161" s="9"/>
      <c r="V161" s="5" t="s">
        <v>2</v>
      </c>
      <c r="W161" s="4"/>
      <c r="X161" s="4"/>
      <c r="Y161" s="8"/>
      <c r="Z161" s="8"/>
      <c r="AA161" s="2"/>
      <c r="AB161" s="28" t="s">
        <v>2</v>
      </c>
      <c r="AC161" s="5" t="s">
        <v>2</v>
      </c>
      <c r="AD161" s="39" t="s">
        <v>2</v>
      </c>
      <c r="AE161" s="8"/>
      <c r="AF161" s="9"/>
      <c r="AG161" s="8"/>
      <c r="AH161" s="5" t="s">
        <v>2</v>
      </c>
      <c r="AI161" s="5" t="s">
        <v>2</v>
      </c>
      <c r="AJ161" s="5" t="s">
        <v>2</v>
      </c>
      <c r="AK161" s="13" t="s">
        <v>2</v>
      </c>
      <c r="AL161" s="27" t="s">
        <v>2</v>
      </c>
      <c r="AM161" s="35" t="s">
        <v>2</v>
      </c>
    </row>
    <row r="162" spans="2:39" x14ac:dyDescent="0.3">
      <c r="B162" s="7" t="s">
        <v>412</v>
      </c>
      <c r="C162" s="1" t="s">
        <v>412</v>
      </c>
      <c r="D162" s="6" t="s">
        <v>412</v>
      </c>
      <c r="E162" s="1" t="s">
        <v>412</v>
      </c>
      <c r="F162" s="1" t="s">
        <v>412</v>
      </c>
      <c r="G162" s="1" t="s">
        <v>412</v>
      </c>
      <c r="H162" s="1" t="s">
        <v>412</v>
      </c>
      <c r="I162" s="1" t="s">
        <v>412</v>
      </c>
      <c r="J162" s="1" t="s">
        <v>412</v>
      </c>
      <c r="K162" s="1" t="s">
        <v>412</v>
      </c>
      <c r="L162" s="1" t="s">
        <v>412</v>
      </c>
      <c r="M162" s="1" t="s">
        <v>412</v>
      </c>
      <c r="N162" s="1" t="s">
        <v>412</v>
      </c>
      <c r="O162" s="1" t="s">
        <v>412</v>
      </c>
      <c r="P162" s="1" t="s">
        <v>412</v>
      </c>
      <c r="Q162" s="1" t="s">
        <v>412</v>
      </c>
      <c r="R162" s="1" t="s">
        <v>412</v>
      </c>
      <c r="S162" s="1" t="s">
        <v>412</v>
      </c>
      <c r="T162" s="1" t="s">
        <v>412</v>
      </c>
      <c r="U162" s="1" t="s">
        <v>412</v>
      </c>
      <c r="V162" s="1" t="s">
        <v>412</v>
      </c>
      <c r="W162" s="1" t="s">
        <v>412</v>
      </c>
      <c r="X162" s="1" t="s">
        <v>412</v>
      </c>
      <c r="Y162" s="1" t="s">
        <v>412</v>
      </c>
      <c r="Z162" s="1" t="s">
        <v>412</v>
      </c>
      <c r="AA162" s="1" t="s">
        <v>412</v>
      </c>
      <c r="AB162" s="1" t="s">
        <v>412</v>
      </c>
      <c r="AC162" s="1" t="s">
        <v>412</v>
      </c>
      <c r="AD162" s="1" t="s">
        <v>412</v>
      </c>
      <c r="AE162" s="1" t="s">
        <v>412</v>
      </c>
      <c r="AF162" s="1" t="s">
        <v>412</v>
      </c>
      <c r="AG162" s="1" t="s">
        <v>412</v>
      </c>
      <c r="AH162" s="1" t="s">
        <v>412</v>
      </c>
      <c r="AI162" s="1" t="s">
        <v>412</v>
      </c>
      <c r="AJ162" s="1" t="s">
        <v>412</v>
      </c>
      <c r="AK162" s="1" t="s">
        <v>412</v>
      </c>
      <c r="AL162" s="1" t="s">
        <v>412</v>
      </c>
      <c r="AM162" s="1" t="s">
        <v>412</v>
      </c>
    </row>
    <row r="163" spans="2:39" ht="42" x14ac:dyDescent="0.3">
      <c r="B163" s="16" t="s">
        <v>434</v>
      </c>
      <c r="C163" s="14" t="s">
        <v>225</v>
      </c>
      <c r="D163" s="18"/>
      <c r="E163" s="2"/>
      <c r="F163" s="2"/>
      <c r="G163" s="2"/>
      <c r="H163" s="2"/>
      <c r="I163" s="2"/>
      <c r="J163" s="2"/>
      <c r="K163" s="3">
        <f>SUM('GMIC-NC_21A_SCDPT1'!SCDPT1_44BEGIN_7:'GMIC-NC_21A_SCDPT1'!SCDPT1_44ENDIN_7)</f>
        <v>0</v>
      </c>
      <c r="L163" s="2"/>
      <c r="M163" s="3">
        <f>SUM('GMIC-NC_21A_SCDPT1'!SCDPT1_44BEGIN_9:'GMIC-NC_21A_SCDPT1'!SCDPT1_44ENDIN_9)</f>
        <v>0</v>
      </c>
      <c r="N163" s="3">
        <f>SUM('GMIC-NC_21A_SCDPT1'!SCDPT1_44BEGIN_10:'GMIC-NC_21A_SCDPT1'!SCDPT1_44ENDIN_10)</f>
        <v>0</v>
      </c>
      <c r="O163" s="3">
        <f>SUM('GMIC-NC_21A_SCDPT1'!SCDPT1_44BEGIN_11:'GMIC-NC_21A_SCDPT1'!SCDPT1_44ENDIN_11)</f>
        <v>0</v>
      </c>
      <c r="P163" s="3">
        <f>SUM('GMIC-NC_21A_SCDPT1'!SCDPT1_44BEGIN_12:'GMIC-NC_21A_SCDPT1'!SCDPT1_44ENDIN_12)</f>
        <v>0</v>
      </c>
      <c r="Q163" s="3">
        <f>SUM('GMIC-NC_21A_SCDPT1'!SCDPT1_44BEGIN_13:'GMIC-NC_21A_SCDPT1'!SCDPT1_44ENDIN_13)</f>
        <v>0</v>
      </c>
      <c r="R163" s="3">
        <f>SUM('GMIC-NC_21A_SCDPT1'!SCDPT1_44BEGIN_14:'GMIC-NC_21A_SCDPT1'!SCDPT1_44ENDIN_14)</f>
        <v>0</v>
      </c>
      <c r="S163" s="3">
        <f>SUM('GMIC-NC_21A_SCDPT1'!SCDPT1_44BEGIN_15:'GMIC-NC_21A_SCDPT1'!SCDPT1_44ENDIN_15)</f>
        <v>0</v>
      </c>
      <c r="T163" s="2"/>
      <c r="U163" s="2"/>
      <c r="V163" s="2"/>
      <c r="W163" s="3">
        <f>SUM('GMIC-NC_21A_SCDPT1'!SCDPT1_44BEGIN_19:'GMIC-NC_21A_SCDPT1'!SCDPT1_44ENDIN_19)</f>
        <v>0</v>
      </c>
      <c r="X163" s="3">
        <f>SUM('GMIC-NC_21A_SCDPT1'!SCDPT1_44BEGIN_20:'GMIC-NC_21A_SCDPT1'!SCDPT1_44ENDIN_20)</f>
        <v>0</v>
      </c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2:39" x14ac:dyDescent="0.3">
      <c r="B164" s="7" t="s">
        <v>412</v>
      </c>
      <c r="C164" s="1" t="s">
        <v>412</v>
      </c>
      <c r="D164" s="6" t="s">
        <v>412</v>
      </c>
      <c r="E164" s="1" t="s">
        <v>412</v>
      </c>
      <c r="F164" s="1" t="s">
        <v>412</v>
      </c>
      <c r="G164" s="1" t="s">
        <v>412</v>
      </c>
      <c r="H164" s="1" t="s">
        <v>412</v>
      </c>
      <c r="I164" s="1" t="s">
        <v>412</v>
      </c>
      <c r="J164" s="1" t="s">
        <v>412</v>
      </c>
      <c r="K164" s="1" t="s">
        <v>412</v>
      </c>
      <c r="L164" s="1" t="s">
        <v>412</v>
      </c>
      <c r="M164" s="1" t="s">
        <v>412</v>
      </c>
      <c r="N164" s="1" t="s">
        <v>412</v>
      </c>
      <c r="O164" s="1" t="s">
        <v>412</v>
      </c>
      <c r="P164" s="1" t="s">
        <v>412</v>
      </c>
      <c r="Q164" s="1" t="s">
        <v>412</v>
      </c>
      <c r="R164" s="1" t="s">
        <v>412</v>
      </c>
      <c r="S164" s="1" t="s">
        <v>412</v>
      </c>
      <c r="T164" s="1" t="s">
        <v>412</v>
      </c>
      <c r="U164" s="1" t="s">
        <v>412</v>
      </c>
      <c r="V164" s="1" t="s">
        <v>412</v>
      </c>
      <c r="W164" s="1" t="s">
        <v>412</v>
      </c>
      <c r="X164" s="1" t="s">
        <v>412</v>
      </c>
      <c r="Y164" s="1" t="s">
        <v>412</v>
      </c>
      <c r="Z164" s="1" t="s">
        <v>412</v>
      </c>
      <c r="AA164" s="1" t="s">
        <v>412</v>
      </c>
      <c r="AB164" s="1" t="s">
        <v>412</v>
      </c>
      <c r="AC164" s="1" t="s">
        <v>412</v>
      </c>
      <c r="AD164" s="1" t="s">
        <v>412</v>
      </c>
      <c r="AE164" s="1" t="s">
        <v>412</v>
      </c>
      <c r="AF164" s="1" t="s">
        <v>412</v>
      </c>
      <c r="AG164" s="1" t="s">
        <v>412</v>
      </c>
      <c r="AH164" s="1" t="s">
        <v>412</v>
      </c>
      <c r="AI164" s="1" t="s">
        <v>412</v>
      </c>
      <c r="AJ164" s="1" t="s">
        <v>412</v>
      </c>
      <c r="AK164" s="1" t="s">
        <v>412</v>
      </c>
      <c r="AL164" s="1" t="s">
        <v>412</v>
      </c>
      <c r="AM164" s="1" t="s">
        <v>412</v>
      </c>
    </row>
    <row r="165" spans="2:39" x14ac:dyDescent="0.3">
      <c r="B165" s="17" t="s">
        <v>114</v>
      </c>
      <c r="C165" s="20" t="s">
        <v>584</v>
      </c>
      <c r="D165" s="15" t="s">
        <v>2</v>
      </c>
      <c r="E165" s="33" t="s">
        <v>2</v>
      </c>
      <c r="F165" s="19" t="s">
        <v>2</v>
      </c>
      <c r="G165" s="32" t="s">
        <v>2</v>
      </c>
      <c r="H165" s="29" t="s">
        <v>2</v>
      </c>
      <c r="I165" s="31" t="s">
        <v>2</v>
      </c>
      <c r="J165" s="30" t="s">
        <v>2</v>
      </c>
      <c r="K165" s="4"/>
      <c r="L165" s="34"/>
      <c r="M165" s="4"/>
      <c r="N165" s="4"/>
      <c r="O165" s="4"/>
      <c r="P165" s="4"/>
      <c r="Q165" s="4"/>
      <c r="R165" s="4"/>
      <c r="S165" s="4"/>
      <c r="T165" s="9"/>
      <c r="U165" s="9"/>
      <c r="V165" s="5" t="s">
        <v>2</v>
      </c>
      <c r="W165" s="4"/>
      <c r="X165" s="4"/>
      <c r="Y165" s="8"/>
      <c r="Z165" s="8"/>
      <c r="AA165" s="2"/>
      <c r="AB165" s="28" t="s">
        <v>2</v>
      </c>
      <c r="AC165" s="5" t="s">
        <v>2</v>
      </c>
      <c r="AD165" s="39" t="s">
        <v>2</v>
      </c>
      <c r="AE165" s="8"/>
      <c r="AF165" s="9"/>
      <c r="AG165" s="8"/>
      <c r="AH165" s="5" t="s">
        <v>2</v>
      </c>
      <c r="AI165" s="5" t="s">
        <v>2</v>
      </c>
      <c r="AJ165" s="5" t="s">
        <v>2</v>
      </c>
      <c r="AK165" s="13" t="s">
        <v>2</v>
      </c>
      <c r="AL165" s="27" t="s">
        <v>2</v>
      </c>
      <c r="AM165" s="35" t="s">
        <v>2</v>
      </c>
    </row>
    <row r="166" spans="2:39" x14ac:dyDescent="0.3">
      <c r="B166" s="7" t="s">
        <v>412</v>
      </c>
      <c r="C166" s="1" t="s">
        <v>412</v>
      </c>
      <c r="D166" s="6" t="s">
        <v>412</v>
      </c>
      <c r="E166" s="1" t="s">
        <v>412</v>
      </c>
      <c r="F166" s="1" t="s">
        <v>412</v>
      </c>
      <c r="G166" s="1" t="s">
        <v>412</v>
      </c>
      <c r="H166" s="1" t="s">
        <v>412</v>
      </c>
      <c r="I166" s="1" t="s">
        <v>412</v>
      </c>
      <c r="J166" s="1" t="s">
        <v>412</v>
      </c>
      <c r="K166" s="1" t="s">
        <v>412</v>
      </c>
      <c r="L166" s="1" t="s">
        <v>412</v>
      </c>
      <c r="M166" s="1" t="s">
        <v>412</v>
      </c>
      <c r="N166" s="1" t="s">
        <v>412</v>
      </c>
      <c r="O166" s="1" t="s">
        <v>412</v>
      </c>
      <c r="P166" s="1" t="s">
        <v>412</v>
      </c>
      <c r="Q166" s="1" t="s">
        <v>412</v>
      </c>
      <c r="R166" s="1" t="s">
        <v>412</v>
      </c>
      <c r="S166" s="1" t="s">
        <v>412</v>
      </c>
      <c r="T166" s="1" t="s">
        <v>412</v>
      </c>
      <c r="U166" s="1" t="s">
        <v>412</v>
      </c>
      <c r="V166" s="1" t="s">
        <v>412</v>
      </c>
      <c r="W166" s="1" t="s">
        <v>412</v>
      </c>
      <c r="X166" s="1" t="s">
        <v>412</v>
      </c>
      <c r="Y166" s="1" t="s">
        <v>412</v>
      </c>
      <c r="Z166" s="1" t="s">
        <v>412</v>
      </c>
      <c r="AA166" s="1" t="s">
        <v>412</v>
      </c>
      <c r="AB166" s="1" t="s">
        <v>412</v>
      </c>
      <c r="AC166" s="1" t="s">
        <v>412</v>
      </c>
      <c r="AD166" s="1" t="s">
        <v>412</v>
      </c>
      <c r="AE166" s="1" t="s">
        <v>412</v>
      </c>
      <c r="AF166" s="1" t="s">
        <v>412</v>
      </c>
      <c r="AG166" s="1" t="s">
        <v>412</v>
      </c>
      <c r="AH166" s="1" t="s">
        <v>412</v>
      </c>
      <c r="AI166" s="1" t="s">
        <v>412</v>
      </c>
      <c r="AJ166" s="1" t="s">
        <v>412</v>
      </c>
      <c r="AK166" s="1" t="s">
        <v>412</v>
      </c>
      <c r="AL166" s="1" t="s">
        <v>412</v>
      </c>
      <c r="AM166" s="1" t="s">
        <v>412</v>
      </c>
    </row>
    <row r="167" spans="2:39" ht="56" x14ac:dyDescent="0.3">
      <c r="B167" s="16" t="s">
        <v>305</v>
      </c>
      <c r="C167" s="14" t="s">
        <v>605</v>
      </c>
      <c r="D167" s="18"/>
      <c r="E167" s="2"/>
      <c r="F167" s="2"/>
      <c r="G167" s="2"/>
      <c r="H167" s="2"/>
      <c r="I167" s="2"/>
      <c r="J167" s="2"/>
      <c r="K167" s="3">
        <f>SUM('GMIC-NC_21A_SCDPT1'!SCDPT1_45BEGIN_7:'GMIC-NC_21A_SCDPT1'!SCDPT1_45ENDIN_7)</f>
        <v>0</v>
      </c>
      <c r="L167" s="2"/>
      <c r="M167" s="3">
        <f>SUM('GMIC-NC_21A_SCDPT1'!SCDPT1_45BEGIN_9:'GMIC-NC_21A_SCDPT1'!SCDPT1_45ENDIN_9)</f>
        <v>0</v>
      </c>
      <c r="N167" s="3">
        <f>SUM('GMIC-NC_21A_SCDPT1'!SCDPT1_45BEGIN_10:'GMIC-NC_21A_SCDPT1'!SCDPT1_45ENDIN_10)</f>
        <v>0</v>
      </c>
      <c r="O167" s="3">
        <f>SUM('GMIC-NC_21A_SCDPT1'!SCDPT1_45BEGIN_11:'GMIC-NC_21A_SCDPT1'!SCDPT1_45ENDIN_11)</f>
        <v>0</v>
      </c>
      <c r="P167" s="3">
        <f>SUM('GMIC-NC_21A_SCDPT1'!SCDPT1_45BEGIN_12:'GMIC-NC_21A_SCDPT1'!SCDPT1_45ENDIN_12)</f>
        <v>0</v>
      </c>
      <c r="Q167" s="3">
        <f>SUM('GMIC-NC_21A_SCDPT1'!SCDPT1_45BEGIN_13:'GMIC-NC_21A_SCDPT1'!SCDPT1_45ENDIN_13)</f>
        <v>0</v>
      </c>
      <c r="R167" s="3">
        <f>SUM('GMIC-NC_21A_SCDPT1'!SCDPT1_45BEGIN_14:'GMIC-NC_21A_SCDPT1'!SCDPT1_45ENDIN_14)</f>
        <v>0</v>
      </c>
      <c r="S167" s="3">
        <f>SUM('GMIC-NC_21A_SCDPT1'!SCDPT1_45BEGIN_15:'GMIC-NC_21A_SCDPT1'!SCDPT1_45ENDIN_15)</f>
        <v>0</v>
      </c>
      <c r="T167" s="2"/>
      <c r="U167" s="2"/>
      <c r="V167" s="2"/>
      <c r="W167" s="3">
        <f>SUM('GMIC-NC_21A_SCDPT1'!SCDPT1_45BEGIN_19:'GMIC-NC_21A_SCDPT1'!SCDPT1_45ENDIN_19)</f>
        <v>0</v>
      </c>
      <c r="X167" s="3">
        <f>SUM('GMIC-NC_21A_SCDPT1'!SCDPT1_45BEGIN_20:'GMIC-NC_21A_SCDPT1'!SCDPT1_45ENDIN_20)</f>
        <v>0</v>
      </c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2:39" x14ac:dyDescent="0.3">
      <c r="B168" s="16" t="s">
        <v>632</v>
      </c>
      <c r="C168" s="14" t="s">
        <v>553</v>
      </c>
      <c r="D168" s="18"/>
      <c r="E168" s="2"/>
      <c r="F168" s="2"/>
      <c r="G168" s="2"/>
      <c r="H168" s="2"/>
      <c r="I168" s="2"/>
      <c r="J168" s="2"/>
      <c r="K168" s="3">
        <f>'GMIC-NC_21A_SCDPT1'!SCDPT1_4299999_7+'GMIC-NC_21A_SCDPT1'!SCDPT1_4399999_7+'GMIC-NC_21A_SCDPT1'!SCDPT1_4499999_7+'GMIC-NC_21A_SCDPT1'!SCDPT1_4599999_7</f>
        <v>0</v>
      </c>
      <c r="L168" s="2"/>
      <c r="M168" s="3">
        <f>'GMIC-NC_21A_SCDPT1'!SCDPT1_4299999_9+'GMIC-NC_21A_SCDPT1'!SCDPT1_4399999_9+'GMIC-NC_21A_SCDPT1'!SCDPT1_4499999_9+'GMIC-NC_21A_SCDPT1'!SCDPT1_4599999_9</f>
        <v>0</v>
      </c>
      <c r="N168" s="3">
        <f>'GMIC-NC_21A_SCDPT1'!SCDPT1_4299999_10+'GMIC-NC_21A_SCDPT1'!SCDPT1_4399999_10+'GMIC-NC_21A_SCDPT1'!SCDPT1_4499999_10+'GMIC-NC_21A_SCDPT1'!SCDPT1_4599999_10</f>
        <v>0</v>
      </c>
      <c r="O168" s="3">
        <f>'GMIC-NC_21A_SCDPT1'!SCDPT1_4299999_11+'GMIC-NC_21A_SCDPT1'!SCDPT1_4399999_11+'GMIC-NC_21A_SCDPT1'!SCDPT1_4499999_11+'GMIC-NC_21A_SCDPT1'!SCDPT1_4599999_11</f>
        <v>0</v>
      </c>
      <c r="P168" s="3">
        <f>'GMIC-NC_21A_SCDPT1'!SCDPT1_4299999_12+'GMIC-NC_21A_SCDPT1'!SCDPT1_4399999_12+'GMIC-NC_21A_SCDPT1'!SCDPT1_4499999_12+'GMIC-NC_21A_SCDPT1'!SCDPT1_4599999_12</f>
        <v>0</v>
      </c>
      <c r="Q168" s="3">
        <f>'GMIC-NC_21A_SCDPT1'!SCDPT1_4299999_13+'GMIC-NC_21A_SCDPT1'!SCDPT1_4399999_13+'GMIC-NC_21A_SCDPT1'!SCDPT1_4499999_13+'GMIC-NC_21A_SCDPT1'!SCDPT1_4599999_13</f>
        <v>0</v>
      </c>
      <c r="R168" s="3">
        <f>'GMIC-NC_21A_SCDPT1'!SCDPT1_4299999_14+'GMIC-NC_21A_SCDPT1'!SCDPT1_4399999_14+'GMIC-NC_21A_SCDPT1'!SCDPT1_4499999_14+'GMIC-NC_21A_SCDPT1'!SCDPT1_4599999_14</f>
        <v>0</v>
      </c>
      <c r="S168" s="3">
        <f>'GMIC-NC_21A_SCDPT1'!SCDPT1_4299999_15+'GMIC-NC_21A_SCDPT1'!SCDPT1_4399999_15+'GMIC-NC_21A_SCDPT1'!SCDPT1_4499999_15+'GMIC-NC_21A_SCDPT1'!SCDPT1_4599999_15</f>
        <v>0</v>
      </c>
      <c r="T168" s="2"/>
      <c r="U168" s="2"/>
      <c r="V168" s="2"/>
      <c r="W168" s="3">
        <f>'GMIC-NC_21A_SCDPT1'!SCDPT1_4299999_19+'GMIC-NC_21A_SCDPT1'!SCDPT1_4399999_19+'GMIC-NC_21A_SCDPT1'!SCDPT1_4499999_19+'GMIC-NC_21A_SCDPT1'!SCDPT1_4599999_19</f>
        <v>0</v>
      </c>
      <c r="X168" s="3">
        <f>'GMIC-NC_21A_SCDPT1'!SCDPT1_4299999_20+'GMIC-NC_21A_SCDPT1'!SCDPT1_4399999_20+'GMIC-NC_21A_SCDPT1'!SCDPT1_4499999_20+'GMIC-NC_21A_SCDPT1'!SCDPT1_4599999_20</f>
        <v>0</v>
      </c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2:39" x14ac:dyDescent="0.3">
      <c r="B169" s="7" t="s">
        <v>412</v>
      </c>
      <c r="C169" s="1" t="s">
        <v>412</v>
      </c>
      <c r="D169" s="6" t="s">
        <v>412</v>
      </c>
      <c r="E169" s="1" t="s">
        <v>412</v>
      </c>
      <c r="F169" s="1" t="s">
        <v>412</v>
      </c>
      <c r="G169" s="1" t="s">
        <v>412</v>
      </c>
      <c r="H169" s="1" t="s">
        <v>412</v>
      </c>
      <c r="I169" s="1" t="s">
        <v>412</v>
      </c>
      <c r="J169" s="1" t="s">
        <v>412</v>
      </c>
      <c r="K169" s="1" t="s">
        <v>412</v>
      </c>
      <c r="L169" s="1" t="s">
        <v>412</v>
      </c>
      <c r="M169" s="1" t="s">
        <v>412</v>
      </c>
      <c r="N169" s="1" t="s">
        <v>412</v>
      </c>
      <c r="O169" s="1" t="s">
        <v>412</v>
      </c>
      <c r="P169" s="1" t="s">
        <v>412</v>
      </c>
      <c r="Q169" s="1" t="s">
        <v>412</v>
      </c>
      <c r="R169" s="1" t="s">
        <v>412</v>
      </c>
      <c r="S169" s="1" t="s">
        <v>412</v>
      </c>
      <c r="T169" s="1" t="s">
        <v>412</v>
      </c>
      <c r="U169" s="1" t="s">
        <v>412</v>
      </c>
      <c r="V169" s="1" t="s">
        <v>412</v>
      </c>
      <c r="W169" s="1" t="s">
        <v>412</v>
      </c>
      <c r="X169" s="1" t="s">
        <v>412</v>
      </c>
      <c r="Y169" s="1" t="s">
        <v>412</v>
      </c>
      <c r="Z169" s="1" t="s">
        <v>412</v>
      </c>
      <c r="AA169" s="1" t="s">
        <v>412</v>
      </c>
      <c r="AB169" s="1" t="s">
        <v>412</v>
      </c>
      <c r="AC169" s="1" t="s">
        <v>412</v>
      </c>
      <c r="AD169" s="1" t="s">
        <v>412</v>
      </c>
      <c r="AE169" s="1" t="s">
        <v>412</v>
      </c>
      <c r="AF169" s="1" t="s">
        <v>412</v>
      </c>
      <c r="AG169" s="1" t="s">
        <v>412</v>
      </c>
      <c r="AH169" s="1" t="s">
        <v>412</v>
      </c>
      <c r="AI169" s="1" t="s">
        <v>412</v>
      </c>
      <c r="AJ169" s="1" t="s">
        <v>412</v>
      </c>
      <c r="AK169" s="1" t="s">
        <v>412</v>
      </c>
      <c r="AL169" s="1" t="s">
        <v>412</v>
      </c>
      <c r="AM169" s="1" t="s">
        <v>412</v>
      </c>
    </row>
    <row r="170" spans="2:39" x14ac:dyDescent="0.3">
      <c r="B170" s="17" t="s">
        <v>306</v>
      </c>
      <c r="C170" s="20" t="s">
        <v>584</v>
      </c>
      <c r="D170" s="15" t="s">
        <v>2</v>
      </c>
      <c r="E170" s="33" t="s">
        <v>2</v>
      </c>
      <c r="F170" s="19" t="s">
        <v>2</v>
      </c>
      <c r="G170" s="32" t="s">
        <v>2</v>
      </c>
      <c r="H170" s="29" t="s">
        <v>2</v>
      </c>
      <c r="I170" s="31" t="s">
        <v>2</v>
      </c>
      <c r="J170" s="30" t="s">
        <v>2</v>
      </c>
      <c r="K170" s="4"/>
      <c r="L170" s="34"/>
      <c r="M170" s="4"/>
      <c r="N170" s="4"/>
      <c r="O170" s="4"/>
      <c r="P170" s="4"/>
      <c r="Q170" s="4"/>
      <c r="R170" s="4"/>
      <c r="S170" s="4"/>
      <c r="T170" s="9"/>
      <c r="U170" s="9"/>
      <c r="V170" s="5" t="s">
        <v>2</v>
      </c>
      <c r="W170" s="4"/>
      <c r="X170" s="4"/>
      <c r="Y170" s="8"/>
      <c r="Z170" s="8"/>
      <c r="AA170" s="2"/>
      <c r="AB170" s="28" t="s">
        <v>2</v>
      </c>
      <c r="AC170" s="5" t="s">
        <v>2</v>
      </c>
      <c r="AD170" s="2"/>
      <c r="AE170" s="8"/>
      <c r="AF170" s="9"/>
      <c r="AG170" s="8"/>
      <c r="AH170" s="5" t="s">
        <v>2</v>
      </c>
      <c r="AI170" s="5" t="s">
        <v>2</v>
      </c>
      <c r="AJ170" s="5" t="s">
        <v>2</v>
      </c>
      <c r="AK170" s="13" t="s">
        <v>2</v>
      </c>
      <c r="AL170" s="27" t="s">
        <v>2</v>
      </c>
      <c r="AM170" s="35" t="s">
        <v>2</v>
      </c>
    </row>
    <row r="171" spans="2:39" x14ac:dyDescent="0.3">
      <c r="B171" s="7" t="s">
        <v>412</v>
      </c>
      <c r="C171" s="1" t="s">
        <v>412</v>
      </c>
      <c r="D171" s="6" t="s">
        <v>412</v>
      </c>
      <c r="E171" s="1" t="s">
        <v>412</v>
      </c>
      <c r="F171" s="1" t="s">
        <v>412</v>
      </c>
      <c r="G171" s="1" t="s">
        <v>412</v>
      </c>
      <c r="H171" s="1" t="s">
        <v>412</v>
      </c>
      <c r="I171" s="1" t="s">
        <v>412</v>
      </c>
      <c r="J171" s="1" t="s">
        <v>412</v>
      </c>
      <c r="K171" s="1" t="s">
        <v>412</v>
      </c>
      <c r="L171" s="1" t="s">
        <v>412</v>
      </c>
      <c r="M171" s="1" t="s">
        <v>412</v>
      </c>
      <c r="N171" s="1" t="s">
        <v>412</v>
      </c>
      <c r="O171" s="1" t="s">
        <v>412</v>
      </c>
      <c r="P171" s="1" t="s">
        <v>412</v>
      </c>
      <c r="Q171" s="1" t="s">
        <v>412</v>
      </c>
      <c r="R171" s="1" t="s">
        <v>412</v>
      </c>
      <c r="S171" s="1" t="s">
        <v>412</v>
      </c>
      <c r="T171" s="1" t="s">
        <v>412</v>
      </c>
      <c r="U171" s="1" t="s">
        <v>412</v>
      </c>
      <c r="V171" s="1" t="s">
        <v>412</v>
      </c>
      <c r="W171" s="1" t="s">
        <v>412</v>
      </c>
      <c r="X171" s="1" t="s">
        <v>412</v>
      </c>
      <c r="Y171" s="1" t="s">
        <v>412</v>
      </c>
      <c r="Z171" s="1" t="s">
        <v>412</v>
      </c>
      <c r="AA171" s="1" t="s">
        <v>412</v>
      </c>
      <c r="AB171" s="1" t="s">
        <v>412</v>
      </c>
      <c r="AC171" s="1" t="s">
        <v>412</v>
      </c>
      <c r="AD171" s="1" t="s">
        <v>412</v>
      </c>
      <c r="AE171" s="1" t="s">
        <v>412</v>
      </c>
      <c r="AF171" s="1" t="s">
        <v>412</v>
      </c>
      <c r="AG171" s="1" t="s">
        <v>412</v>
      </c>
      <c r="AH171" s="1" t="s">
        <v>412</v>
      </c>
      <c r="AI171" s="1" t="s">
        <v>412</v>
      </c>
      <c r="AJ171" s="1" t="s">
        <v>412</v>
      </c>
      <c r="AK171" s="1" t="s">
        <v>412</v>
      </c>
      <c r="AL171" s="1" t="s">
        <v>412</v>
      </c>
      <c r="AM171" s="1" t="s">
        <v>412</v>
      </c>
    </row>
    <row r="172" spans="2:39" ht="42" x14ac:dyDescent="0.3">
      <c r="B172" s="16" t="s">
        <v>505</v>
      </c>
      <c r="C172" s="14" t="s">
        <v>307</v>
      </c>
      <c r="D172" s="18"/>
      <c r="E172" s="2"/>
      <c r="F172" s="2"/>
      <c r="G172" s="2"/>
      <c r="H172" s="2"/>
      <c r="I172" s="2"/>
      <c r="J172" s="2"/>
      <c r="K172" s="3">
        <f>SUM('GMIC-NC_21A_SCDPT1'!SCDPT1_49BEGIN_7:'GMIC-NC_21A_SCDPT1'!SCDPT1_49ENDIN_7)</f>
        <v>0</v>
      </c>
      <c r="L172" s="2"/>
      <c r="M172" s="3">
        <f>SUM('GMIC-NC_21A_SCDPT1'!SCDPT1_49BEGIN_9:'GMIC-NC_21A_SCDPT1'!SCDPT1_49ENDIN_9)</f>
        <v>0</v>
      </c>
      <c r="N172" s="3">
        <f>SUM('GMIC-NC_21A_SCDPT1'!SCDPT1_49BEGIN_10:'GMIC-NC_21A_SCDPT1'!SCDPT1_49ENDIN_10)</f>
        <v>0</v>
      </c>
      <c r="O172" s="3">
        <f>SUM('GMIC-NC_21A_SCDPT1'!SCDPT1_49BEGIN_11:'GMIC-NC_21A_SCDPT1'!SCDPT1_49ENDIN_11)</f>
        <v>0</v>
      </c>
      <c r="P172" s="3">
        <f>SUM('GMIC-NC_21A_SCDPT1'!SCDPT1_49BEGIN_12:'GMIC-NC_21A_SCDPT1'!SCDPT1_49ENDIN_12)</f>
        <v>0</v>
      </c>
      <c r="Q172" s="3">
        <f>SUM('GMIC-NC_21A_SCDPT1'!SCDPT1_49BEGIN_13:'GMIC-NC_21A_SCDPT1'!SCDPT1_49ENDIN_13)</f>
        <v>0</v>
      </c>
      <c r="R172" s="3">
        <f>SUM('GMIC-NC_21A_SCDPT1'!SCDPT1_49BEGIN_14:'GMIC-NC_21A_SCDPT1'!SCDPT1_49ENDIN_14)</f>
        <v>0</v>
      </c>
      <c r="S172" s="3">
        <f>SUM('GMIC-NC_21A_SCDPT1'!SCDPT1_49BEGIN_15:'GMIC-NC_21A_SCDPT1'!SCDPT1_49ENDIN_15)</f>
        <v>0</v>
      </c>
      <c r="T172" s="2"/>
      <c r="U172" s="2"/>
      <c r="V172" s="2"/>
      <c r="W172" s="3">
        <f>SUM('GMIC-NC_21A_SCDPT1'!SCDPT1_49BEGIN_19:'GMIC-NC_21A_SCDPT1'!SCDPT1_49ENDIN_19)</f>
        <v>0</v>
      </c>
      <c r="X172" s="3">
        <f>SUM('GMIC-NC_21A_SCDPT1'!SCDPT1_49BEGIN_20:'GMIC-NC_21A_SCDPT1'!SCDPT1_49ENDIN_20)</f>
        <v>0</v>
      </c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2:39" x14ac:dyDescent="0.3">
      <c r="B173" s="7" t="s">
        <v>412</v>
      </c>
      <c r="C173" s="1" t="s">
        <v>412</v>
      </c>
      <c r="D173" s="6" t="s">
        <v>412</v>
      </c>
      <c r="E173" s="1" t="s">
        <v>412</v>
      </c>
      <c r="F173" s="1" t="s">
        <v>412</v>
      </c>
      <c r="G173" s="1" t="s">
        <v>412</v>
      </c>
      <c r="H173" s="1" t="s">
        <v>412</v>
      </c>
      <c r="I173" s="1" t="s">
        <v>412</v>
      </c>
      <c r="J173" s="1" t="s">
        <v>412</v>
      </c>
      <c r="K173" s="1" t="s">
        <v>412</v>
      </c>
      <c r="L173" s="1" t="s">
        <v>412</v>
      </c>
      <c r="M173" s="1" t="s">
        <v>412</v>
      </c>
      <c r="N173" s="1" t="s">
        <v>412</v>
      </c>
      <c r="O173" s="1" t="s">
        <v>412</v>
      </c>
      <c r="P173" s="1" t="s">
        <v>412</v>
      </c>
      <c r="Q173" s="1" t="s">
        <v>412</v>
      </c>
      <c r="R173" s="1" t="s">
        <v>412</v>
      </c>
      <c r="S173" s="1" t="s">
        <v>412</v>
      </c>
      <c r="T173" s="1" t="s">
        <v>412</v>
      </c>
      <c r="U173" s="1" t="s">
        <v>412</v>
      </c>
      <c r="V173" s="1" t="s">
        <v>412</v>
      </c>
      <c r="W173" s="1" t="s">
        <v>412</v>
      </c>
      <c r="X173" s="1" t="s">
        <v>412</v>
      </c>
      <c r="Y173" s="1" t="s">
        <v>412</v>
      </c>
      <c r="Z173" s="1" t="s">
        <v>412</v>
      </c>
      <c r="AA173" s="1" t="s">
        <v>412</v>
      </c>
      <c r="AB173" s="1" t="s">
        <v>412</v>
      </c>
      <c r="AC173" s="1" t="s">
        <v>412</v>
      </c>
      <c r="AD173" s="1" t="s">
        <v>412</v>
      </c>
      <c r="AE173" s="1" t="s">
        <v>412</v>
      </c>
      <c r="AF173" s="1" t="s">
        <v>412</v>
      </c>
      <c r="AG173" s="1" t="s">
        <v>412</v>
      </c>
      <c r="AH173" s="1" t="s">
        <v>412</v>
      </c>
      <c r="AI173" s="1" t="s">
        <v>412</v>
      </c>
      <c r="AJ173" s="1" t="s">
        <v>412</v>
      </c>
      <c r="AK173" s="1" t="s">
        <v>412</v>
      </c>
      <c r="AL173" s="1" t="s">
        <v>412</v>
      </c>
      <c r="AM173" s="1" t="s">
        <v>412</v>
      </c>
    </row>
    <row r="174" spans="2:39" x14ac:dyDescent="0.3">
      <c r="B174" s="17" t="s">
        <v>435</v>
      </c>
      <c r="C174" s="20" t="s">
        <v>584</v>
      </c>
      <c r="D174" s="15" t="s">
        <v>2</v>
      </c>
      <c r="E174" s="33" t="s">
        <v>2</v>
      </c>
      <c r="F174" s="19" t="s">
        <v>2</v>
      </c>
      <c r="G174" s="32" t="s">
        <v>2</v>
      </c>
      <c r="H174" s="29" t="s">
        <v>2</v>
      </c>
      <c r="I174" s="31" t="s">
        <v>2</v>
      </c>
      <c r="J174" s="30" t="s">
        <v>2</v>
      </c>
      <c r="K174" s="4"/>
      <c r="L174" s="34"/>
      <c r="M174" s="4"/>
      <c r="N174" s="4"/>
      <c r="O174" s="4"/>
      <c r="P174" s="4"/>
      <c r="Q174" s="4"/>
      <c r="R174" s="4"/>
      <c r="S174" s="4"/>
      <c r="T174" s="9"/>
      <c r="U174" s="9"/>
      <c r="V174" s="5" t="s">
        <v>2</v>
      </c>
      <c r="W174" s="4"/>
      <c r="X174" s="4"/>
      <c r="Y174" s="8"/>
      <c r="Z174" s="8"/>
      <c r="AA174" s="2"/>
      <c r="AB174" s="28" t="s">
        <v>2</v>
      </c>
      <c r="AC174" s="5" t="s">
        <v>2</v>
      </c>
      <c r="AD174" s="39" t="s">
        <v>2</v>
      </c>
      <c r="AE174" s="8"/>
      <c r="AF174" s="9"/>
      <c r="AG174" s="8"/>
      <c r="AH174" s="5" t="s">
        <v>2</v>
      </c>
      <c r="AI174" s="5" t="s">
        <v>2</v>
      </c>
      <c r="AJ174" s="5" t="s">
        <v>2</v>
      </c>
      <c r="AK174" s="13" t="s">
        <v>2</v>
      </c>
      <c r="AL174" s="27" t="s">
        <v>2</v>
      </c>
      <c r="AM174" s="35" t="s">
        <v>2</v>
      </c>
    </row>
    <row r="175" spans="2:39" x14ac:dyDescent="0.3">
      <c r="B175" s="7" t="s">
        <v>412</v>
      </c>
      <c r="C175" s="1" t="s">
        <v>412</v>
      </c>
      <c r="D175" s="6" t="s">
        <v>412</v>
      </c>
      <c r="E175" s="1" t="s">
        <v>412</v>
      </c>
      <c r="F175" s="1" t="s">
        <v>412</v>
      </c>
      <c r="G175" s="1" t="s">
        <v>412</v>
      </c>
      <c r="H175" s="1" t="s">
        <v>412</v>
      </c>
      <c r="I175" s="1" t="s">
        <v>412</v>
      </c>
      <c r="J175" s="1" t="s">
        <v>412</v>
      </c>
      <c r="K175" s="1" t="s">
        <v>412</v>
      </c>
      <c r="L175" s="1" t="s">
        <v>412</v>
      </c>
      <c r="M175" s="1" t="s">
        <v>412</v>
      </c>
      <c r="N175" s="1" t="s">
        <v>412</v>
      </c>
      <c r="O175" s="1" t="s">
        <v>412</v>
      </c>
      <c r="P175" s="1" t="s">
        <v>412</v>
      </c>
      <c r="Q175" s="1" t="s">
        <v>412</v>
      </c>
      <c r="R175" s="1" t="s">
        <v>412</v>
      </c>
      <c r="S175" s="1" t="s">
        <v>412</v>
      </c>
      <c r="T175" s="1" t="s">
        <v>412</v>
      </c>
      <c r="U175" s="1" t="s">
        <v>412</v>
      </c>
      <c r="V175" s="1" t="s">
        <v>412</v>
      </c>
      <c r="W175" s="1" t="s">
        <v>412</v>
      </c>
      <c r="X175" s="1" t="s">
        <v>412</v>
      </c>
      <c r="Y175" s="1" t="s">
        <v>412</v>
      </c>
      <c r="Z175" s="1" t="s">
        <v>412</v>
      </c>
      <c r="AA175" s="1" t="s">
        <v>412</v>
      </c>
      <c r="AB175" s="1" t="s">
        <v>412</v>
      </c>
      <c r="AC175" s="1" t="s">
        <v>412</v>
      </c>
      <c r="AD175" s="1" t="s">
        <v>412</v>
      </c>
      <c r="AE175" s="1" t="s">
        <v>412</v>
      </c>
      <c r="AF175" s="1" t="s">
        <v>412</v>
      </c>
      <c r="AG175" s="1" t="s">
        <v>412</v>
      </c>
      <c r="AH175" s="1" t="s">
        <v>412</v>
      </c>
      <c r="AI175" s="1" t="s">
        <v>412</v>
      </c>
      <c r="AJ175" s="1" t="s">
        <v>412</v>
      </c>
      <c r="AK175" s="1" t="s">
        <v>412</v>
      </c>
      <c r="AL175" s="1" t="s">
        <v>412</v>
      </c>
      <c r="AM175" s="1" t="s">
        <v>412</v>
      </c>
    </row>
    <row r="176" spans="2:39" ht="56" x14ac:dyDescent="0.3">
      <c r="B176" s="16" t="s">
        <v>633</v>
      </c>
      <c r="C176" s="14" t="s">
        <v>506</v>
      </c>
      <c r="D176" s="18"/>
      <c r="E176" s="2"/>
      <c r="F176" s="2"/>
      <c r="G176" s="2"/>
      <c r="H176" s="2"/>
      <c r="I176" s="2"/>
      <c r="J176" s="2"/>
      <c r="K176" s="3">
        <f>SUM('GMIC-NC_21A_SCDPT1'!SCDPT1_50BEGIN_7:'GMIC-NC_21A_SCDPT1'!SCDPT1_50ENDIN_7)</f>
        <v>0</v>
      </c>
      <c r="L176" s="2"/>
      <c r="M176" s="3">
        <f>SUM('GMIC-NC_21A_SCDPT1'!SCDPT1_50BEGIN_9:'GMIC-NC_21A_SCDPT1'!SCDPT1_50ENDIN_9)</f>
        <v>0</v>
      </c>
      <c r="N176" s="3">
        <f>SUM('GMIC-NC_21A_SCDPT1'!SCDPT1_50BEGIN_10:'GMIC-NC_21A_SCDPT1'!SCDPT1_50ENDIN_10)</f>
        <v>0</v>
      </c>
      <c r="O176" s="3">
        <f>SUM('GMIC-NC_21A_SCDPT1'!SCDPT1_50BEGIN_11:'GMIC-NC_21A_SCDPT1'!SCDPT1_50ENDIN_11)</f>
        <v>0</v>
      </c>
      <c r="P176" s="3">
        <f>SUM('GMIC-NC_21A_SCDPT1'!SCDPT1_50BEGIN_12:'GMIC-NC_21A_SCDPT1'!SCDPT1_50ENDIN_12)</f>
        <v>0</v>
      </c>
      <c r="Q176" s="3">
        <f>SUM('GMIC-NC_21A_SCDPT1'!SCDPT1_50BEGIN_13:'GMIC-NC_21A_SCDPT1'!SCDPT1_50ENDIN_13)</f>
        <v>0</v>
      </c>
      <c r="R176" s="3">
        <f>SUM('GMIC-NC_21A_SCDPT1'!SCDPT1_50BEGIN_14:'GMIC-NC_21A_SCDPT1'!SCDPT1_50ENDIN_14)</f>
        <v>0</v>
      </c>
      <c r="S176" s="3">
        <f>SUM('GMIC-NC_21A_SCDPT1'!SCDPT1_50BEGIN_15:'GMIC-NC_21A_SCDPT1'!SCDPT1_50ENDIN_15)</f>
        <v>0</v>
      </c>
      <c r="T176" s="2"/>
      <c r="U176" s="2"/>
      <c r="V176" s="2"/>
      <c r="W176" s="3">
        <f>SUM('GMIC-NC_21A_SCDPT1'!SCDPT1_50BEGIN_19:'GMIC-NC_21A_SCDPT1'!SCDPT1_50ENDIN_19)</f>
        <v>0</v>
      </c>
      <c r="X176" s="3">
        <f>SUM('GMIC-NC_21A_SCDPT1'!SCDPT1_50BEGIN_20:'GMIC-NC_21A_SCDPT1'!SCDPT1_50ENDIN_20)</f>
        <v>0</v>
      </c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2:39" x14ac:dyDescent="0.3">
      <c r="B177" s="7" t="s">
        <v>412</v>
      </c>
      <c r="C177" s="1" t="s">
        <v>412</v>
      </c>
      <c r="D177" s="6" t="s">
        <v>412</v>
      </c>
      <c r="E177" s="1" t="s">
        <v>412</v>
      </c>
      <c r="F177" s="1" t="s">
        <v>412</v>
      </c>
      <c r="G177" s="1" t="s">
        <v>412</v>
      </c>
      <c r="H177" s="1" t="s">
        <v>412</v>
      </c>
      <c r="I177" s="1" t="s">
        <v>412</v>
      </c>
      <c r="J177" s="1" t="s">
        <v>412</v>
      </c>
      <c r="K177" s="1" t="s">
        <v>412</v>
      </c>
      <c r="L177" s="1" t="s">
        <v>412</v>
      </c>
      <c r="M177" s="1" t="s">
        <v>412</v>
      </c>
      <c r="N177" s="1" t="s">
        <v>412</v>
      </c>
      <c r="O177" s="1" t="s">
        <v>412</v>
      </c>
      <c r="P177" s="1" t="s">
        <v>412</v>
      </c>
      <c r="Q177" s="1" t="s">
        <v>412</v>
      </c>
      <c r="R177" s="1" t="s">
        <v>412</v>
      </c>
      <c r="S177" s="1" t="s">
        <v>412</v>
      </c>
      <c r="T177" s="1" t="s">
        <v>412</v>
      </c>
      <c r="U177" s="1" t="s">
        <v>412</v>
      </c>
      <c r="V177" s="1" t="s">
        <v>412</v>
      </c>
      <c r="W177" s="1" t="s">
        <v>412</v>
      </c>
      <c r="X177" s="1" t="s">
        <v>412</v>
      </c>
      <c r="Y177" s="1" t="s">
        <v>412</v>
      </c>
      <c r="Z177" s="1" t="s">
        <v>412</v>
      </c>
      <c r="AA177" s="1" t="s">
        <v>412</v>
      </c>
      <c r="AB177" s="1" t="s">
        <v>412</v>
      </c>
      <c r="AC177" s="1" t="s">
        <v>412</v>
      </c>
      <c r="AD177" s="1" t="s">
        <v>412</v>
      </c>
      <c r="AE177" s="1" t="s">
        <v>412</v>
      </c>
      <c r="AF177" s="1" t="s">
        <v>412</v>
      </c>
      <c r="AG177" s="1" t="s">
        <v>412</v>
      </c>
      <c r="AH177" s="1" t="s">
        <v>412</v>
      </c>
      <c r="AI177" s="1" t="s">
        <v>412</v>
      </c>
      <c r="AJ177" s="1" t="s">
        <v>412</v>
      </c>
      <c r="AK177" s="1" t="s">
        <v>412</v>
      </c>
      <c r="AL177" s="1" t="s">
        <v>412</v>
      </c>
      <c r="AM177" s="1" t="s">
        <v>412</v>
      </c>
    </row>
    <row r="178" spans="2:39" x14ac:dyDescent="0.3">
      <c r="B178" s="17" t="s">
        <v>308</v>
      </c>
      <c r="C178" s="20" t="s">
        <v>584</v>
      </c>
      <c r="D178" s="15" t="s">
        <v>2</v>
      </c>
      <c r="E178" s="33" t="s">
        <v>2</v>
      </c>
      <c r="F178" s="19" t="s">
        <v>2</v>
      </c>
      <c r="G178" s="32" t="s">
        <v>2</v>
      </c>
      <c r="H178" s="29" t="s">
        <v>2</v>
      </c>
      <c r="I178" s="31" t="s">
        <v>2</v>
      </c>
      <c r="J178" s="30" t="s">
        <v>2</v>
      </c>
      <c r="K178" s="4"/>
      <c r="L178" s="34"/>
      <c r="M178" s="4"/>
      <c r="N178" s="4"/>
      <c r="O178" s="4"/>
      <c r="P178" s="4"/>
      <c r="Q178" s="4"/>
      <c r="R178" s="4"/>
      <c r="S178" s="4"/>
      <c r="T178" s="9"/>
      <c r="U178" s="9"/>
      <c r="V178" s="5" t="s">
        <v>2</v>
      </c>
      <c r="W178" s="4"/>
      <c r="X178" s="4"/>
      <c r="Y178" s="8"/>
      <c r="Z178" s="8"/>
      <c r="AA178" s="2"/>
      <c r="AB178" s="28" t="s">
        <v>2</v>
      </c>
      <c r="AC178" s="5" t="s">
        <v>2</v>
      </c>
      <c r="AD178" s="39" t="s">
        <v>2</v>
      </c>
      <c r="AE178" s="8"/>
      <c r="AF178" s="9"/>
      <c r="AG178" s="8"/>
      <c r="AH178" s="5" t="s">
        <v>2</v>
      </c>
      <c r="AI178" s="5" t="s">
        <v>2</v>
      </c>
      <c r="AJ178" s="5" t="s">
        <v>2</v>
      </c>
      <c r="AK178" s="13" t="s">
        <v>2</v>
      </c>
      <c r="AL178" s="27" t="s">
        <v>2</v>
      </c>
      <c r="AM178" s="35" t="s">
        <v>2</v>
      </c>
    </row>
    <row r="179" spans="2:39" x14ac:dyDescent="0.3">
      <c r="B179" s="7" t="s">
        <v>412</v>
      </c>
      <c r="C179" s="1" t="s">
        <v>412</v>
      </c>
      <c r="D179" s="6" t="s">
        <v>412</v>
      </c>
      <c r="E179" s="1" t="s">
        <v>412</v>
      </c>
      <c r="F179" s="1" t="s">
        <v>412</v>
      </c>
      <c r="G179" s="1" t="s">
        <v>412</v>
      </c>
      <c r="H179" s="1" t="s">
        <v>412</v>
      </c>
      <c r="I179" s="1" t="s">
        <v>412</v>
      </c>
      <c r="J179" s="1" t="s">
        <v>412</v>
      </c>
      <c r="K179" s="1" t="s">
        <v>412</v>
      </c>
      <c r="L179" s="1" t="s">
        <v>412</v>
      </c>
      <c r="M179" s="1" t="s">
        <v>412</v>
      </c>
      <c r="N179" s="1" t="s">
        <v>412</v>
      </c>
      <c r="O179" s="1" t="s">
        <v>412</v>
      </c>
      <c r="P179" s="1" t="s">
        <v>412</v>
      </c>
      <c r="Q179" s="1" t="s">
        <v>412</v>
      </c>
      <c r="R179" s="1" t="s">
        <v>412</v>
      </c>
      <c r="S179" s="1" t="s">
        <v>412</v>
      </c>
      <c r="T179" s="1" t="s">
        <v>412</v>
      </c>
      <c r="U179" s="1" t="s">
        <v>412</v>
      </c>
      <c r="V179" s="1" t="s">
        <v>412</v>
      </c>
      <c r="W179" s="1" t="s">
        <v>412</v>
      </c>
      <c r="X179" s="1" t="s">
        <v>412</v>
      </c>
      <c r="Y179" s="1" t="s">
        <v>412</v>
      </c>
      <c r="Z179" s="1" t="s">
        <v>412</v>
      </c>
      <c r="AA179" s="1" t="s">
        <v>412</v>
      </c>
      <c r="AB179" s="1" t="s">
        <v>412</v>
      </c>
      <c r="AC179" s="1" t="s">
        <v>412</v>
      </c>
      <c r="AD179" s="1" t="s">
        <v>412</v>
      </c>
      <c r="AE179" s="1" t="s">
        <v>412</v>
      </c>
      <c r="AF179" s="1" t="s">
        <v>412</v>
      </c>
      <c r="AG179" s="1" t="s">
        <v>412</v>
      </c>
      <c r="AH179" s="1" t="s">
        <v>412</v>
      </c>
      <c r="AI179" s="1" t="s">
        <v>412</v>
      </c>
      <c r="AJ179" s="1" t="s">
        <v>412</v>
      </c>
      <c r="AK179" s="1" t="s">
        <v>412</v>
      </c>
      <c r="AL179" s="1" t="s">
        <v>412</v>
      </c>
      <c r="AM179" s="1" t="s">
        <v>412</v>
      </c>
    </row>
    <row r="180" spans="2:39" ht="56" x14ac:dyDescent="0.3">
      <c r="B180" s="16" t="s">
        <v>507</v>
      </c>
      <c r="C180" s="14" t="s">
        <v>471</v>
      </c>
      <c r="D180" s="18"/>
      <c r="E180" s="2"/>
      <c r="F180" s="2"/>
      <c r="G180" s="2"/>
      <c r="H180" s="2"/>
      <c r="I180" s="2"/>
      <c r="J180" s="2"/>
      <c r="K180" s="3">
        <f>SUM('GMIC-NC_21A_SCDPT1'!SCDPT1_51BEGIN_7:'GMIC-NC_21A_SCDPT1'!SCDPT1_51ENDIN_7)</f>
        <v>0</v>
      </c>
      <c r="L180" s="2"/>
      <c r="M180" s="3">
        <f>SUM('GMIC-NC_21A_SCDPT1'!SCDPT1_51BEGIN_9:'GMIC-NC_21A_SCDPT1'!SCDPT1_51ENDIN_9)</f>
        <v>0</v>
      </c>
      <c r="N180" s="3">
        <f>SUM('GMIC-NC_21A_SCDPT1'!SCDPT1_51BEGIN_10:'GMIC-NC_21A_SCDPT1'!SCDPT1_51ENDIN_10)</f>
        <v>0</v>
      </c>
      <c r="O180" s="3">
        <f>SUM('GMIC-NC_21A_SCDPT1'!SCDPT1_51BEGIN_11:'GMIC-NC_21A_SCDPT1'!SCDPT1_51ENDIN_11)</f>
        <v>0</v>
      </c>
      <c r="P180" s="3">
        <f>SUM('GMIC-NC_21A_SCDPT1'!SCDPT1_51BEGIN_12:'GMIC-NC_21A_SCDPT1'!SCDPT1_51ENDIN_12)</f>
        <v>0</v>
      </c>
      <c r="Q180" s="3">
        <f>SUM('GMIC-NC_21A_SCDPT1'!SCDPT1_51BEGIN_13:'GMIC-NC_21A_SCDPT1'!SCDPT1_51ENDIN_13)</f>
        <v>0</v>
      </c>
      <c r="R180" s="3">
        <f>SUM('GMIC-NC_21A_SCDPT1'!SCDPT1_51BEGIN_14:'GMIC-NC_21A_SCDPT1'!SCDPT1_51ENDIN_14)</f>
        <v>0</v>
      </c>
      <c r="S180" s="3">
        <f>SUM('GMIC-NC_21A_SCDPT1'!SCDPT1_51BEGIN_15:'GMIC-NC_21A_SCDPT1'!SCDPT1_51ENDIN_15)</f>
        <v>0</v>
      </c>
      <c r="T180" s="2"/>
      <c r="U180" s="2"/>
      <c r="V180" s="2"/>
      <c r="W180" s="3">
        <f>SUM('GMIC-NC_21A_SCDPT1'!SCDPT1_51BEGIN_19:'GMIC-NC_21A_SCDPT1'!SCDPT1_51ENDIN_19)</f>
        <v>0</v>
      </c>
      <c r="X180" s="3">
        <f>SUM('GMIC-NC_21A_SCDPT1'!SCDPT1_51BEGIN_20:'GMIC-NC_21A_SCDPT1'!SCDPT1_51ENDIN_20)</f>
        <v>0</v>
      </c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2:39" x14ac:dyDescent="0.3">
      <c r="B181" s="7" t="s">
        <v>412</v>
      </c>
      <c r="C181" s="1" t="s">
        <v>412</v>
      </c>
      <c r="D181" s="6" t="s">
        <v>412</v>
      </c>
      <c r="E181" s="1" t="s">
        <v>412</v>
      </c>
      <c r="F181" s="1" t="s">
        <v>412</v>
      </c>
      <c r="G181" s="1" t="s">
        <v>412</v>
      </c>
      <c r="H181" s="1" t="s">
        <v>412</v>
      </c>
      <c r="I181" s="1" t="s">
        <v>412</v>
      </c>
      <c r="J181" s="1" t="s">
        <v>412</v>
      </c>
      <c r="K181" s="1" t="s">
        <v>412</v>
      </c>
      <c r="L181" s="1" t="s">
        <v>412</v>
      </c>
      <c r="M181" s="1" t="s">
        <v>412</v>
      </c>
      <c r="N181" s="1" t="s">
        <v>412</v>
      </c>
      <c r="O181" s="1" t="s">
        <v>412</v>
      </c>
      <c r="P181" s="1" t="s">
        <v>412</v>
      </c>
      <c r="Q181" s="1" t="s">
        <v>412</v>
      </c>
      <c r="R181" s="1" t="s">
        <v>412</v>
      </c>
      <c r="S181" s="1" t="s">
        <v>412</v>
      </c>
      <c r="T181" s="1" t="s">
        <v>412</v>
      </c>
      <c r="U181" s="1" t="s">
        <v>412</v>
      </c>
      <c r="V181" s="1" t="s">
        <v>412</v>
      </c>
      <c r="W181" s="1" t="s">
        <v>412</v>
      </c>
      <c r="X181" s="1" t="s">
        <v>412</v>
      </c>
      <c r="Y181" s="1" t="s">
        <v>412</v>
      </c>
      <c r="Z181" s="1" t="s">
        <v>412</v>
      </c>
      <c r="AA181" s="1" t="s">
        <v>412</v>
      </c>
      <c r="AB181" s="1" t="s">
        <v>412</v>
      </c>
      <c r="AC181" s="1" t="s">
        <v>412</v>
      </c>
      <c r="AD181" s="1" t="s">
        <v>412</v>
      </c>
      <c r="AE181" s="1" t="s">
        <v>412</v>
      </c>
      <c r="AF181" s="1" t="s">
        <v>412</v>
      </c>
      <c r="AG181" s="1" t="s">
        <v>412</v>
      </c>
      <c r="AH181" s="1" t="s">
        <v>412</v>
      </c>
      <c r="AI181" s="1" t="s">
        <v>412</v>
      </c>
      <c r="AJ181" s="1" t="s">
        <v>412</v>
      </c>
      <c r="AK181" s="1" t="s">
        <v>412</v>
      </c>
      <c r="AL181" s="1" t="s">
        <v>412</v>
      </c>
      <c r="AM181" s="1" t="s">
        <v>412</v>
      </c>
    </row>
    <row r="182" spans="2:39" x14ac:dyDescent="0.3">
      <c r="B182" s="17" t="s">
        <v>193</v>
      </c>
      <c r="C182" s="20" t="s">
        <v>584</v>
      </c>
      <c r="D182" s="15" t="s">
        <v>2</v>
      </c>
      <c r="E182" s="33" t="s">
        <v>2</v>
      </c>
      <c r="F182" s="19" t="s">
        <v>2</v>
      </c>
      <c r="G182" s="32" t="s">
        <v>2</v>
      </c>
      <c r="H182" s="29" t="s">
        <v>2</v>
      </c>
      <c r="I182" s="31" t="s">
        <v>2</v>
      </c>
      <c r="J182" s="30" t="s">
        <v>2</v>
      </c>
      <c r="K182" s="4"/>
      <c r="L182" s="34"/>
      <c r="M182" s="4"/>
      <c r="N182" s="4"/>
      <c r="O182" s="4"/>
      <c r="P182" s="4"/>
      <c r="Q182" s="4"/>
      <c r="R182" s="4"/>
      <c r="S182" s="4"/>
      <c r="T182" s="9"/>
      <c r="U182" s="9"/>
      <c r="V182" s="5" t="s">
        <v>2</v>
      </c>
      <c r="W182" s="4"/>
      <c r="X182" s="4"/>
      <c r="Y182" s="8"/>
      <c r="Z182" s="8"/>
      <c r="AA182" s="2"/>
      <c r="AB182" s="28" t="s">
        <v>2</v>
      </c>
      <c r="AC182" s="5" t="s">
        <v>2</v>
      </c>
      <c r="AD182" s="39" t="s">
        <v>2</v>
      </c>
      <c r="AE182" s="8"/>
      <c r="AF182" s="9"/>
      <c r="AG182" s="8"/>
      <c r="AH182" s="5" t="s">
        <v>2</v>
      </c>
      <c r="AI182" s="5" t="s">
        <v>2</v>
      </c>
      <c r="AJ182" s="5" t="s">
        <v>2</v>
      </c>
      <c r="AK182" s="13" t="s">
        <v>2</v>
      </c>
      <c r="AL182" s="27" t="s">
        <v>2</v>
      </c>
      <c r="AM182" s="35" t="s">
        <v>2</v>
      </c>
    </row>
    <row r="183" spans="2:39" x14ac:dyDescent="0.3">
      <c r="B183" s="7" t="s">
        <v>412</v>
      </c>
      <c r="C183" s="1" t="s">
        <v>412</v>
      </c>
      <c r="D183" s="6" t="s">
        <v>412</v>
      </c>
      <c r="E183" s="1" t="s">
        <v>412</v>
      </c>
      <c r="F183" s="1" t="s">
        <v>412</v>
      </c>
      <c r="G183" s="1" t="s">
        <v>412</v>
      </c>
      <c r="H183" s="1" t="s">
        <v>412</v>
      </c>
      <c r="I183" s="1" t="s">
        <v>412</v>
      </c>
      <c r="J183" s="1" t="s">
        <v>412</v>
      </c>
      <c r="K183" s="1" t="s">
        <v>412</v>
      </c>
      <c r="L183" s="1" t="s">
        <v>412</v>
      </c>
      <c r="M183" s="1" t="s">
        <v>412</v>
      </c>
      <c r="N183" s="1" t="s">
        <v>412</v>
      </c>
      <c r="O183" s="1" t="s">
        <v>412</v>
      </c>
      <c r="P183" s="1" t="s">
        <v>412</v>
      </c>
      <c r="Q183" s="1" t="s">
        <v>412</v>
      </c>
      <c r="R183" s="1" t="s">
        <v>412</v>
      </c>
      <c r="S183" s="1" t="s">
        <v>412</v>
      </c>
      <c r="T183" s="1" t="s">
        <v>412</v>
      </c>
      <c r="U183" s="1" t="s">
        <v>412</v>
      </c>
      <c r="V183" s="1" t="s">
        <v>412</v>
      </c>
      <c r="W183" s="1" t="s">
        <v>412</v>
      </c>
      <c r="X183" s="1" t="s">
        <v>412</v>
      </c>
      <c r="Y183" s="1" t="s">
        <v>412</v>
      </c>
      <c r="Z183" s="1" t="s">
        <v>412</v>
      </c>
      <c r="AA183" s="1" t="s">
        <v>412</v>
      </c>
      <c r="AB183" s="1" t="s">
        <v>412</v>
      </c>
      <c r="AC183" s="1" t="s">
        <v>412</v>
      </c>
      <c r="AD183" s="1" t="s">
        <v>412</v>
      </c>
      <c r="AE183" s="1" t="s">
        <v>412</v>
      </c>
      <c r="AF183" s="1" t="s">
        <v>412</v>
      </c>
      <c r="AG183" s="1" t="s">
        <v>412</v>
      </c>
      <c r="AH183" s="1" t="s">
        <v>412</v>
      </c>
      <c r="AI183" s="1" t="s">
        <v>412</v>
      </c>
      <c r="AJ183" s="1" t="s">
        <v>412</v>
      </c>
      <c r="AK183" s="1" t="s">
        <v>412</v>
      </c>
      <c r="AL183" s="1" t="s">
        <v>412</v>
      </c>
      <c r="AM183" s="1" t="s">
        <v>412</v>
      </c>
    </row>
    <row r="184" spans="2:39" ht="56" x14ac:dyDescent="0.3">
      <c r="B184" s="16" t="s">
        <v>387</v>
      </c>
      <c r="C184" s="14" t="s">
        <v>115</v>
      </c>
      <c r="D184" s="18"/>
      <c r="E184" s="2"/>
      <c r="F184" s="2"/>
      <c r="G184" s="2"/>
      <c r="H184" s="2"/>
      <c r="I184" s="2"/>
      <c r="J184" s="2"/>
      <c r="K184" s="3">
        <f>SUM('GMIC-NC_21A_SCDPT1'!SCDPT1_52BEGIN_7:'GMIC-NC_21A_SCDPT1'!SCDPT1_52ENDIN_7)</f>
        <v>0</v>
      </c>
      <c r="L184" s="2"/>
      <c r="M184" s="3">
        <f>SUM('GMIC-NC_21A_SCDPT1'!SCDPT1_52BEGIN_9:'GMIC-NC_21A_SCDPT1'!SCDPT1_52ENDIN_9)</f>
        <v>0</v>
      </c>
      <c r="N184" s="3">
        <f>SUM('GMIC-NC_21A_SCDPT1'!SCDPT1_52BEGIN_10:'GMIC-NC_21A_SCDPT1'!SCDPT1_52ENDIN_10)</f>
        <v>0</v>
      </c>
      <c r="O184" s="3">
        <f>SUM('GMIC-NC_21A_SCDPT1'!SCDPT1_52BEGIN_11:'GMIC-NC_21A_SCDPT1'!SCDPT1_52ENDIN_11)</f>
        <v>0</v>
      </c>
      <c r="P184" s="3">
        <f>SUM('GMIC-NC_21A_SCDPT1'!SCDPT1_52BEGIN_12:'GMIC-NC_21A_SCDPT1'!SCDPT1_52ENDIN_12)</f>
        <v>0</v>
      </c>
      <c r="Q184" s="3">
        <f>SUM('GMIC-NC_21A_SCDPT1'!SCDPT1_52BEGIN_13:'GMIC-NC_21A_SCDPT1'!SCDPT1_52ENDIN_13)</f>
        <v>0</v>
      </c>
      <c r="R184" s="3">
        <f>SUM('GMIC-NC_21A_SCDPT1'!SCDPT1_52BEGIN_14:'GMIC-NC_21A_SCDPT1'!SCDPT1_52ENDIN_14)</f>
        <v>0</v>
      </c>
      <c r="S184" s="3">
        <f>SUM('GMIC-NC_21A_SCDPT1'!SCDPT1_52BEGIN_15:'GMIC-NC_21A_SCDPT1'!SCDPT1_52ENDIN_15)</f>
        <v>0</v>
      </c>
      <c r="T184" s="2"/>
      <c r="U184" s="2"/>
      <c r="V184" s="2"/>
      <c r="W184" s="3">
        <f>SUM('GMIC-NC_21A_SCDPT1'!SCDPT1_52BEGIN_19:'GMIC-NC_21A_SCDPT1'!SCDPT1_52ENDIN_19)</f>
        <v>0</v>
      </c>
      <c r="X184" s="3">
        <f>SUM('GMIC-NC_21A_SCDPT1'!SCDPT1_52BEGIN_20:'GMIC-NC_21A_SCDPT1'!SCDPT1_52ENDIN_20)</f>
        <v>0</v>
      </c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2:39" x14ac:dyDescent="0.3">
      <c r="B185" s="7" t="s">
        <v>412</v>
      </c>
      <c r="C185" s="1" t="s">
        <v>412</v>
      </c>
      <c r="D185" s="6" t="s">
        <v>412</v>
      </c>
      <c r="E185" s="1" t="s">
        <v>412</v>
      </c>
      <c r="F185" s="1" t="s">
        <v>412</v>
      </c>
      <c r="G185" s="1" t="s">
        <v>412</v>
      </c>
      <c r="H185" s="1" t="s">
        <v>412</v>
      </c>
      <c r="I185" s="1" t="s">
        <v>412</v>
      </c>
      <c r="J185" s="1" t="s">
        <v>412</v>
      </c>
      <c r="K185" s="1" t="s">
        <v>412</v>
      </c>
      <c r="L185" s="1" t="s">
        <v>412</v>
      </c>
      <c r="M185" s="1" t="s">
        <v>412</v>
      </c>
      <c r="N185" s="1" t="s">
        <v>412</v>
      </c>
      <c r="O185" s="1" t="s">
        <v>412</v>
      </c>
      <c r="P185" s="1" t="s">
        <v>412</v>
      </c>
      <c r="Q185" s="1" t="s">
        <v>412</v>
      </c>
      <c r="R185" s="1" t="s">
        <v>412</v>
      </c>
      <c r="S185" s="1" t="s">
        <v>412</v>
      </c>
      <c r="T185" s="1" t="s">
        <v>412</v>
      </c>
      <c r="U185" s="1" t="s">
        <v>412</v>
      </c>
      <c r="V185" s="1" t="s">
        <v>412</v>
      </c>
      <c r="W185" s="1" t="s">
        <v>412</v>
      </c>
      <c r="X185" s="1" t="s">
        <v>412</v>
      </c>
      <c r="Y185" s="1" t="s">
        <v>412</v>
      </c>
      <c r="Z185" s="1" t="s">
        <v>412</v>
      </c>
      <c r="AA185" s="1" t="s">
        <v>412</v>
      </c>
      <c r="AB185" s="1" t="s">
        <v>412</v>
      </c>
      <c r="AC185" s="1" t="s">
        <v>412</v>
      </c>
      <c r="AD185" s="1" t="s">
        <v>412</v>
      </c>
      <c r="AE185" s="1" t="s">
        <v>412</v>
      </c>
      <c r="AF185" s="1" t="s">
        <v>412</v>
      </c>
      <c r="AG185" s="1" t="s">
        <v>412</v>
      </c>
      <c r="AH185" s="1" t="s">
        <v>412</v>
      </c>
      <c r="AI185" s="1" t="s">
        <v>412</v>
      </c>
      <c r="AJ185" s="1" t="s">
        <v>412</v>
      </c>
      <c r="AK185" s="1" t="s">
        <v>412</v>
      </c>
      <c r="AL185" s="1" t="s">
        <v>412</v>
      </c>
      <c r="AM185" s="1" t="s">
        <v>412</v>
      </c>
    </row>
    <row r="186" spans="2:39" x14ac:dyDescent="0.3">
      <c r="B186" s="17" t="s">
        <v>66</v>
      </c>
      <c r="C186" s="20" t="s">
        <v>584</v>
      </c>
      <c r="D186" s="15" t="s">
        <v>2</v>
      </c>
      <c r="E186" s="33" t="s">
        <v>2</v>
      </c>
      <c r="F186" s="19" t="s">
        <v>2</v>
      </c>
      <c r="G186" s="32" t="s">
        <v>2</v>
      </c>
      <c r="H186" s="29" t="s">
        <v>2</v>
      </c>
      <c r="I186" s="31" t="s">
        <v>2</v>
      </c>
      <c r="J186" s="30" t="s">
        <v>2</v>
      </c>
      <c r="K186" s="4"/>
      <c r="L186" s="34"/>
      <c r="M186" s="4"/>
      <c r="N186" s="4"/>
      <c r="O186" s="4"/>
      <c r="P186" s="4"/>
      <c r="Q186" s="4"/>
      <c r="R186" s="4"/>
      <c r="S186" s="4"/>
      <c r="T186" s="9"/>
      <c r="U186" s="9"/>
      <c r="V186" s="5" t="s">
        <v>2</v>
      </c>
      <c r="W186" s="4"/>
      <c r="X186" s="4"/>
      <c r="Y186" s="8"/>
      <c r="Z186" s="8"/>
      <c r="AA186" s="2"/>
      <c r="AB186" s="28" t="s">
        <v>2</v>
      </c>
      <c r="AC186" s="5" t="s">
        <v>2</v>
      </c>
      <c r="AD186" s="2"/>
      <c r="AE186" s="8"/>
      <c r="AF186" s="9"/>
      <c r="AG186" s="8"/>
      <c r="AH186" s="5" t="s">
        <v>2</v>
      </c>
      <c r="AI186" s="5" t="s">
        <v>2</v>
      </c>
      <c r="AJ186" s="5" t="s">
        <v>2</v>
      </c>
      <c r="AK186" s="13" t="s">
        <v>2</v>
      </c>
      <c r="AL186" s="27" t="s">
        <v>2</v>
      </c>
      <c r="AM186" s="35" t="s">
        <v>2</v>
      </c>
    </row>
    <row r="187" spans="2:39" x14ac:dyDescent="0.3">
      <c r="B187" s="7" t="s">
        <v>412</v>
      </c>
      <c r="C187" s="1" t="s">
        <v>412</v>
      </c>
      <c r="D187" s="6" t="s">
        <v>412</v>
      </c>
      <c r="E187" s="1" t="s">
        <v>412</v>
      </c>
      <c r="F187" s="1" t="s">
        <v>412</v>
      </c>
      <c r="G187" s="1" t="s">
        <v>412</v>
      </c>
      <c r="H187" s="1" t="s">
        <v>412</v>
      </c>
      <c r="I187" s="1" t="s">
        <v>412</v>
      </c>
      <c r="J187" s="1" t="s">
        <v>412</v>
      </c>
      <c r="K187" s="1" t="s">
        <v>412</v>
      </c>
      <c r="L187" s="1" t="s">
        <v>412</v>
      </c>
      <c r="M187" s="1" t="s">
        <v>412</v>
      </c>
      <c r="N187" s="1" t="s">
        <v>412</v>
      </c>
      <c r="O187" s="1" t="s">
        <v>412</v>
      </c>
      <c r="P187" s="1" t="s">
        <v>412</v>
      </c>
      <c r="Q187" s="1" t="s">
        <v>412</v>
      </c>
      <c r="R187" s="1" t="s">
        <v>412</v>
      </c>
      <c r="S187" s="1" t="s">
        <v>412</v>
      </c>
      <c r="T187" s="1" t="s">
        <v>412</v>
      </c>
      <c r="U187" s="1" t="s">
        <v>412</v>
      </c>
      <c r="V187" s="1" t="s">
        <v>412</v>
      </c>
      <c r="W187" s="1" t="s">
        <v>412</v>
      </c>
      <c r="X187" s="1" t="s">
        <v>412</v>
      </c>
      <c r="Y187" s="1" t="s">
        <v>412</v>
      </c>
      <c r="Z187" s="1" t="s">
        <v>412</v>
      </c>
      <c r="AA187" s="1" t="s">
        <v>412</v>
      </c>
      <c r="AB187" s="1" t="s">
        <v>412</v>
      </c>
      <c r="AC187" s="1" t="s">
        <v>412</v>
      </c>
      <c r="AD187" s="1" t="s">
        <v>412</v>
      </c>
      <c r="AE187" s="1" t="s">
        <v>412</v>
      </c>
      <c r="AF187" s="1" t="s">
        <v>412</v>
      </c>
      <c r="AG187" s="1" t="s">
        <v>412</v>
      </c>
      <c r="AH187" s="1" t="s">
        <v>412</v>
      </c>
      <c r="AI187" s="1" t="s">
        <v>412</v>
      </c>
      <c r="AJ187" s="1" t="s">
        <v>412</v>
      </c>
      <c r="AK187" s="1" t="s">
        <v>412</v>
      </c>
      <c r="AL187" s="1" t="s">
        <v>412</v>
      </c>
      <c r="AM187" s="1" t="s">
        <v>412</v>
      </c>
    </row>
    <row r="188" spans="2:39" ht="28" x14ac:dyDescent="0.3">
      <c r="B188" s="16" t="s">
        <v>309</v>
      </c>
      <c r="C188" s="14" t="s">
        <v>345</v>
      </c>
      <c r="D188" s="18"/>
      <c r="E188" s="2"/>
      <c r="F188" s="2"/>
      <c r="G188" s="2"/>
      <c r="H188" s="2"/>
      <c r="I188" s="2"/>
      <c r="J188" s="2"/>
      <c r="K188" s="3">
        <f>SUM('GMIC-NC_21A_SCDPT1'!SCDPT1_53BEGIN_7:'GMIC-NC_21A_SCDPT1'!SCDPT1_53ENDIN_7)</f>
        <v>0</v>
      </c>
      <c r="L188" s="2"/>
      <c r="M188" s="3">
        <f>SUM('GMIC-NC_21A_SCDPT1'!SCDPT1_53BEGIN_9:'GMIC-NC_21A_SCDPT1'!SCDPT1_53ENDIN_9)</f>
        <v>0</v>
      </c>
      <c r="N188" s="3">
        <f>SUM('GMIC-NC_21A_SCDPT1'!SCDPT1_53BEGIN_10:'GMIC-NC_21A_SCDPT1'!SCDPT1_53ENDIN_10)</f>
        <v>0</v>
      </c>
      <c r="O188" s="3">
        <f>SUM('GMIC-NC_21A_SCDPT1'!SCDPT1_53BEGIN_11:'GMIC-NC_21A_SCDPT1'!SCDPT1_53ENDIN_11)</f>
        <v>0</v>
      </c>
      <c r="P188" s="3">
        <f>SUM('GMIC-NC_21A_SCDPT1'!SCDPT1_53BEGIN_12:'GMIC-NC_21A_SCDPT1'!SCDPT1_53ENDIN_12)</f>
        <v>0</v>
      </c>
      <c r="Q188" s="3">
        <f>SUM('GMIC-NC_21A_SCDPT1'!SCDPT1_53BEGIN_13:'GMIC-NC_21A_SCDPT1'!SCDPT1_53ENDIN_13)</f>
        <v>0</v>
      </c>
      <c r="R188" s="3">
        <f>SUM('GMIC-NC_21A_SCDPT1'!SCDPT1_53BEGIN_14:'GMIC-NC_21A_SCDPT1'!SCDPT1_53ENDIN_14)</f>
        <v>0</v>
      </c>
      <c r="S188" s="3">
        <f>SUM('GMIC-NC_21A_SCDPT1'!SCDPT1_53BEGIN_15:'GMIC-NC_21A_SCDPT1'!SCDPT1_53ENDIN_15)</f>
        <v>0</v>
      </c>
      <c r="T188" s="2"/>
      <c r="U188" s="2"/>
      <c r="V188" s="2"/>
      <c r="W188" s="3">
        <f>SUM('GMIC-NC_21A_SCDPT1'!SCDPT1_53BEGIN_19:'GMIC-NC_21A_SCDPT1'!SCDPT1_53ENDIN_19)</f>
        <v>0</v>
      </c>
      <c r="X188" s="3">
        <f>SUM('GMIC-NC_21A_SCDPT1'!SCDPT1_53BEGIN_20:'GMIC-NC_21A_SCDPT1'!SCDPT1_53ENDIN_20)</f>
        <v>0</v>
      </c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2:39" x14ac:dyDescent="0.3">
      <c r="B189" s="7" t="s">
        <v>412</v>
      </c>
      <c r="C189" s="1" t="s">
        <v>412</v>
      </c>
      <c r="D189" s="6" t="s">
        <v>412</v>
      </c>
      <c r="E189" s="1" t="s">
        <v>412</v>
      </c>
      <c r="F189" s="1" t="s">
        <v>412</v>
      </c>
      <c r="G189" s="1" t="s">
        <v>412</v>
      </c>
      <c r="H189" s="1" t="s">
        <v>412</v>
      </c>
      <c r="I189" s="1" t="s">
        <v>412</v>
      </c>
      <c r="J189" s="1" t="s">
        <v>412</v>
      </c>
      <c r="K189" s="1" t="s">
        <v>412</v>
      </c>
      <c r="L189" s="1" t="s">
        <v>412</v>
      </c>
      <c r="M189" s="1" t="s">
        <v>412</v>
      </c>
      <c r="N189" s="1" t="s">
        <v>412</v>
      </c>
      <c r="O189" s="1" t="s">
        <v>412</v>
      </c>
      <c r="P189" s="1" t="s">
        <v>412</v>
      </c>
      <c r="Q189" s="1" t="s">
        <v>412</v>
      </c>
      <c r="R189" s="1" t="s">
        <v>412</v>
      </c>
      <c r="S189" s="1" t="s">
        <v>412</v>
      </c>
      <c r="T189" s="1" t="s">
        <v>412</v>
      </c>
      <c r="U189" s="1" t="s">
        <v>412</v>
      </c>
      <c r="V189" s="1" t="s">
        <v>412</v>
      </c>
      <c r="W189" s="1" t="s">
        <v>412</v>
      </c>
      <c r="X189" s="1" t="s">
        <v>412</v>
      </c>
      <c r="Y189" s="1" t="s">
        <v>412</v>
      </c>
      <c r="Z189" s="1" t="s">
        <v>412</v>
      </c>
      <c r="AA189" s="1" t="s">
        <v>412</v>
      </c>
      <c r="AB189" s="1" t="s">
        <v>412</v>
      </c>
      <c r="AC189" s="1" t="s">
        <v>412</v>
      </c>
      <c r="AD189" s="1" t="s">
        <v>412</v>
      </c>
      <c r="AE189" s="1" t="s">
        <v>412</v>
      </c>
      <c r="AF189" s="1" t="s">
        <v>412</v>
      </c>
      <c r="AG189" s="1" t="s">
        <v>412</v>
      </c>
      <c r="AH189" s="1" t="s">
        <v>412</v>
      </c>
      <c r="AI189" s="1" t="s">
        <v>412</v>
      </c>
      <c r="AJ189" s="1" t="s">
        <v>412</v>
      </c>
      <c r="AK189" s="1" t="s">
        <v>412</v>
      </c>
      <c r="AL189" s="1" t="s">
        <v>412</v>
      </c>
      <c r="AM189" s="1" t="s">
        <v>412</v>
      </c>
    </row>
    <row r="190" spans="2:39" x14ac:dyDescent="0.3">
      <c r="B190" s="17" t="s">
        <v>634</v>
      </c>
      <c r="C190" s="20" t="s">
        <v>584</v>
      </c>
      <c r="D190" s="15" t="s">
        <v>2</v>
      </c>
      <c r="E190" s="33" t="s">
        <v>2</v>
      </c>
      <c r="F190" s="19" t="s">
        <v>2</v>
      </c>
      <c r="G190" s="32" t="s">
        <v>2</v>
      </c>
      <c r="H190" s="29" t="s">
        <v>2</v>
      </c>
      <c r="I190" s="31" t="s">
        <v>2</v>
      </c>
      <c r="J190" s="30" t="s">
        <v>2</v>
      </c>
      <c r="K190" s="4"/>
      <c r="L190" s="34"/>
      <c r="M190" s="4"/>
      <c r="N190" s="4"/>
      <c r="O190" s="4"/>
      <c r="P190" s="4"/>
      <c r="Q190" s="4"/>
      <c r="R190" s="4"/>
      <c r="S190" s="4"/>
      <c r="T190" s="9"/>
      <c r="U190" s="9"/>
      <c r="V190" s="5" t="s">
        <v>2</v>
      </c>
      <c r="W190" s="4"/>
      <c r="X190" s="4"/>
      <c r="Y190" s="8"/>
      <c r="Z190" s="8"/>
      <c r="AA190" s="2"/>
      <c r="AB190" s="28" t="s">
        <v>2</v>
      </c>
      <c r="AC190" s="5" t="s">
        <v>2</v>
      </c>
      <c r="AD190" s="2"/>
      <c r="AE190" s="8"/>
      <c r="AF190" s="9"/>
      <c r="AG190" s="8"/>
      <c r="AH190" s="5" t="s">
        <v>2</v>
      </c>
      <c r="AI190" s="5" t="s">
        <v>2</v>
      </c>
      <c r="AJ190" s="5" t="s">
        <v>2</v>
      </c>
      <c r="AK190" s="13" t="s">
        <v>2</v>
      </c>
      <c r="AL190" s="27" t="s">
        <v>2</v>
      </c>
      <c r="AM190" s="35" t="s">
        <v>2</v>
      </c>
    </row>
    <row r="191" spans="2:39" x14ac:dyDescent="0.3">
      <c r="B191" s="7" t="s">
        <v>412</v>
      </c>
      <c r="C191" s="1" t="s">
        <v>412</v>
      </c>
      <c r="D191" s="6" t="s">
        <v>412</v>
      </c>
      <c r="E191" s="1" t="s">
        <v>412</v>
      </c>
      <c r="F191" s="1" t="s">
        <v>412</v>
      </c>
      <c r="G191" s="1" t="s">
        <v>412</v>
      </c>
      <c r="H191" s="1" t="s">
        <v>412</v>
      </c>
      <c r="I191" s="1" t="s">
        <v>412</v>
      </c>
      <c r="J191" s="1" t="s">
        <v>412</v>
      </c>
      <c r="K191" s="1" t="s">
        <v>412</v>
      </c>
      <c r="L191" s="1" t="s">
        <v>412</v>
      </c>
      <c r="M191" s="1" t="s">
        <v>412</v>
      </c>
      <c r="N191" s="1" t="s">
        <v>412</v>
      </c>
      <c r="O191" s="1" t="s">
        <v>412</v>
      </c>
      <c r="P191" s="1" t="s">
        <v>412</v>
      </c>
      <c r="Q191" s="1" t="s">
        <v>412</v>
      </c>
      <c r="R191" s="1" t="s">
        <v>412</v>
      </c>
      <c r="S191" s="1" t="s">
        <v>412</v>
      </c>
      <c r="T191" s="1" t="s">
        <v>412</v>
      </c>
      <c r="U191" s="1" t="s">
        <v>412</v>
      </c>
      <c r="V191" s="1" t="s">
        <v>412</v>
      </c>
      <c r="W191" s="1" t="s">
        <v>412</v>
      </c>
      <c r="X191" s="1" t="s">
        <v>412</v>
      </c>
      <c r="Y191" s="1" t="s">
        <v>412</v>
      </c>
      <c r="Z191" s="1" t="s">
        <v>412</v>
      </c>
      <c r="AA191" s="1" t="s">
        <v>412</v>
      </c>
      <c r="AB191" s="1" t="s">
        <v>412</v>
      </c>
      <c r="AC191" s="1" t="s">
        <v>412</v>
      </c>
      <c r="AD191" s="1" t="s">
        <v>412</v>
      </c>
      <c r="AE191" s="1" t="s">
        <v>412</v>
      </c>
      <c r="AF191" s="1" t="s">
        <v>412</v>
      </c>
      <c r="AG191" s="1" t="s">
        <v>412</v>
      </c>
      <c r="AH191" s="1" t="s">
        <v>412</v>
      </c>
      <c r="AI191" s="1" t="s">
        <v>412</v>
      </c>
      <c r="AJ191" s="1" t="s">
        <v>412</v>
      </c>
      <c r="AK191" s="1" t="s">
        <v>412</v>
      </c>
      <c r="AL191" s="1" t="s">
        <v>412</v>
      </c>
      <c r="AM191" s="1" t="s">
        <v>412</v>
      </c>
    </row>
    <row r="192" spans="2:39" ht="28" x14ac:dyDescent="0.3">
      <c r="B192" s="16" t="s">
        <v>194</v>
      </c>
      <c r="C192" s="14" t="s">
        <v>554</v>
      </c>
      <c r="D192" s="18"/>
      <c r="E192" s="2"/>
      <c r="F192" s="2"/>
      <c r="G192" s="2"/>
      <c r="H192" s="2"/>
      <c r="I192" s="2"/>
      <c r="J192" s="2"/>
      <c r="K192" s="3">
        <f>SUM('GMIC-NC_21A_SCDPT1'!SCDPT1_54BEGIN_7:'GMIC-NC_21A_SCDPT1'!SCDPT1_54ENDIN_7)</f>
        <v>0</v>
      </c>
      <c r="L192" s="2"/>
      <c r="M192" s="3">
        <f>SUM('GMIC-NC_21A_SCDPT1'!SCDPT1_54BEGIN_9:'GMIC-NC_21A_SCDPT1'!SCDPT1_54ENDIN_9)</f>
        <v>0</v>
      </c>
      <c r="N192" s="3">
        <f>SUM('GMIC-NC_21A_SCDPT1'!SCDPT1_54BEGIN_10:'GMIC-NC_21A_SCDPT1'!SCDPT1_54ENDIN_10)</f>
        <v>0</v>
      </c>
      <c r="O192" s="3">
        <f>SUM('GMIC-NC_21A_SCDPT1'!SCDPT1_54BEGIN_11:'GMIC-NC_21A_SCDPT1'!SCDPT1_54ENDIN_11)</f>
        <v>0</v>
      </c>
      <c r="P192" s="3">
        <f>SUM('GMIC-NC_21A_SCDPT1'!SCDPT1_54BEGIN_12:'GMIC-NC_21A_SCDPT1'!SCDPT1_54ENDIN_12)</f>
        <v>0</v>
      </c>
      <c r="Q192" s="3">
        <f>SUM('GMIC-NC_21A_SCDPT1'!SCDPT1_54BEGIN_13:'GMIC-NC_21A_SCDPT1'!SCDPT1_54ENDIN_13)</f>
        <v>0</v>
      </c>
      <c r="R192" s="3">
        <f>SUM('GMIC-NC_21A_SCDPT1'!SCDPT1_54BEGIN_14:'GMIC-NC_21A_SCDPT1'!SCDPT1_54ENDIN_14)</f>
        <v>0</v>
      </c>
      <c r="S192" s="3">
        <f>SUM('GMIC-NC_21A_SCDPT1'!SCDPT1_54BEGIN_15:'GMIC-NC_21A_SCDPT1'!SCDPT1_54ENDIN_15)</f>
        <v>0</v>
      </c>
      <c r="T192" s="2"/>
      <c r="U192" s="2"/>
      <c r="V192" s="2"/>
      <c r="W192" s="3">
        <f>SUM('GMIC-NC_21A_SCDPT1'!SCDPT1_54BEGIN_19:'GMIC-NC_21A_SCDPT1'!SCDPT1_54ENDIN_19)</f>
        <v>0</v>
      </c>
      <c r="X192" s="3">
        <f>SUM('GMIC-NC_21A_SCDPT1'!SCDPT1_54BEGIN_20:'GMIC-NC_21A_SCDPT1'!SCDPT1_54ENDIN_20)</f>
        <v>0</v>
      </c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2:39" ht="28" x14ac:dyDescent="0.3">
      <c r="B193" s="16" t="s">
        <v>67</v>
      </c>
      <c r="C193" s="14" t="s">
        <v>160</v>
      </c>
      <c r="D193" s="18"/>
      <c r="E193" s="2"/>
      <c r="F193" s="2"/>
      <c r="G193" s="2"/>
      <c r="H193" s="2"/>
      <c r="I193" s="2"/>
      <c r="J193" s="2"/>
      <c r="K193" s="3">
        <f>'GMIC-NC_21A_SCDPT1'!SCDPT1_4999999_7+'GMIC-NC_21A_SCDPT1'!SCDPT1_5099999_7+'GMIC-NC_21A_SCDPT1'!SCDPT1_5199999_7+'GMIC-NC_21A_SCDPT1'!SCDPT1_5299999_7+'GMIC-NC_21A_SCDPT1'!SCDPT1_5399999_7+'GMIC-NC_21A_SCDPT1'!SCDPT1_5499999_7</f>
        <v>0</v>
      </c>
      <c r="L193" s="2"/>
      <c r="M193" s="3">
        <f>'GMIC-NC_21A_SCDPT1'!SCDPT1_4999999_9+'GMIC-NC_21A_SCDPT1'!SCDPT1_5099999_9+'GMIC-NC_21A_SCDPT1'!SCDPT1_5199999_9+'GMIC-NC_21A_SCDPT1'!SCDPT1_5299999_9+'GMIC-NC_21A_SCDPT1'!SCDPT1_5399999_9+'GMIC-NC_21A_SCDPT1'!SCDPT1_5499999_9</f>
        <v>0</v>
      </c>
      <c r="N193" s="3">
        <f>'GMIC-NC_21A_SCDPT1'!SCDPT1_4999999_10+'GMIC-NC_21A_SCDPT1'!SCDPT1_5099999_10+'GMIC-NC_21A_SCDPT1'!SCDPT1_5199999_10+'GMIC-NC_21A_SCDPT1'!SCDPT1_5299999_10+'GMIC-NC_21A_SCDPT1'!SCDPT1_5399999_10+'GMIC-NC_21A_SCDPT1'!SCDPT1_5499999_10</f>
        <v>0</v>
      </c>
      <c r="O193" s="3">
        <f>'GMIC-NC_21A_SCDPT1'!SCDPT1_4999999_11+'GMIC-NC_21A_SCDPT1'!SCDPT1_5099999_11+'GMIC-NC_21A_SCDPT1'!SCDPT1_5199999_11+'GMIC-NC_21A_SCDPT1'!SCDPT1_5299999_11+'GMIC-NC_21A_SCDPT1'!SCDPT1_5399999_11+'GMIC-NC_21A_SCDPT1'!SCDPT1_5499999_11</f>
        <v>0</v>
      </c>
      <c r="P193" s="3">
        <f>'GMIC-NC_21A_SCDPT1'!SCDPT1_4999999_12+'GMIC-NC_21A_SCDPT1'!SCDPT1_5099999_12+'GMIC-NC_21A_SCDPT1'!SCDPT1_5199999_12+'GMIC-NC_21A_SCDPT1'!SCDPT1_5299999_12+'GMIC-NC_21A_SCDPT1'!SCDPT1_5399999_12+'GMIC-NC_21A_SCDPT1'!SCDPT1_5499999_12</f>
        <v>0</v>
      </c>
      <c r="Q193" s="3">
        <f>'GMIC-NC_21A_SCDPT1'!SCDPT1_4999999_13+'GMIC-NC_21A_SCDPT1'!SCDPT1_5099999_13+'GMIC-NC_21A_SCDPT1'!SCDPT1_5199999_13+'GMIC-NC_21A_SCDPT1'!SCDPT1_5299999_13+'GMIC-NC_21A_SCDPT1'!SCDPT1_5399999_13+'GMIC-NC_21A_SCDPT1'!SCDPT1_5499999_13</f>
        <v>0</v>
      </c>
      <c r="R193" s="3">
        <f>'GMIC-NC_21A_SCDPT1'!SCDPT1_4999999_14+'GMIC-NC_21A_SCDPT1'!SCDPT1_5099999_14+'GMIC-NC_21A_SCDPT1'!SCDPT1_5199999_14+'GMIC-NC_21A_SCDPT1'!SCDPT1_5299999_14+'GMIC-NC_21A_SCDPT1'!SCDPT1_5399999_14+'GMIC-NC_21A_SCDPT1'!SCDPT1_5499999_14</f>
        <v>0</v>
      </c>
      <c r="S193" s="3">
        <f>'GMIC-NC_21A_SCDPT1'!SCDPT1_4999999_15+'GMIC-NC_21A_SCDPT1'!SCDPT1_5099999_15+'GMIC-NC_21A_SCDPT1'!SCDPT1_5199999_15+'GMIC-NC_21A_SCDPT1'!SCDPT1_5299999_15+'GMIC-NC_21A_SCDPT1'!SCDPT1_5399999_15+'GMIC-NC_21A_SCDPT1'!SCDPT1_5499999_15</f>
        <v>0</v>
      </c>
      <c r="T193" s="2"/>
      <c r="U193" s="2"/>
      <c r="V193" s="2"/>
      <c r="W193" s="3">
        <f>'GMIC-NC_21A_SCDPT1'!SCDPT1_4999999_19+'GMIC-NC_21A_SCDPT1'!SCDPT1_5099999_19+'GMIC-NC_21A_SCDPT1'!SCDPT1_5199999_19+'GMIC-NC_21A_SCDPT1'!SCDPT1_5299999_19+'GMIC-NC_21A_SCDPT1'!SCDPT1_5399999_19+'GMIC-NC_21A_SCDPT1'!SCDPT1_5499999_19</f>
        <v>0</v>
      </c>
      <c r="X193" s="3">
        <f>'GMIC-NC_21A_SCDPT1'!SCDPT1_4999999_20+'GMIC-NC_21A_SCDPT1'!SCDPT1_5099999_20+'GMIC-NC_21A_SCDPT1'!SCDPT1_5199999_20+'GMIC-NC_21A_SCDPT1'!SCDPT1_5299999_20+'GMIC-NC_21A_SCDPT1'!SCDPT1_5399999_20+'GMIC-NC_21A_SCDPT1'!SCDPT1_5499999_20</f>
        <v>0</v>
      </c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2:39" x14ac:dyDescent="0.3">
      <c r="B194" s="7" t="s">
        <v>412</v>
      </c>
      <c r="C194" s="1" t="s">
        <v>412</v>
      </c>
      <c r="D194" s="6" t="s">
        <v>412</v>
      </c>
      <c r="E194" s="1" t="s">
        <v>412</v>
      </c>
      <c r="F194" s="1" t="s">
        <v>412</v>
      </c>
      <c r="G194" s="1" t="s">
        <v>412</v>
      </c>
      <c r="H194" s="1" t="s">
        <v>412</v>
      </c>
      <c r="I194" s="1" t="s">
        <v>412</v>
      </c>
      <c r="J194" s="1" t="s">
        <v>412</v>
      </c>
      <c r="K194" s="1" t="s">
        <v>412</v>
      </c>
      <c r="L194" s="1" t="s">
        <v>412</v>
      </c>
      <c r="M194" s="1" t="s">
        <v>412</v>
      </c>
      <c r="N194" s="1" t="s">
        <v>412</v>
      </c>
      <c r="O194" s="1" t="s">
        <v>412</v>
      </c>
      <c r="P194" s="1" t="s">
        <v>412</v>
      </c>
      <c r="Q194" s="1" t="s">
        <v>412</v>
      </c>
      <c r="R194" s="1" t="s">
        <v>412</v>
      </c>
      <c r="S194" s="1" t="s">
        <v>412</v>
      </c>
      <c r="T194" s="1" t="s">
        <v>412</v>
      </c>
      <c r="U194" s="1" t="s">
        <v>412</v>
      </c>
      <c r="V194" s="1" t="s">
        <v>412</v>
      </c>
      <c r="W194" s="1" t="s">
        <v>412</v>
      </c>
      <c r="X194" s="1" t="s">
        <v>412</v>
      </c>
      <c r="Y194" s="1" t="s">
        <v>412</v>
      </c>
      <c r="Z194" s="1" t="s">
        <v>412</v>
      </c>
      <c r="AA194" s="1" t="s">
        <v>412</v>
      </c>
      <c r="AB194" s="1" t="s">
        <v>412</v>
      </c>
      <c r="AC194" s="1" t="s">
        <v>412</v>
      </c>
      <c r="AD194" s="1" t="s">
        <v>412</v>
      </c>
      <c r="AE194" s="1" t="s">
        <v>412</v>
      </c>
      <c r="AF194" s="1" t="s">
        <v>412</v>
      </c>
      <c r="AG194" s="1" t="s">
        <v>412</v>
      </c>
      <c r="AH194" s="1" t="s">
        <v>412</v>
      </c>
      <c r="AI194" s="1" t="s">
        <v>412</v>
      </c>
      <c r="AJ194" s="1" t="s">
        <v>412</v>
      </c>
      <c r="AK194" s="1" t="s">
        <v>412</v>
      </c>
      <c r="AL194" s="1" t="s">
        <v>412</v>
      </c>
      <c r="AM194" s="1" t="s">
        <v>412</v>
      </c>
    </row>
    <row r="195" spans="2:39" x14ac:dyDescent="0.3">
      <c r="B195" s="17" t="s">
        <v>161</v>
      </c>
      <c r="C195" s="20" t="s">
        <v>584</v>
      </c>
      <c r="D195" s="15" t="s">
        <v>2</v>
      </c>
      <c r="E195" s="33" t="s">
        <v>2</v>
      </c>
      <c r="F195" s="19" t="s">
        <v>2</v>
      </c>
      <c r="G195" s="32" t="s">
        <v>2</v>
      </c>
      <c r="H195" s="29" t="s">
        <v>2</v>
      </c>
      <c r="I195" s="31" t="s">
        <v>2</v>
      </c>
      <c r="J195" s="30" t="s">
        <v>2</v>
      </c>
      <c r="K195" s="4"/>
      <c r="L195" s="34"/>
      <c r="M195" s="4"/>
      <c r="N195" s="4"/>
      <c r="O195" s="4"/>
      <c r="P195" s="4"/>
      <c r="Q195" s="4"/>
      <c r="R195" s="4"/>
      <c r="S195" s="4"/>
      <c r="T195" s="9"/>
      <c r="U195" s="9"/>
      <c r="V195" s="5" t="s">
        <v>2</v>
      </c>
      <c r="W195" s="4"/>
      <c r="X195" s="4"/>
      <c r="Y195" s="8"/>
      <c r="Z195" s="8"/>
      <c r="AA195" s="2"/>
      <c r="AB195" s="28" t="s">
        <v>2</v>
      </c>
      <c r="AC195" s="5" t="s">
        <v>2</v>
      </c>
      <c r="AD195" s="2"/>
      <c r="AE195" s="8"/>
      <c r="AF195" s="9"/>
      <c r="AG195" s="8"/>
      <c r="AH195" s="5" t="s">
        <v>2</v>
      </c>
      <c r="AI195" s="5" t="s">
        <v>2</v>
      </c>
      <c r="AJ195" s="5" t="s">
        <v>2</v>
      </c>
      <c r="AK195" s="13" t="s">
        <v>2</v>
      </c>
      <c r="AL195" s="27" t="s">
        <v>2</v>
      </c>
      <c r="AM195" s="35" t="s">
        <v>2</v>
      </c>
    </row>
    <row r="196" spans="2:39" x14ac:dyDescent="0.3">
      <c r="B196" s="7" t="s">
        <v>412</v>
      </c>
      <c r="C196" s="1" t="s">
        <v>412</v>
      </c>
      <c r="D196" s="6" t="s">
        <v>412</v>
      </c>
      <c r="E196" s="1" t="s">
        <v>412</v>
      </c>
      <c r="F196" s="1" t="s">
        <v>412</v>
      </c>
      <c r="G196" s="1" t="s">
        <v>412</v>
      </c>
      <c r="H196" s="1" t="s">
        <v>412</v>
      </c>
      <c r="I196" s="1" t="s">
        <v>412</v>
      </c>
      <c r="J196" s="1" t="s">
        <v>412</v>
      </c>
      <c r="K196" s="1" t="s">
        <v>412</v>
      </c>
      <c r="L196" s="1" t="s">
        <v>412</v>
      </c>
      <c r="M196" s="1" t="s">
        <v>412</v>
      </c>
      <c r="N196" s="1" t="s">
        <v>412</v>
      </c>
      <c r="O196" s="1" t="s">
        <v>412</v>
      </c>
      <c r="P196" s="1" t="s">
        <v>412</v>
      </c>
      <c r="Q196" s="1" t="s">
        <v>412</v>
      </c>
      <c r="R196" s="1" t="s">
        <v>412</v>
      </c>
      <c r="S196" s="1" t="s">
        <v>412</v>
      </c>
      <c r="T196" s="1" t="s">
        <v>412</v>
      </c>
      <c r="U196" s="1" t="s">
        <v>412</v>
      </c>
      <c r="V196" s="1" t="s">
        <v>412</v>
      </c>
      <c r="W196" s="1" t="s">
        <v>412</v>
      </c>
      <c r="X196" s="1" t="s">
        <v>412</v>
      </c>
      <c r="Y196" s="1" t="s">
        <v>412</v>
      </c>
      <c r="Z196" s="1" t="s">
        <v>412</v>
      </c>
      <c r="AA196" s="1" t="s">
        <v>412</v>
      </c>
      <c r="AB196" s="1" t="s">
        <v>412</v>
      </c>
      <c r="AC196" s="1" t="s">
        <v>412</v>
      </c>
      <c r="AD196" s="1" t="s">
        <v>412</v>
      </c>
      <c r="AE196" s="1" t="s">
        <v>412</v>
      </c>
      <c r="AF196" s="1" t="s">
        <v>412</v>
      </c>
      <c r="AG196" s="1" t="s">
        <v>412</v>
      </c>
      <c r="AH196" s="1" t="s">
        <v>412</v>
      </c>
      <c r="AI196" s="1" t="s">
        <v>412</v>
      </c>
      <c r="AJ196" s="1" t="s">
        <v>412</v>
      </c>
      <c r="AK196" s="1" t="s">
        <v>412</v>
      </c>
      <c r="AL196" s="1" t="s">
        <v>412</v>
      </c>
      <c r="AM196" s="1" t="s">
        <v>412</v>
      </c>
    </row>
    <row r="197" spans="2:39" ht="56" x14ac:dyDescent="0.3">
      <c r="B197" s="16" t="s">
        <v>346</v>
      </c>
      <c r="C197" s="14" t="s">
        <v>347</v>
      </c>
      <c r="D197" s="18"/>
      <c r="E197" s="2"/>
      <c r="F197" s="2"/>
      <c r="G197" s="2"/>
      <c r="H197" s="2"/>
      <c r="I197" s="2"/>
      <c r="J197" s="2"/>
      <c r="K197" s="3">
        <f>SUM('GMIC-NC_21A_SCDPT1'!SCDPT1_60BEGIN_7:'GMIC-NC_21A_SCDPT1'!SCDPT1_60ENDIN_7)</f>
        <v>0</v>
      </c>
      <c r="L197" s="2"/>
      <c r="M197" s="3">
        <f>SUM('GMIC-NC_21A_SCDPT1'!SCDPT1_60BEGIN_9:'GMIC-NC_21A_SCDPT1'!SCDPT1_60ENDIN_9)</f>
        <v>0</v>
      </c>
      <c r="N197" s="3">
        <f>SUM('GMIC-NC_21A_SCDPT1'!SCDPT1_60BEGIN_10:'GMIC-NC_21A_SCDPT1'!SCDPT1_60ENDIN_10)</f>
        <v>0</v>
      </c>
      <c r="O197" s="3">
        <f>SUM('GMIC-NC_21A_SCDPT1'!SCDPT1_60BEGIN_11:'GMIC-NC_21A_SCDPT1'!SCDPT1_60ENDIN_11)</f>
        <v>0</v>
      </c>
      <c r="P197" s="3">
        <f>SUM('GMIC-NC_21A_SCDPT1'!SCDPT1_60BEGIN_12:'GMIC-NC_21A_SCDPT1'!SCDPT1_60ENDIN_12)</f>
        <v>0</v>
      </c>
      <c r="Q197" s="3">
        <f>SUM('GMIC-NC_21A_SCDPT1'!SCDPT1_60BEGIN_13:'GMIC-NC_21A_SCDPT1'!SCDPT1_60ENDIN_13)</f>
        <v>0</v>
      </c>
      <c r="R197" s="3">
        <f>SUM('GMIC-NC_21A_SCDPT1'!SCDPT1_60BEGIN_14:'GMIC-NC_21A_SCDPT1'!SCDPT1_60ENDIN_14)</f>
        <v>0</v>
      </c>
      <c r="S197" s="3">
        <f>SUM('GMIC-NC_21A_SCDPT1'!SCDPT1_60BEGIN_15:'GMIC-NC_21A_SCDPT1'!SCDPT1_60ENDIN_15)</f>
        <v>0</v>
      </c>
      <c r="T197" s="2"/>
      <c r="U197" s="2"/>
      <c r="V197" s="2"/>
      <c r="W197" s="3">
        <f>SUM('GMIC-NC_21A_SCDPT1'!SCDPT1_60BEGIN_19:'GMIC-NC_21A_SCDPT1'!SCDPT1_60ENDIN_19)</f>
        <v>0</v>
      </c>
      <c r="X197" s="3">
        <f>SUM('GMIC-NC_21A_SCDPT1'!SCDPT1_60BEGIN_20:'GMIC-NC_21A_SCDPT1'!SCDPT1_60ENDIN_20)</f>
        <v>0</v>
      </c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2:39" x14ac:dyDescent="0.3">
      <c r="B198" s="7" t="s">
        <v>412</v>
      </c>
      <c r="C198" s="1" t="s">
        <v>412</v>
      </c>
      <c r="D198" s="6" t="s">
        <v>412</v>
      </c>
      <c r="E198" s="1" t="s">
        <v>412</v>
      </c>
      <c r="F198" s="1" t="s">
        <v>412</v>
      </c>
      <c r="G198" s="1" t="s">
        <v>412</v>
      </c>
      <c r="H198" s="1" t="s">
        <v>412</v>
      </c>
      <c r="I198" s="1" t="s">
        <v>412</v>
      </c>
      <c r="J198" s="1" t="s">
        <v>412</v>
      </c>
      <c r="K198" s="1" t="s">
        <v>412</v>
      </c>
      <c r="L198" s="1" t="s">
        <v>412</v>
      </c>
      <c r="M198" s="1" t="s">
        <v>412</v>
      </c>
      <c r="N198" s="1" t="s">
        <v>412</v>
      </c>
      <c r="O198" s="1" t="s">
        <v>412</v>
      </c>
      <c r="P198" s="1" t="s">
        <v>412</v>
      </c>
      <c r="Q198" s="1" t="s">
        <v>412</v>
      </c>
      <c r="R198" s="1" t="s">
        <v>412</v>
      </c>
      <c r="S198" s="1" t="s">
        <v>412</v>
      </c>
      <c r="T198" s="1" t="s">
        <v>412</v>
      </c>
      <c r="U198" s="1" t="s">
        <v>412</v>
      </c>
      <c r="V198" s="1" t="s">
        <v>412</v>
      </c>
      <c r="W198" s="1" t="s">
        <v>412</v>
      </c>
      <c r="X198" s="1" t="s">
        <v>412</v>
      </c>
      <c r="Y198" s="1" t="s">
        <v>412</v>
      </c>
      <c r="Z198" s="1" t="s">
        <v>412</v>
      </c>
      <c r="AA198" s="1" t="s">
        <v>412</v>
      </c>
      <c r="AB198" s="1" t="s">
        <v>412</v>
      </c>
      <c r="AC198" s="1" t="s">
        <v>412</v>
      </c>
      <c r="AD198" s="1" t="s">
        <v>412</v>
      </c>
      <c r="AE198" s="1" t="s">
        <v>412</v>
      </c>
      <c r="AF198" s="1" t="s">
        <v>412</v>
      </c>
      <c r="AG198" s="1" t="s">
        <v>412</v>
      </c>
      <c r="AH198" s="1" t="s">
        <v>412</v>
      </c>
      <c r="AI198" s="1" t="s">
        <v>412</v>
      </c>
      <c r="AJ198" s="1" t="s">
        <v>412</v>
      </c>
      <c r="AK198" s="1" t="s">
        <v>412</v>
      </c>
      <c r="AL198" s="1" t="s">
        <v>412</v>
      </c>
      <c r="AM198" s="1" t="s">
        <v>412</v>
      </c>
    </row>
    <row r="199" spans="2:39" x14ac:dyDescent="0.3">
      <c r="B199" s="17" t="s">
        <v>472</v>
      </c>
      <c r="C199" s="20" t="s">
        <v>584</v>
      </c>
      <c r="D199" s="15" t="s">
        <v>2</v>
      </c>
      <c r="E199" s="33" t="s">
        <v>2</v>
      </c>
      <c r="F199" s="19" t="s">
        <v>2</v>
      </c>
      <c r="G199" s="32" t="s">
        <v>2</v>
      </c>
      <c r="H199" s="29" t="s">
        <v>2</v>
      </c>
      <c r="I199" s="31" t="s">
        <v>2</v>
      </c>
      <c r="J199" s="30" t="s">
        <v>2</v>
      </c>
      <c r="K199" s="4"/>
      <c r="L199" s="34"/>
      <c r="M199" s="4"/>
      <c r="N199" s="4"/>
      <c r="O199" s="4"/>
      <c r="P199" s="4"/>
      <c r="Q199" s="4"/>
      <c r="R199" s="4"/>
      <c r="S199" s="4"/>
      <c r="T199" s="9"/>
      <c r="U199" s="9"/>
      <c r="V199" s="5" t="s">
        <v>2</v>
      </c>
      <c r="W199" s="4"/>
      <c r="X199" s="4"/>
      <c r="Y199" s="8"/>
      <c r="Z199" s="8"/>
      <c r="AA199" s="2"/>
      <c r="AB199" s="28" t="s">
        <v>2</v>
      </c>
      <c r="AC199" s="5" t="s">
        <v>2</v>
      </c>
      <c r="AD199" s="2"/>
      <c r="AE199" s="8"/>
      <c r="AF199" s="9"/>
      <c r="AG199" s="8"/>
      <c r="AH199" s="5" t="s">
        <v>2</v>
      </c>
      <c r="AI199" s="5" t="s">
        <v>2</v>
      </c>
      <c r="AJ199" s="5" t="s">
        <v>2</v>
      </c>
      <c r="AK199" s="13" t="s">
        <v>2</v>
      </c>
      <c r="AL199" s="27" t="s">
        <v>2</v>
      </c>
      <c r="AM199" s="35" t="s">
        <v>2</v>
      </c>
    </row>
    <row r="200" spans="2:39" x14ac:dyDescent="0.3">
      <c r="B200" s="7" t="s">
        <v>412</v>
      </c>
      <c r="C200" s="1" t="s">
        <v>412</v>
      </c>
      <c r="D200" s="6" t="s">
        <v>412</v>
      </c>
      <c r="E200" s="1" t="s">
        <v>412</v>
      </c>
      <c r="F200" s="1" t="s">
        <v>412</v>
      </c>
      <c r="G200" s="1" t="s">
        <v>412</v>
      </c>
      <c r="H200" s="1" t="s">
        <v>412</v>
      </c>
      <c r="I200" s="1" t="s">
        <v>412</v>
      </c>
      <c r="J200" s="1" t="s">
        <v>412</v>
      </c>
      <c r="K200" s="1" t="s">
        <v>412</v>
      </c>
      <c r="L200" s="1" t="s">
        <v>412</v>
      </c>
      <c r="M200" s="1" t="s">
        <v>412</v>
      </c>
      <c r="N200" s="1" t="s">
        <v>412</v>
      </c>
      <c r="O200" s="1" t="s">
        <v>412</v>
      </c>
      <c r="P200" s="1" t="s">
        <v>412</v>
      </c>
      <c r="Q200" s="1" t="s">
        <v>412</v>
      </c>
      <c r="R200" s="1" t="s">
        <v>412</v>
      </c>
      <c r="S200" s="1" t="s">
        <v>412</v>
      </c>
      <c r="T200" s="1" t="s">
        <v>412</v>
      </c>
      <c r="U200" s="1" t="s">
        <v>412</v>
      </c>
      <c r="V200" s="1" t="s">
        <v>412</v>
      </c>
      <c r="W200" s="1" t="s">
        <v>412</v>
      </c>
      <c r="X200" s="1" t="s">
        <v>412</v>
      </c>
      <c r="Y200" s="1" t="s">
        <v>412</v>
      </c>
      <c r="Z200" s="1" t="s">
        <v>412</v>
      </c>
      <c r="AA200" s="1" t="s">
        <v>412</v>
      </c>
      <c r="AB200" s="1" t="s">
        <v>412</v>
      </c>
      <c r="AC200" s="1" t="s">
        <v>412</v>
      </c>
      <c r="AD200" s="1" t="s">
        <v>412</v>
      </c>
      <c r="AE200" s="1" t="s">
        <v>412</v>
      </c>
      <c r="AF200" s="1" t="s">
        <v>412</v>
      </c>
      <c r="AG200" s="1" t="s">
        <v>412</v>
      </c>
      <c r="AH200" s="1" t="s">
        <v>412</v>
      </c>
      <c r="AI200" s="1" t="s">
        <v>412</v>
      </c>
      <c r="AJ200" s="1" t="s">
        <v>412</v>
      </c>
      <c r="AK200" s="1" t="s">
        <v>412</v>
      </c>
      <c r="AL200" s="1" t="s">
        <v>412</v>
      </c>
      <c r="AM200" s="1" t="s">
        <v>412</v>
      </c>
    </row>
    <row r="201" spans="2:39" ht="28" x14ac:dyDescent="0.3">
      <c r="B201" s="16" t="s">
        <v>26</v>
      </c>
      <c r="C201" s="14" t="s">
        <v>606</v>
      </c>
      <c r="D201" s="18"/>
      <c r="E201" s="2"/>
      <c r="F201" s="2"/>
      <c r="G201" s="2"/>
      <c r="H201" s="2"/>
      <c r="I201" s="2"/>
      <c r="J201" s="2"/>
      <c r="K201" s="3">
        <f>SUM('GMIC-NC_21A_SCDPT1'!SCDPT1_63BEGIN_7:'GMIC-NC_21A_SCDPT1'!SCDPT1_63ENDIN_7)</f>
        <v>0</v>
      </c>
      <c r="L201" s="2"/>
      <c r="M201" s="3">
        <f>SUM('GMIC-NC_21A_SCDPT1'!SCDPT1_63BEGIN_9:'GMIC-NC_21A_SCDPT1'!SCDPT1_63ENDIN_9)</f>
        <v>0</v>
      </c>
      <c r="N201" s="3">
        <f>SUM('GMIC-NC_21A_SCDPT1'!SCDPT1_63BEGIN_10:'GMIC-NC_21A_SCDPT1'!SCDPT1_63ENDIN_10)</f>
        <v>0</v>
      </c>
      <c r="O201" s="3">
        <f>SUM('GMIC-NC_21A_SCDPT1'!SCDPT1_63BEGIN_11:'GMIC-NC_21A_SCDPT1'!SCDPT1_63ENDIN_11)</f>
        <v>0</v>
      </c>
      <c r="P201" s="3">
        <f>SUM('GMIC-NC_21A_SCDPT1'!SCDPT1_63BEGIN_12:'GMIC-NC_21A_SCDPT1'!SCDPT1_63ENDIN_12)</f>
        <v>0</v>
      </c>
      <c r="Q201" s="3">
        <f>SUM('GMIC-NC_21A_SCDPT1'!SCDPT1_63BEGIN_13:'GMIC-NC_21A_SCDPT1'!SCDPT1_63ENDIN_13)</f>
        <v>0</v>
      </c>
      <c r="R201" s="3">
        <f>SUM('GMIC-NC_21A_SCDPT1'!SCDPT1_63BEGIN_14:'GMIC-NC_21A_SCDPT1'!SCDPT1_63ENDIN_14)</f>
        <v>0</v>
      </c>
      <c r="S201" s="3">
        <f>SUM('GMIC-NC_21A_SCDPT1'!SCDPT1_63BEGIN_15:'GMIC-NC_21A_SCDPT1'!SCDPT1_63ENDIN_15)</f>
        <v>0</v>
      </c>
      <c r="T201" s="2"/>
      <c r="U201" s="2"/>
      <c r="V201" s="2"/>
      <c r="W201" s="3">
        <f>SUM('GMIC-NC_21A_SCDPT1'!SCDPT1_63BEGIN_19:'GMIC-NC_21A_SCDPT1'!SCDPT1_63ENDIN_19)</f>
        <v>0</v>
      </c>
      <c r="X201" s="3">
        <f>SUM('GMIC-NC_21A_SCDPT1'!SCDPT1_63BEGIN_20:'GMIC-NC_21A_SCDPT1'!SCDPT1_63ENDIN_20)</f>
        <v>0</v>
      </c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2:39" x14ac:dyDescent="0.3">
      <c r="B202" s="7" t="s">
        <v>412</v>
      </c>
      <c r="C202" s="1" t="s">
        <v>412</v>
      </c>
      <c r="D202" s="6" t="s">
        <v>412</v>
      </c>
      <c r="E202" s="1" t="s">
        <v>412</v>
      </c>
      <c r="F202" s="1" t="s">
        <v>412</v>
      </c>
      <c r="G202" s="1" t="s">
        <v>412</v>
      </c>
      <c r="H202" s="1" t="s">
        <v>412</v>
      </c>
      <c r="I202" s="1" t="s">
        <v>412</v>
      </c>
      <c r="J202" s="1" t="s">
        <v>412</v>
      </c>
      <c r="K202" s="1" t="s">
        <v>412</v>
      </c>
      <c r="L202" s="1" t="s">
        <v>412</v>
      </c>
      <c r="M202" s="1" t="s">
        <v>412</v>
      </c>
      <c r="N202" s="1" t="s">
        <v>412</v>
      </c>
      <c r="O202" s="1" t="s">
        <v>412</v>
      </c>
      <c r="P202" s="1" t="s">
        <v>412</v>
      </c>
      <c r="Q202" s="1" t="s">
        <v>412</v>
      </c>
      <c r="R202" s="1" t="s">
        <v>412</v>
      </c>
      <c r="S202" s="1" t="s">
        <v>412</v>
      </c>
      <c r="T202" s="1" t="s">
        <v>412</v>
      </c>
      <c r="U202" s="1" t="s">
        <v>412</v>
      </c>
      <c r="V202" s="1" t="s">
        <v>412</v>
      </c>
      <c r="W202" s="1" t="s">
        <v>412</v>
      </c>
      <c r="X202" s="1" t="s">
        <v>412</v>
      </c>
      <c r="Y202" s="1" t="s">
        <v>412</v>
      </c>
      <c r="Z202" s="1" t="s">
        <v>412</v>
      </c>
      <c r="AA202" s="1" t="s">
        <v>412</v>
      </c>
      <c r="AB202" s="1" t="s">
        <v>412</v>
      </c>
      <c r="AC202" s="1" t="s">
        <v>412</v>
      </c>
      <c r="AD202" s="1" t="s">
        <v>412</v>
      </c>
      <c r="AE202" s="1" t="s">
        <v>412</v>
      </c>
      <c r="AF202" s="1" t="s">
        <v>412</v>
      </c>
      <c r="AG202" s="1" t="s">
        <v>412</v>
      </c>
      <c r="AH202" s="1" t="s">
        <v>412</v>
      </c>
      <c r="AI202" s="1" t="s">
        <v>412</v>
      </c>
      <c r="AJ202" s="1" t="s">
        <v>412</v>
      </c>
      <c r="AK202" s="1" t="s">
        <v>412</v>
      </c>
      <c r="AL202" s="1" t="s">
        <v>412</v>
      </c>
      <c r="AM202" s="1" t="s">
        <v>412</v>
      </c>
    </row>
    <row r="203" spans="2:39" x14ac:dyDescent="0.3">
      <c r="B203" s="17" t="s">
        <v>348</v>
      </c>
      <c r="C203" s="20" t="s">
        <v>584</v>
      </c>
      <c r="D203" s="15" t="s">
        <v>2</v>
      </c>
      <c r="E203" s="33" t="s">
        <v>2</v>
      </c>
      <c r="F203" s="19" t="s">
        <v>2</v>
      </c>
      <c r="G203" s="32" t="s">
        <v>2</v>
      </c>
      <c r="H203" s="29" t="s">
        <v>2</v>
      </c>
      <c r="I203" s="31" t="s">
        <v>2</v>
      </c>
      <c r="J203" s="30" t="s">
        <v>2</v>
      </c>
      <c r="K203" s="4"/>
      <c r="L203" s="34"/>
      <c r="M203" s="4"/>
      <c r="N203" s="4"/>
      <c r="O203" s="4"/>
      <c r="P203" s="4"/>
      <c r="Q203" s="4"/>
      <c r="R203" s="4"/>
      <c r="S203" s="4"/>
      <c r="T203" s="9"/>
      <c r="U203" s="9"/>
      <c r="V203" s="5" t="s">
        <v>2</v>
      </c>
      <c r="W203" s="4"/>
      <c r="X203" s="4"/>
      <c r="Y203" s="8"/>
      <c r="Z203" s="8"/>
      <c r="AA203" s="2"/>
      <c r="AB203" s="28" t="s">
        <v>2</v>
      </c>
      <c r="AC203" s="5" t="s">
        <v>2</v>
      </c>
      <c r="AD203" s="2"/>
      <c r="AE203" s="8"/>
      <c r="AF203" s="9"/>
      <c r="AG203" s="8"/>
      <c r="AH203" s="5" t="s">
        <v>2</v>
      </c>
      <c r="AI203" s="5" t="s">
        <v>2</v>
      </c>
      <c r="AJ203" s="5" t="s">
        <v>2</v>
      </c>
      <c r="AK203" s="13" t="s">
        <v>2</v>
      </c>
      <c r="AL203" s="27" t="s">
        <v>2</v>
      </c>
      <c r="AM203" s="35" t="s">
        <v>2</v>
      </c>
    </row>
    <row r="204" spans="2:39" x14ac:dyDescent="0.3">
      <c r="B204" s="7" t="s">
        <v>412</v>
      </c>
      <c r="C204" s="1" t="s">
        <v>412</v>
      </c>
      <c r="D204" s="6" t="s">
        <v>412</v>
      </c>
      <c r="E204" s="1" t="s">
        <v>412</v>
      </c>
      <c r="F204" s="1" t="s">
        <v>412</v>
      </c>
      <c r="G204" s="1" t="s">
        <v>412</v>
      </c>
      <c r="H204" s="1" t="s">
        <v>412</v>
      </c>
      <c r="I204" s="1" t="s">
        <v>412</v>
      </c>
      <c r="J204" s="1" t="s">
        <v>412</v>
      </c>
      <c r="K204" s="1" t="s">
        <v>412</v>
      </c>
      <c r="L204" s="1" t="s">
        <v>412</v>
      </c>
      <c r="M204" s="1" t="s">
        <v>412</v>
      </c>
      <c r="N204" s="1" t="s">
        <v>412</v>
      </c>
      <c r="O204" s="1" t="s">
        <v>412</v>
      </c>
      <c r="P204" s="1" t="s">
        <v>412</v>
      </c>
      <c r="Q204" s="1" t="s">
        <v>412</v>
      </c>
      <c r="R204" s="1" t="s">
        <v>412</v>
      </c>
      <c r="S204" s="1" t="s">
        <v>412</v>
      </c>
      <c r="T204" s="1" t="s">
        <v>412</v>
      </c>
      <c r="U204" s="1" t="s">
        <v>412</v>
      </c>
      <c r="V204" s="1" t="s">
        <v>412</v>
      </c>
      <c r="W204" s="1" t="s">
        <v>412</v>
      </c>
      <c r="X204" s="1" t="s">
        <v>412</v>
      </c>
      <c r="Y204" s="1" t="s">
        <v>412</v>
      </c>
      <c r="Z204" s="1" t="s">
        <v>412</v>
      </c>
      <c r="AA204" s="1" t="s">
        <v>412</v>
      </c>
      <c r="AB204" s="1" t="s">
        <v>412</v>
      </c>
      <c r="AC204" s="1" t="s">
        <v>412</v>
      </c>
      <c r="AD204" s="1" t="s">
        <v>412</v>
      </c>
      <c r="AE204" s="1" t="s">
        <v>412</v>
      </c>
      <c r="AF204" s="1" t="s">
        <v>412</v>
      </c>
      <c r="AG204" s="1" t="s">
        <v>412</v>
      </c>
      <c r="AH204" s="1" t="s">
        <v>412</v>
      </c>
      <c r="AI204" s="1" t="s">
        <v>412</v>
      </c>
      <c r="AJ204" s="1" t="s">
        <v>412</v>
      </c>
      <c r="AK204" s="1" t="s">
        <v>412</v>
      </c>
      <c r="AL204" s="1" t="s">
        <v>412</v>
      </c>
      <c r="AM204" s="1" t="s">
        <v>412</v>
      </c>
    </row>
    <row r="205" spans="2:39" ht="28" x14ac:dyDescent="0.3">
      <c r="B205" s="16" t="s">
        <v>555</v>
      </c>
      <c r="C205" s="14" t="s">
        <v>556</v>
      </c>
      <c r="D205" s="18"/>
      <c r="E205" s="2"/>
      <c r="F205" s="2"/>
      <c r="G205" s="2"/>
      <c r="H205" s="2"/>
      <c r="I205" s="2"/>
      <c r="J205" s="2"/>
      <c r="K205" s="3">
        <f>SUM('GMIC-NC_21A_SCDPT1'!SCDPT1_64BEGIN_7:'GMIC-NC_21A_SCDPT1'!SCDPT1_64ENDIN_7)</f>
        <v>0</v>
      </c>
      <c r="L205" s="2"/>
      <c r="M205" s="3">
        <f>SUM('GMIC-NC_21A_SCDPT1'!SCDPT1_64BEGIN_9:'GMIC-NC_21A_SCDPT1'!SCDPT1_64ENDIN_9)</f>
        <v>0</v>
      </c>
      <c r="N205" s="3">
        <f>SUM('GMIC-NC_21A_SCDPT1'!SCDPT1_64BEGIN_10:'GMIC-NC_21A_SCDPT1'!SCDPT1_64ENDIN_10)</f>
        <v>0</v>
      </c>
      <c r="O205" s="3">
        <f>SUM('GMIC-NC_21A_SCDPT1'!SCDPT1_64BEGIN_11:'GMIC-NC_21A_SCDPT1'!SCDPT1_64ENDIN_11)</f>
        <v>0</v>
      </c>
      <c r="P205" s="3">
        <f>SUM('GMIC-NC_21A_SCDPT1'!SCDPT1_64BEGIN_12:'GMIC-NC_21A_SCDPT1'!SCDPT1_64ENDIN_12)</f>
        <v>0</v>
      </c>
      <c r="Q205" s="3">
        <f>SUM('GMIC-NC_21A_SCDPT1'!SCDPT1_64BEGIN_13:'GMIC-NC_21A_SCDPT1'!SCDPT1_64ENDIN_13)</f>
        <v>0</v>
      </c>
      <c r="R205" s="3">
        <f>SUM('GMIC-NC_21A_SCDPT1'!SCDPT1_64BEGIN_14:'GMIC-NC_21A_SCDPT1'!SCDPT1_64ENDIN_14)</f>
        <v>0</v>
      </c>
      <c r="S205" s="3">
        <f>SUM('GMIC-NC_21A_SCDPT1'!SCDPT1_64BEGIN_15:'GMIC-NC_21A_SCDPT1'!SCDPT1_64ENDIN_15)</f>
        <v>0</v>
      </c>
      <c r="T205" s="2"/>
      <c r="U205" s="2"/>
      <c r="V205" s="2"/>
      <c r="W205" s="3">
        <f>SUM('GMIC-NC_21A_SCDPT1'!SCDPT1_64BEGIN_19:'GMIC-NC_21A_SCDPT1'!SCDPT1_64ENDIN_19)</f>
        <v>0</v>
      </c>
      <c r="X205" s="3">
        <f>SUM('GMIC-NC_21A_SCDPT1'!SCDPT1_64BEGIN_20:'GMIC-NC_21A_SCDPT1'!SCDPT1_64ENDIN_20)</f>
        <v>0</v>
      </c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2:39" ht="28" x14ac:dyDescent="0.3">
      <c r="B206" s="16" t="s">
        <v>473</v>
      </c>
      <c r="C206" s="14" t="s">
        <v>264</v>
      </c>
      <c r="D206" s="18"/>
      <c r="E206" s="2"/>
      <c r="F206" s="2"/>
      <c r="G206" s="2"/>
      <c r="H206" s="2"/>
      <c r="I206" s="2"/>
      <c r="J206" s="2"/>
      <c r="K206" s="3">
        <f>'GMIC-NC_21A_SCDPT1'!SCDPT1_6399999_7+'GMIC-NC_21A_SCDPT1'!SCDPT1_6499999_7</f>
        <v>0</v>
      </c>
      <c r="L206" s="2"/>
      <c r="M206" s="3">
        <f>'GMIC-NC_21A_SCDPT1'!SCDPT1_6399999_9+'GMIC-NC_21A_SCDPT1'!SCDPT1_6499999_9</f>
        <v>0</v>
      </c>
      <c r="N206" s="3">
        <f>'GMIC-NC_21A_SCDPT1'!SCDPT1_6399999_10+'GMIC-NC_21A_SCDPT1'!SCDPT1_6499999_10</f>
        <v>0</v>
      </c>
      <c r="O206" s="3">
        <f>'GMIC-NC_21A_SCDPT1'!SCDPT1_6399999_11+'GMIC-NC_21A_SCDPT1'!SCDPT1_6499999_11</f>
        <v>0</v>
      </c>
      <c r="P206" s="3">
        <f>'GMIC-NC_21A_SCDPT1'!SCDPT1_6399999_12+'GMIC-NC_21A_SCDPT1'!SCDPT1_6499999_12</f>
        <v>0</v>
      </c>
      <c r="Q206" s="3">
        <f>'GMIC-NC_21A_SCDPT1'!SCDPT1_6399999_13+'GMIC-NC_21A_SCDPT1'!SCDPT1_6499999_13</f>
        <v>0</v>
      </c>
      <c r="R206" s="3">
        <f>'GMIC-NC_21A_SCDPT1'!SCDPT1_6399999_14+'GMIC-NC_21A_SCDPT1'!SCDPT1_6499999_14</f>
        <v>0</v>
      </c>
      <c r="S206" s="3">
        <f>'GMIC-NC_21A_SCDPT1'!SCDPT1_6399999_15+'GMIC-NC_21A_SCDPT1'!SCDPT1_6499999_15</f>
        <v>0</v>
      </c>
      <c r="T206" s="2"/>
      <c r="U206" s="2"/>
      <c r="V206" s="2"/>
      <c r="W206" s="3">
        <f>'GMIC-NC_21A_SCDPT1'!SCDPT1_6399999_19+'GMIC-NC_21A_SCDPT1'!SCDPT1_6499999_19</f>
        <v>0</v>
      </c>
      <c r="X206" s="3">
        <f>'GMIC-NC_21A_SCDPT1'!SCDPT1_6399999_20+'GMIC-NC_21A_SCDPT1'!SCDPT1_6499999_20</f>
        <v>0</v>
      </c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2:39" x14ac:dyDescent="0.3">
      <c r="B207" s="16" t="s">
        <v>116</v>
      </c>
      <c r="C207" s="14" t="s">
        <v>635</v>
      </c>
      <c r="D207" s="18"/>
      <c r="E207" s="2"/>
      <c r="F207" s="2"/>
      <c r="G207" s="2"/>
      <c r="H207" s="2"/>
      <c r="I207" s="2"/>
      <c r="J207" s="2"/>
      <c r="K207" s="3">
        <f>'GMIC-NC_21A_SCDPT1'!SCDPT1_0199999_7+'GMIC-NC_21A_SCDPT1'!SCDPT1_0699999_7+'GMIC-NC_21A_SCDPT1'!SCDPT1_1199999_7+'GMIC-NC_21A_SCDPT1'!SCDPT1_1899999_7+'GMIC-NC_21A_SCDPT1'!SCDPT1_2599999_7+'GMIC-NC_21A_SCDPT1'!SCDPT1_3299999_7+'GMIC-NC_21A_SCDPT1'!SCDPT1_4299999_7+'GMIC-NC_21A_SCDPT1'!SCDPT1_4999999_7</f>
        <v>24280718</v>
      </c>
      <c r="L207" s="2"/>
      <c r="M207" s="3">
        <f>'GMIC-NC_21A_SCDPT1'!SCDPT1_0199999_9+'GMIC-NC_21A_SCDPT1'!SCDPT1_0699999_9+'GMIC-NC_21A_SCDPT1'!SCDPT1_1199999_9+'GMIC-NC_21A_SCDPT1'!SCDPT1_1899999_9+'GMIC-NC_21A_SCDPT1'!SCDPT1_2599999_9+'GMIC-NC_21A_SCDPT1'!SCDPT1_3299999_9+'GMIC-NC_21A_SCDPT1'!SCDPT1_4299999_9+'GMIC-NC_21A_SCDPT1'!SCDPT1_4999999_9</f>
        <v>25292785</v>
      </c>
      <c r="N207" s="3">
        <f>'GMIC-NC_21A_SCDPT1'!SCDPT1_0199999_10+'GMIC-NC_21A_SCDPT1'!SCDPT1_0699999_10+'GMIC-NC_21A_SCDPT1'!SCDPT1_1199999_10+'GMIC-NC_21A_SCDPT1'!SCDPT1_1899999_10+'GMIC-NC_21A_SCDPT1'!SCDPT1_2599999_10+'GMIC-NC_21A_SCDPT1'!SCDPT1_3299999_10+'GMIC-NC_21A_SCDPT1'!SCDPT1_4299999_10+'GMIC-NC_21A_SCDPT1'!SCDPT1_4999999_10</f>
        <v>24345000</v>
      </c>
      <c r="O207" s="3">
        <f>'GMIC-NC_21A_SCDPT1'!SCDPT1_0199999_11+'GMIC-NC_21A_SCDPT1'!SCDPT1_0699999_11+'GMIC-NC_21A_SCDPT1'!SCDPT1_1199999_11+'GMIC-NC_21A_SCDPT1'!SCDPT1_1899999_11+'GMIC-NC_21A_SCDPT1'!SCDPT1_2599999_11+'GMIC-NC_21A_SCDPT1'!SCDPT1_3299999_11+'GMIC-NC_21A_SCDPT1'!SCDPT1_4299999_11+'GMIC-NC_21A_SCDPT1'!SCDPT1_4999999_11</f>
        <v>24314453</v>
      </c>
      <c r="P207" s="3">
        <f>'GMIC-NC_21A_SCDPT1'!SCDPT1_0199999_12+'GMIC-NC_21A_SCDPT1'!SCDPT1_0699999_12+'GMIC-NC_21A_SCDPT1'!SCDPT1_1199999_12+'GMIC-NC_21A_SCDPT1'!SCDPT1_1899999_12+'GMIC-NC_21A_SCDPT1'!SCDPT1_2599999_12+'GMIC-NC_21A_SCDPT1'!SCDPT1_3299999_12+'GMIC-NC_21A_SCDPT1'!SCDPT1_4299999_12+'GMIC-NC_21A_SCDPT1'!SCDPT1_4999999_12</f>
        <v>0</v>
      </c>
      <c r="Q207" s="3">
        <f>'GMIC-NC_21A_SCDPT1'!SCDPT1_0199999_13+'GMIC-NC_21A_SCDPT1'!SCDPT1_0699999_13+'GMIC-NC_21A_SCDPT1'!SCDPT1_1199999_13+'GMIC-NC_21A_SCDPT1'!SCDPT1_1899999_13+'GMIC-NC_21A_SCDPT1'!SCDPT1_2599999_13+'GMIC-NC_21A_SCDPT1'!SCDPT1_3299999_13+'GMIC-NC_21A_SCDPT1'!SCDPT1_4299999_13+'GMIC-NC_21A_SCDPT1'!SCDPT1_4999999_13</f>
        <v>9614</v>
      </c>
      <c r="R207" s="3">
        <f>'GMIC-NC_21A_SCDPT1'!SCDPT1_0199999_14+'GMIC-NC_21A_SCDPT1'!SCDPT1_0699999_14+'GMIC-NC_21A_SCDPT1'!SCDPT1_1199999_14+'GMIC-NC_21A_SCDPT1'!SCDPT1_1899999_14+'GMIC-NC_21A_SCDPT1'!SCDPT1_2599999_14+'GMIC-NC_21A_SCDPT1'!SCDPT1_3299999_14+'GMIC-NC_21A_SCDPT1'!SCDPT1_4299999_14+'GMIC-NC_21A_SCDPT1'!SCDPT1_4999999_14</f>
        <v>0</v>
      </c>
      <c r="S207" s="3">
        <f>'GMIC-NC_21A_SCDPT1'!SCDPT1_0199999_15+'GMIC-NC_21A_SCDPT1'!SCDPT1_0699999_15+'GMIC-NC_21A_SCDPT1'!SCDPT1_1199999_15+'GMIC-NC_21A_SCDPT1'!SCDPT1_1899999_15+'GMIC-NC_21A_SCDPT1'!SCDPT1_2599999_15+'GMIC-NC_21A_SCDPT1'!SCDPT1_3299999_15+'GMIC-NC_21A_SCDPT1'!SCDPT1_4299999_15+'GMIC-NC_21A_SCDPT1'!SCDPT1_4999999_15</f>
        <v>0</v>
      </c>
      <c r="T207" s="2"/>
      <c r="U207" s="2"/>
      <c r="V207" s="2"/>
      <c r="W207" s="3">
        <f>'GMIC-NC_21A_SCDPT1'!SCDPT1_0199999_19+'GMIC-NC_21A_SCDPT1'!SCDPT1_0699999_19+'GMIC-NC_21A_SCDPT1'!SCDPT1_1199999_19+'GMIC-NC_21A_SCDPT1'!SCDPT1_1899999_19+'GMIC-NC_21A_SCDPT1'!SCDPT1_2599999_19+'GMIC-NC_21A_SCDPT1'!SCDPT1_3299999_19+'GMIC-NC_21A_SCDPT1'!SCDPT1_4299999_19+'GMIC-NC_21A_SCDPT1'!SCDPT1_4999999_19</f>
        <v>194787</v>
      </c>
      <c r="X207" s="3">
        <f>'GMIC-NC_21A_SCDPT1'!SCDPT1_0199999_20+'GMIC-NC_21A_SCDPT1'!SCDPT1_0699999_20+'GMIC-NC_21A_SCDPT1'!SCDPT1_1199999_20+'GMIC-NC_21A_SCDPT1'!SCDPT1_1899999_20+'GMIC-NC_21A_SCDPT1'!SCDPT1_2599999_20+'GMIC-NC_21A_SCDPT1'!SCDPT1_3299999_20+'GMIC-NC_21A_SCDPT1'!SCDPT1_4299999_20+'GMIC-NC_21A_SCDPT1'!SCDPT1_4999999_20</f>
        <v>626875</v>
      </c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2:39" ht="28" x14ac:dyDescent="0.3">
      <c r="B208" s="16" t="s">
        <v>636</v>
      </c>
      <c r="C208" s="14" t="s">
        <v>557</v>
      </c>
      <c r="D208" s="18"/>
      <c r="E208" s="2"/>
      <c r="F208" s="2"/>
      <c r="G208" s="2"/>
      <c r="H208" s="2"/>
      <c r="I208" s="2"/>
      <c r="J208" s="2"/>
      <c r="K208" s="3">
        <f>'GMIC-NC_21A_SCDPT1'!SCDPT1_0299999_7+'GMIC-NC_21A_SCDPT1'!SCDPT1_0799999_7+'GMIC-NC_21A_SCDPT1'!SCDPT1_1299999_7+'GMIC-NC_21A_SCDPT1'!SCDPT1_1999999_7+'GMIC-NC_21A_SCDPT1'!SCDPT1_2699999_7+'GMIC-NC_21A_SCDPT1'!SCDPT1_3399999_7+'GMIC-NC_21A_SCDPT1'!SCDPT1_4399999_7+'GMIC-NC_21A_SCDPT1'!SCDPT1_5099999_7</f>
        <v>0</v>
      </c>
      <c r="L208" s="2"/>
      <c r="M208" s="3">
        <f>'GMIC-NC_21A_SCDPT1'!SCDPT1_0299999_9+'GMIC-NC_21A_SCDPT1'!SCDPT1_0799999_9+'GMIC-NC_21A_SCDPT1'!SCDPT1_1299999_9+'GMIC-NC_21A_SCDPT1'!SCDPT1_1999999_9+'GMIC-NC_21A_SCDPT1'!SCDPT1_2699999_9+'GMIC-NC_21A_SCDPT1'!SCDPT1_3399999_9+'GMIC-NC_21A_SCDPT1'!SCDPT1_4399999_9+'GMIC-NC_21A_SCDPT1'!SCDPT1_5099999_9</f>
        <v>0</v>
      </c>
      <c r="N208" s="3">
        <f>'GMIC-NC_21A_SCDPT1'!SCDPT1_0299999_10+'GMIC-NC_21A_SCDPT1'!SCDPT1_0799999_10+'GMIC-NC_21A_SCDPT1'!SCDPT1_1299999_10+'GMIC-NC_21A_SCDPT1'!SCDPT1_1999999_10+'GMIC-NC_21A_SCDPT1'!SCDPT1_2699999_10+'GMIC-NC_21A_SCDPT1'!SCDPT1_3399999_10+'GMIC-NC_21A_SCDPT1'!SCDPT1_4399999_10+'GMIC-NC_21A_SCDPT1'!SCDPT1_5099999_10</f>
        <v>0</v>
      </c>
      <c r="O208" s="3">
        <f>'GMIC-NC_21A_SCDPT1'!SCDPT1_0299999_11+'GMIC-NC_21A_SCDPT1'!SCDPT1_0799999_11+'GMIC-NC_21A_SCDPT1'!SCDPT1_1299999_11+'GMIC-NC_21A_SCDPT1'!SCDPT1_1999999_11+'GMIC-NC_21A_SCDPT1'!SCDPT1_2699999_11+'GMIC-NC_21A_SCDPT1'!SCDPT1_3399999_11+'GMIC-NC_21A_SCDPT1'!SCDPT1_4399999_11+'GMIC-NC_21A_SCDPT1'!SCDPT1_5099999_11</f>
        <v>0</v>
      </c>
      <c r="P208" s="3">
        <f>'GMIC-NC_21A_SCDPT1'!SCDPT1_0299999_12+'GMIC-NC_21A_SCDPT1'!SCDPT1_0799999_12+'GMIC-NC_21A_SCDPT1'!SCDPT1_1299999_12+'GMIC-NC_21A_SCDPT1'!SCDPT1_1999999_12+'GMIC-NC_21A_SCDPT1'!SCDPT1_2699999_12+'GMIC-NC_21A_SCDPT1'!SCDPT1_3399999_12+'GMIC-NC_21A_SCDPT1'!SCDPT1_4399999_12+'GMIC-NC_21A_SCDPT1'!SCDPT1_5099999_12</f>
        <v>0</v>
      </c>
      <c r="Q208" s="3">
        <f>'GMIC-NC_21A_SCDPT1'!SCDPT1_0299999_13+'GMIC-NC_21A_SCDPT1'!SCDPT1_0799999_13+'GMIC-NC_21A_SCDPT1'!SCDPT1_1299999_13+'GMIC-NC_21A_SCDPT1'!SCDPT1_1999999_13+'GMIC-NC_21A_SCDPT1'!SCDPT1_2699999_13+'GMIC-NC_21A_SCDPT1'!SCDPT1_3399999_13+'GMIC-NC_21A_SCDPT1'!SCDPT1_4399999_13+'GMIC-NC_21A_SCDPT1'!SCDPT1_5099999_13</f>
        <v>0</v>
      </c>
      <c r="R208" s="3">
        <f>'GMIC-NC_21A_SCDPT1'!SCDPT1_0299999_14+'GMIC-NC_21A_SCDPT1'!SCDPT1_0799999_14+'GMIC-NC_21A_SCDPT1'!SCDPT1_1299999_14+'GMIC-NC_21A_SCDPT1'!SCDPT1_1999999_14+'GMIC-NC_21A_SCDPT1'!SCDPT1_2699999_14+'GMIC-NC_21A_SCDPT1'!SCDPT1_3399999_14+'GMIC-NC_21A_SCDPT1'!SCDPT1_4399999_14+'GMIC-NC_21A_SCDPT1'!SCDPT1_5099999_14</f>
        <v>0</v>
      </c>
      <c r="S208" s="3">
        <f>'GMIC-NC_21A_SCDPT1'!SCDPT1_0299999_15+'GMIC-NC_21A_SCDPT1'!SCDPT1_0799999_15+'GMIC-NC_21A_SCDPT1'!SCDPT1_1299999_15+'GMIC-NC_21A_SCDPT1'!SCDPT1_1999999_15+'GMIC-NC_21A_SCDPT1'!SCDPT1_2699999_15+'GMIC-NC_21A_SCDPT1'!SCDPT1_3399999_15+'GMIC-NC_21A_SCDPT1'!SCDPT1_4399999_15+'GMIC-NC_21A_SCDPT1'!SCDPT1_5099999_15</f>
        <v>0</v>
      </c>
      <c r="T208" s="2"/>
      <c r="U208" s="2"/>
      <c r="V208" s="2"/>
      <c r="W208" s="3">
        <f>'GMIC-NC_21A_SCDPT1'!SCDPT1_0299999_19+'GMIC-NC_21A_SCDPT1'!SCDPT1_0799999_19+'GMIC-NC_21A_SCDPT1'!SCDPT1_1299999_19+'GMIC-NC_21A_SCDPT1'!SCDPT1_1999999_19+'GMIC-NC_21A_SCDPT1'!SCDPT1_2699999_19+'GMIC-NC_21A_SCDPT1'!SCDPT1_3399999_19+'GMIC-NC_21A_SCDPT1'!SCDPT1_4399999_19+'GMIC-NC_21A_SCDPT1'!SCDPT1_5099999_19</f>
        <v>0</v>
      </c>
      <c r="X208" s="3">
        <f>'GMIC-NC_21A_SCDPT1'!SCDPT1_0299999_20+'GMIC-NC_21A_SCDPT1'!SCDPT1_0799999_20+'GMIC-NC_21A_SCDPT1'!SCDPT1_1299999_20+'GMIC-NC_21A_SCDPT1'!SCDPT1_1999999_20+'GMIC-NC_21A_SCDPT1'!SCDPT1_2699999_20+'GMIC-NC_21A_SCDPT1'!SCDPT1_3399999_20+'GMIC-NC_21A_SCDPT1'!SCDPT1_4399999_20+'GMIC-NC_21A_SCDPT1'!SCDPT1_5099999_20</f>
        <v>0</v>
      </c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2:39" ht="28" x14ac:dyDescent="0.3">
      <c r="B209" s="16" t="s">
        <v>508</v>
      </c>
      <c r="C209" s="14" t="s">
        <v>265</v>
      </c>
      <c r="D209" s="18"/>
      <c r="E209" s="2"/>
      <c r="F209" s="2"/>
      <c r="G209" s="2"/>
      <c r="H209" s="2"/>
      <c r="I209" s="2"/>
      <c r="J209" s="2"/>
      <c r="K209" s="3">
        <f>'GMIC-NC_21A_SCDPT1'!SCDPT1_0399999_7+'GMIC-NC_21A_SCDPT1'!SCDPT1_0899999_7+'GMIC-NC_21A_SCDPT1'!SCDPT1_1399999_7+'GMIC-NC_21A_SCDPT1'!SCDPT1_2099999_7+'GMIC-NC_21A_SCDPT1'!SCDPT1_2799999_7+'GMIC-NC_21A_SCDPT1'!SCDPT1_3499999_7+'GMIC-NC_21A_SCDPT1'!SCDPT1_4499999_7+'GMIC-NC_21A_SCDPT1'!SCDPT1_5199999_7</f>
        <v>0</v>
      </c>
      <c r="L209" s="2"/>
      <c r="M209" s="3">
        <f>'GMIC-NC_21A_SCDPT1'!SCDPT1_0399999_9+'GMIC-NC_21A_SCDPT1'!SCDPT1_0899999_9+'GMIC-NC_21A_SCDPT1'!SCDPT1_1399999_9+'GMIC-NC_21A_SCDPT1'!SCDPT1_2099999_9+'GMIC-NC_21A_SCDPT1'!SCDPT1_2799999_9+'GMIC-NC_21A_SCDPT1'!SCDPT1_3499999_9+'GMIC-NC_21A_SCDPT1'!SCDPT1_4499999_9+'GMIC-NC_21A_SCDPT1'!SCDPT1_5199999_9</f>
        <v>0</v>
      </c>
      <c r="N209" s="3">
        <f>'GMIC-NC_21A_SCDPT1'!SCDPT1_0399999_10+'GMIC-NC_21A_SCDPT1'!SCDPT1_0899999_10+'GMIC-NC_21A_SCDPT1'!SCDPT1_1399999_10+'GMIC-NC_21A_SCDPT1'!SCDPT1_2099999_10+'GMIC-NC_21A_SCDPT1'!SCDPT1_2799999_10+'GMIC-NC_21A_SCDPT1'!SCDPT1_3499999_10+'GMIC-NC_21A_SCDPT1'!SCDPT1_4499999_10+'GMIC-NC_21A_SCDPT1'!SCDPT1_5199999_10</f>
        <v>0</v>
      </c>
      <c r="O209" s="3">
        <f>'GMIC-NC_21A_SCDPT1'!SCDPT1_0399999_11+'GMIC-NC_21A_SCDPT1'!SCDPT1_0899999_11+'GMIC-NC_21A_SCDPT1'!SCDPT1_1399999_11+'GMIC-NC_21A_SCDPT1'!SCDPT1_2099999_11+'GMIC-NC_21A_SCDPT1'!SCDPT1_2799999_11+'GMIC-NC_21A_SCDPT1'!SCDPT1_3499999_11+'GMIC-NC_21A_SCDPT1'!SCDPT1_4499999_11+'GMIC-NC_21A_SCDPT1'!SCDPT1_5199999_11</f>
        <v>0</v>
      </c>
      <c r="P209" s="3">
        <f>'GMIC-NC_21A_SCDPT1'!SCDPT1_0399999_12+'GMIC-NC_21A_SCDPT1'!SCDPT1_0899999_12+'GMIC-NC_21A_SCDPT1'!SCDPT1_1399999_12+'GMIC-NC_21A_SCDPT1'!SCDPT1_2099999_12+'GMIC-NC_21A_SCDPT1'!SCDPT1_2799999_12+'GMIC-NC_21A_SCDPT1'!SCDPT1_3499999_12+'GMIC-NC_21A_SCDPT1'!SCDPT1_4499999_12+'GMIC-NC_21A_SCDPT1'!SCDPT1_5199999_12</f>
        <v>0</v>
      </c>
      <c r="Q209" s="3">
        <f>'GMIC-NC_21A_SCDPT1'!SCDPT1_0399999_13+'GMIC-NC_21A_SCDPT1'!SCDPT1_0899999_13+'GMIC-NC_21A_SCDPT1'!SCDPT1_1399999_13+'GMIC-NC_21A_SCDPT1'!SCDPT1_2099999_13+'GMIC-NC_21A_SCDPT1'!SCDPT1_2799999_13+'GMIC-NC_21A_SCDPT1'!SCDPT1_3499999_13+'GMIC-NC_21A_SCDPT1'!SCDPT1_4499999_13+'GMIC-NC_21A_SCDPT1'!SCDPT1_5199999_13</f>
        <v>0</v>
      </c>
      <c r="R209" s="3">
        <f>'GMIC-NC_21A_SCDPT1'!SCDPT1_0399999_14+'GMIC-NC_21A_SCDPT1'!SCDPT1_0899999_14+'GMIC-NC_21A_SCDPT1'!SCDPT1_1399999_14+'GMIC-NC_21A_SCDPT1'!SCDPT1_2099999_14+'GMIC-NC_21A_SCDPT1'!SCDPT1_2799999_14+'GMIC-NC_21A_SCDPT1'!SCDPT1_3499999_14+'GMIC-NC_21A_SCDPT1'!SCDPT1_4499999_14+'GMIC-NC_21A_SCDPT1'!SCDPT1_5199999_14</f>
        <v>0</v>
      </c>
      <c r="S209" s="3">
        <f>'GMIC-NC_21A_SCDPT1'!SCDPT1_0399999_15+'GMIC-NC_21A_SCDPT1'!SCDPT1_0899999_15+'GMIC-NC_21A_SCDPT1'!SCDPT1_1399999_15+'GMIC-NC_21A_SCDPT1'!SCDPT1_2099999_15+'GMIC-NC_21A_SCDPT1'!SCDPT1_2799999_15+'GMIC-NC_21A_SCDPT1'!SCDPT1_3499999_15+'GMIC-NC_21A_SCDPT1'!SCDPT1_4499999_15+'GMIC-NC_21A_SCDPT1'!SCDPT1_5199999_15</f>
        <v>0</v>
      </c>
      <c r="T209" s="2"/>
      <c r="U209" s="2"/>
      <c r="V209" s="2"/>
      <c r="W209" s="3">
        <f>'GMIC-NC_21A_SCDPT1'!SCDPT1_0399999_19+'GMIC-NC_21A_SCDPT1'!SCDPT1_0899999_19+'GMIC-NC_21A_SCDPT1'!SCDPT1_1399999_19+'GMIC-NC_21A_SCDPT1'!SCDPT1_2099999_19+'GMIC-NC_21A_SCDPT1'!SCDPT1_2799999_19+'GMIC-NC_21A_SCDPT1'!SCDPT1_3499999_19+'GMIC-NC_21A_SCDPT1'!SCDPT1_4499999_19+'GMIC-NC_21A_SCDPT1'!SCDPT1_5199999_19</f>
        <v>0</v>
      </c>
      <c r="X209" s="3">
        <f>'GMIC-NC_21A_SCDPT1'!SCDPT1_0399999_20+'GMIC-NC_21A_SCDPT1'!SCDPT1_0899999_20+'GMIC-NC_21A_SCDPT1'!SCDPT1_1399999_20+'GMIC-NC_21A_SCDPT1'!SCDPT1_2099999_20+'GMIC-NC_21A_SCDPT1'!SCDPT1_2799999_20+'GMIC-NC_21A_SCDPT1'!SCDPT1_3499999_20+'GMIC-NC_21A_SCDPT1'!SCDPT1_4499999_20+'GMIC-NC_21A_SCDPT1'!SCDPT1_5199999_20</f>
        <v>0</v>
      </c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2:39" ht="28" x14ac:dyDescent="0.3">
      <c r="B210" s="16" t="s">
        <v>388</v>
      </c>
      <c r="C210" s="14" t="s">
        <v>310</v>
      </c>
      <c r="D210" s="18"/>
      <c r="E210" s="2"/>
      <c r="F210" s="2"/>
      <c r="G210" s="2"/>
      <c r="H210" s="2"/>
      <c r="I210" s="2"/>
      <c r="J210" s="2"/>
      <c r="K210" s="3">
        <f>'GMIC-NC_21A_SCDPT1'!SCDPT1_0499999_7+'GMIC-NC_21A_SCDPT1'!SCDPT1_0999999_7+'GMIC-NC_21A_SCDPT1'!SCDPT1_1499999_7+'GMIC-NC_21A_SCDPT1'!SCDPT1_2199999_7+'GMIC-NC_21A_SCDPT1'!SCDPT1_2899999_7+'GMIC-NC_21A_SCDPT1'!SCDPT1_3599999_7+'GMIC-NC_21A_SCDPT1'!SCDPT1_4599999_7+'GMIC-NC_21A_SCDPT1'!SCDPT1_5299999_7</f>
        <v>1202563</v>
      </c>
      <c r="L210" s="2"/>
      <c r="M210" s="3">
        <f>'GMIC-NC_21A_SCDPT1'!SCDPT1_0499999_9+'GMIC-NC_21A_SCDPT1'!SCDPT1_0999999_9+'GMIC-NC_21A_SCDPT1'!SCDPT1_1499999_9+'GMIC-NC_21A_SCDPT1'!SCDPT1_2199999_9+'GMIC-NC_21A_SCDPT1'!SCDPT1_2899999_9+'GMIC-NC_21A_SCDPT1'!SCDPT1_3599999_9+'GMIC-NC_21A_SCDPT1'!SCDPT1_4599999_9+'GMIC-NC_21A_SCDPT1'!SCDPT1_5299999_9</f>
        <v>1227465</v>
      </c>
      <c r="N210" s="3">
        <f>'GMIC-NC_21A_SCDPT1'!SCDPT1_0499999_10+'GMIC-NC_21A_SCDPT1'!SCDPT1_0999999_10+'GMIC-NC_21A_SCDPT1'!SCDPT1_1499999_10+'GMIC-NC_21A_SCDPT1'!SCDPT1_2199999_10+'GMIC-NC_21A_SCDPT1'!SCDPT1_2899999_10+'GMIC-NC_21A_SCDPT1'!SCDPT1_3599999_10+'GMIC-NC_21A_SCDPT1'!SCDPT1_4599999_10+'GMIC-NC_21A_SCDPT1'!SCDPT1_5299999_10</f>
        <v>1202643</v>
      </c>
      <c r="O210" s="3">
        <f>'GMIC-NC_21A_SCDPT1'!SCDPT1_0499999_11+'GMIC-NC_21A_SCDPT1'!SCDPT1_0999999_11+'GMIC-NC_21A_SCDPT1'!SCDPT1_1499999_11+'GMIC-NC_21A_SCDPT1'!SCDPT1_2199999_11+'GMIC-NC_21A_SCDPT1'!SCDPT1_2899999_11+'GMIC-NC_21A_SCDPT1'!SCDPT1_3599999_11+'GMIC-NC_21A_SCDPT1'!SCDPT1_4599999_11+'GMIC-NC_21A_SCDPT1'!SCDPT1_5299999_11</f>
        <v>1202581</v>
      </c>
      <c r="P210" s="3">
        <f>'GMIC-NC_21A_SCDPT1'!SCDPT1_0499999_12+'GMIC-NC_21A_SCDPT1'!SCDPT1_0999999_12+'GMIC-NC_21A_SCDPT1'!SCDPT1_1499999_12+'GMIC-NC_21A_SCDPT1'!SCDPT1_2199999_12+'GMIC-NC_21A_SCDPT1'!SCDPT1_2899999_12+'GMIC-NC_21A_SCDPT1'!SCDPT1_3599999_12+'GMIC-NC_21A_SCDPT1'!SCDPT1_4599999_12+'GMIC-NC_21A_SCDPT1'!SCDPT1_5299999_12</f>
        <v>0</v>
      </c>
      <c r="Q210" s="3">
        <f>'GMIC-NC_21A_SCDPT1'!SCDPT1_0499999_13+'GMIC-NC_21A_SCDPT1'!SCDPT1_0999999_13+'GMIC-NC_21A_SCDPT1'!SCDPT1_1499999_13+'GMIC-NC_21A_SCDPT1'!SCDPT1_2199999_13+'GMIC-NC_21A_SCDPT1'!SCDPT1_2899999_13+'GMIC-NC_21A_SCDPT1'!SCDPT1_3599999_13+'GMIC-NC_21A_SCDPT1'!SCDPT1_4599999_13+'GMIC-NC_21A_SCDPT1'!SCDPT1_5299999_13</f>
        <v>7</v>
      </c>
      <c r="R210" s="3">
        <f>'GMIC-NC_21A_SCDPT1'!SCDPT1_0499999_14+'GMIC-NC_21A_SCDPT1'!SCDPT1_0999999_14+'GMIC-NC_21A_SCDPT1'!SCDPT1_1499999_14+'GMIC-NC_21A_SCDPT1'!SCDPT1_2199999_14+'GMIC-NC_21A_SCDPT1'!SCDPT1_2899999_14+'GMIC-NC_21A_SCDPT1'!SCDPT1_3599999_14+'GMIC-NC_21A_SCDPT1'!SCDPT1_4599999_14+'GMIC-NC_21A_SCDPT1'!SCDPT1_5299999_14</f>
        <v>0</v>
      </c>
      <c r="S210" s="3">
        <f>'GMIC-NC_21A_SCDPT1'!SCDPT1_0499999_15+'GMIC-NC_21A_SCDPT1'!SCDPT1_0999999_15+'GMIC-NC_21A_SCDPT1'!SCDPT1_1499999_15+'GMIC-NC_21A_SCDPT1'!SCDPT1_2199999_15+'GMIC-NC_21A_SCDPT1'!SCDPT1_2899999_15+'GMIC-NC_21A_SCDPT1'!SCDPT1_3599999_15+'GMIC-NC_21A_SCDPT1'!SCDPT1_4599999_15+'GMIC-NC_21A_SCDPT1'!SCDPT1_5299999_15</f>
        <v>0</v>
      </c>
      <c r="T210" s="2"/>
      <c r="U210" s="2"/>
      <c r="V210" s="2"/>
      <c r="W210" s="3">
        <f>'GMIC-NC_21A_SCDPT1'!SCDPT1_0499999_19+'GMIC-NC_21A_SCDPT1'!SCDPT1_0999999_19+'GMIC-NC_21A_SCDPT1'!SCDPT1_1499999_19+'GMIC-NC_21A_SCDPT1'!SCDPT1_2199999_19+'GMIC-NC_21A_SCDPT1'!SCDPT1_2899999_19+'GMIC-NC_21A_SCDPT1'!SCDPT1_3599999_19+'GMIC-NC_21A_SCDPT1'!SCDPT1_4599999_19+'GMIC-NC_21A_SCDPT1'!SCDPT1_5299999_19</f>
        <v>1078</v>
      </c>
      <c r="X210" s="3">
        <f>'GMIC-NC_21A_SCDPT1'!SCDPT1_0499999_20+'GMIC-NC_21A_SCDPT1'!SCDPT1_0999999_20+'GMIC-NC_21A_SCDPT1'!SCDPT1_1499999_20+'GMIC-NC_21A_SCDPT1'!SCDPT1_2199999_20+'GMIC-NC_21A_SCDPT1'!SCDPT1_2899999_20+'GMIC-NC_21A_SCDPT1'!SCDPT1_3599999_20+'GMIC-NC_21A_SCDPT1'!SCDPT1_4599999_20+'GMIC-NC_21A_SCDPT1'!SCDPT1_5299999_20</f>
        <v>31614</v>
      </c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2:39" x14ac:dyDescent="0.3">
      <c r="B211" s="16" t="s">
        <v>509</v>
      </c>
      <c r="C211" s="14" t="s">
        <v>27</v>
      </c>
      <c r="D211" s="18"/>
      <c r="E211" s="2"/>
      <c r="F211" s="2"/>
      <c r="G211" s="2"/>
      <c r="H211" s="2"/>
      <c r="I211" s="2"/>
      <c r="J211" s="2"/>
      <c r="K211" s="42">
        <f>'GMIC-NC_21A_SCDPT1'!SCDPT1_6099999_7</f>
        <v>0</v>
      </c>
      <c r="L211" s="2"/>
      <c r="M211" s="42">
        <f>'GMIC-NC_21A_SCDPT1'!SCDPT1_6099999_9</f>
        <v>0</v>
      </c>
      <c r="N211" s="42">
        <f>'GMIC-NC_21A_SCDPT1'!SCDPT1_6099999_10</f>
        <v>0</v>
      </c>
      <c r="O211" s="42">
        <f>'GMIC-NC_21A_SCDPT1'!SCDPT1_6099999_11</f>
        <v>0</v>
      </c>
      <c r="P211" s="42">
        <f>'GMIC-NC_21A_SCDPT1'!SCDPT1_6099999_12</f>
        <v>0</v>
      </c>
      <c r="Q211" s="42">
        <f>'GMIC-NC_21A_SCDPT1'!SCDPT1_6099999_13</f>
        <v>0</v>
      </c>
      <c r="R211" s="42">
        <f>'GMIC-NC_21A_SCDPT1'!SCDPT1_6099999_14</f>
        <v>0</v>
      </c>
      <c r="S211" s="42">
        <f>'GMIC-NC_21A_SCDPT1'!SCDPT1_6099999_15</f>
        <v>0</v>
      </c>
      <c r="T211" s="2"/>
      <c r="U211" s="2"/>
      <c r="V211" s="2"/>
      <c r="W211" s="42">
        <f>'GMIC-NC_21A_SCDPT1'!SCDPT1_6099999_19</f>
        <v>0</v>
      </c>
      <c r="X211" s="42">
        <f>'GMIC-NC_21A_SCDPT1'!SCDPT1_6099999_20</f>
        <v>0</v>
      </c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2:39" x14ac:dyDescent="0.3">
      <c r="B212" s="16" t="s">
        <v>389</v>
      </c>
      <c r="C212" s="14" t="s">
        <v>637</v>
      </c>
      <c r="D212" s="18"/>
      <c r="E212" s="2"/>
      <c r="F212" s="2"/>
      <c r="G212" s="2"/>
      <c r="H212" s="2"/>
      <c r="I212" s="2"/>
      <c r="J212" s="2"/>
      <c r="K212" s="3">
        <f>'GMIC-NC_21A_SCDPT1'!SCDPT1_5399999_7+'GMIC-NC_21A_SCDPT1'!SCDPT1_5499999_7</f>
        <v>0</v>
      </c>
      <c r="L212" s="2"/>
      <c r="M212" s="3">
        <f>'GMIC-NC_21A_SCDPT1'!SCDPT1_5399999_9+'GMIC-NC_21A_SCDPT1'!SCDPT1_5499999_9</f>
        <v>0</v>
      </c>
      <c r="N212" s="3">
        <f>'GMIC-NC_21A_SCDPT1'!SCDPT1_5399999_10+'GMIC-NC_21A_SCDPT1'!SCDPT1_5499999_10</f>
        <v>0</v>
      </c>
      <c r="O212" s="3">
        <f>'GMIC-NC_21A_SCDPT1'!SCDPT1_5399999_11+'GMIC-NC_21A_SCDPT1'!SCDPT1_5499999_11</f>
        <v>0</v>
      </c>
      <c r="P212" s="3">
        <f>'GMIC-NC_21A_SCDPT1'!SCDPT1_5399999_12+'GMIC-NC_21A_SCDPT1'!SCDPT1_5499999_12</f>
        <v>0</v>
      </c>
      <c r="Q212" s="3">
        <f>'GMIC-NC_21A_SCDPT1'!SCDPT1_5399999_13+'GMIC-NC_21A_SCDPT1'!SCDPT1_5499999_13</f>
        <v>0</v>
      </c>
      <c r="R212" s="3">
        <f>'GMIC-NC_21A_SCDPT1'!SCDPT1_5399999_14+'GMIC-NC_21A_SCDPT1'!SCDPT1_5499999_14</f>
        <v>0</v>
      </c>
      <c r="S212" s="3">
        <f>'GMIC-NC_21A_SCDPT1'!SCDPT1_5399999_15+'GMIC-NC_21A_SCDPT1'!SCDPT1_5499999_15</f>
        <v>0</v>
      </c>
      <c r="T212" s="2"/>
      <c r="U212" s="2"/>
      <c r="V212" s="2"/>
      <c r="W212" s="3">
        <f>'GMIC-NC_21A_SCDPT1'!SCDPT1_5399999_19+'GMIC-NC_21A_SCDPT1'!SCDPT1_5499999_19</f>
        <v>0</v>
      </c>
      <c r="X212" s="3">
        <f>'GMIC-NC_21A_SCDPT1'!SCDPT1_5399999_20+'GMIC-NC_21A_SCDPT1'!SCDPT1_5499999_20</f>
        <v>0</v>
      </c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2:39" x14ac:dyDescent="0.3">
      <c r="B213" s="16" t="s">
        <v>266</v>
      </c>
      <c r="C213" s="14" t="s">
        <v>436</v>
      </c>
      <c r="D213" s="18"/>
      <c r="E213" s="2"/>
      <c r="F213" s="2"/>
      <c r="G213" s="2"/>
      <c r="H213" s="2"/>
      <c r="I213" s="2"/>
      <c r="J213" s="2"/>
      <c r="K213" s="42">
        <f>'GMIC-NC_21A_SCDPT1'!SCDPT1_6599999_7</f>
        <v>0</v>
      </c>
      <c r="L213" s="2"/>
      <c r="M213" s="42">
        <f>'GMIC-NC_21A_SCDPT1'!SCDPT1_6599999_9</f>
        <v>0</v>
      </c>
      <c r="N213" s="42">
        <f>'GMIC-NC_21A_SCDPT1'!SCDPT1_6599999_10</f>
        <v>0</v>
      </c>
      <c r="O213" s="42">
        <f>'GMIC-NC_21A_SCDPT1'!SCDPT1_6599999_11</f>
        <v>0</v>
      </c>
      <c r="P213" s="42">
        <f>'GMIC-NC_21A_SCDPT1'!SCDPT1_6599999_12</f>
        <v>0</v>
      </c>
      <c r="Q213" s="42">
        <f>'GMIC-NC_21A_SCDPT1'!SCDPT1_6599999_13</f>
        <v>0</v>
      </c>
      <c r="R213" s="42">
        <f>'GMIC-NC_21A_SCDPT1'!SCDPT1_6599999_14</f>
        <v>0</v>
      </c>
      <c r="S213" s="42">
        <f>'GMIC-NC_21A_SCDPT1'!SCDPT1_6599999_15</f>
        <v>0</v>
      </c>
      <c r="T213" s="2"/>
      <c r="U213" s="2"/>
      <c r="V213" s="2"/>
      <c r="W213" s="42">
        <f>'GMIC-NC_21A_SCDPT1'!SCDPT1_6599999_19</f>
        <v>0</v>
      </c>
      <c r="X213" s="42">
        <f>'GMIC-NC_21A_SCDPT1'!SCDPT1_6599999_20</f>
        <v>0</v>
      </c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2:39" x14ac:dyDescent="0.3">
      <c r="B214" s="55" t="s">
        <v>195</v>
      </c>
      <c r="C214" s="53" t="s">
        <v>349</v>
      </c>
      <c r="D214" s="61"/>
      <c r="E214" s="23"/>
      <c r="F214" s="23"/>
      <c r="G214" s="23"/>
      <c r="H214" s="23"/>
      <c r="I214" s="23"/>
      <c r="J214" s="23"/>
      <c r="K214" s="26">
        <f>'GMIC-NC_21A_SCDPT1'!SCDPT1_0599999_7+'GMIC-NC_21A_SCDPT1'!SCDPT1_1099999_7+'GMIC-NC_21A_SCDPT1'!SCDPT1_1799999_7+'GMIC-NC_21A_SCDPT1'!SCDPT1_2499999_7+'GMIC-NC_21A_SCDPT1'!SCDPT1_3199999_7+'GMIC-NC_21A_SCDPT1'!SCDPT1_3899999_7+'GMIC-NC_21A_SCDPT1'!SCDPT1_4899999_7+'GMIC-NC_21A_SCDPT1'!SCDPT1_5599999_7+'GMIC-NC_21A_SCDPT1'!SCDPT1_6099999_7+'GMIC-NC_21A_SCDPT1'!SCDPT1_6599999_7</f>
        <v>25483281</v>
      </c>
      <c r="L214" s="23"/>
      <c r="M214" s="26">
        <f>'GMIC-NC_21A_SCDPT1'!SCDPT1_0599999_9+'GMIC-NC_21A_SCDPT1'!SCDPT1_1099999_9+'GMIC-NC_21A_SCDPT1'!SCDPT1_1799999_9+'GMIC-NC_21A_SCDPT1'!SCDPT1_2499999_9+'GMIC-NC_21A_SCDPT1'!SCDPT1_3199999_9+'GMIC-NC_21A_SCDPT1'!SCDPT1_3899999_9+'GMIC-NC_21A_SCDPT1'!SCDPT1_4899999_9+'GMIC-NC_21A_SCDPT1'!SCDPT1_5599999_9+'GMIC-NC_21A_SCDPT1'!SCDPT1_6099999_9+'GMIC-NC_21A_SCDPT1'!SCDPT1_6599999_9</f>
        <v>26520250</v>
      </c>
      <c r="N214" s="26">
        <f>'GMIC-NC_21A_SCDPT1'!SCDPT1_0599999_10+'GMIC-NC_21A_SCDPT1'!SCDPT1_1099999_10+'GMIC-NC_21A_SCDPT1'!SCDPT1_1799999_10+'GMIC-NC_21A_SCDPT1'!SCDPT1_2499999_10+'GMIC-NC_21A_SCDPT1'!SCDPT1_3199999_10+'GMIC-NC_21A_SCDPT1'!SCDPT1_3899999_10+'GMIC-NC_21A_SCDPT1'!SCDPT1_4899999_10+'GMIC-NC_21A_SCDPT1'!SCDPT1_5599999_10+'GMIC-NC_21A_SCDPT1'!SCDPT1_6099999_10+'GMIC-NC_21A_SCDPT1'!SCDPT1_6599999_10</f>
        <v>25547643</v>
      </c>
      <c r="O214" s="26">
        <f>'GMIC-NC_21A_SCDPT1'!SCDPT1_0599999_11+'GMIC-NC_21A_SCDPT1'!SCDPT1_1099999_11+'GMIC-NC_21A_SCDPT1'!SCDPT1_1799999_11+'GMIC-NC_21A_SCDPT1'!SCDPT1_2499999_11+'GMIC-NC_21A_SCDPT1'!SCDPT1_3199999_11+'GMIC-NC_21A_SCDPT1'!SCDPT1_3899999_11+'GMIC-NC_21A_SCDPT1'!SCDPT1_4899999_11+'GMIC-NC_21A_SCDPT1'!SCDPT1_5599999_11+'GMIC-NC_21A_SCDPT1'!SCDPT1_6099999_11+'GMIC-NC_21A_SCDPT1'!SCDPT1_6599999_11</f>
        <v>25517034</v>
      </c>
      <c r="P214" s="26">
        <f>'GMIC-NC_21A_SCDPT1'!SCDPT1_0599999_12+'GMIC-NC_21A_SCDPT1'!SCDPT1_1099999_12+'GMIC-NC_21A_SCDPT1'!SCDPT1_1799999_12+'GMIC-NC_21A_SCDPT1'!SCDPT1_2499999_12+'GMIC-NC_21A_SCDPT1'!SCDPT1_3199999_12+'GMIC-NC_21A_SCDPT1'!SCDPT1_3899999_12+'GMIC-NC_21A_SCDPT1'!SCDPT1_4899999_12+'GMIC-NC_21A_SCDPT1'!SCDPT1_5599999_12+'GMIC-NC_21A_SCDPT1'!SCDPT1_6099999_12+'GMIC-NC_21A_SCDPT1'!SCDPT1_6599999_12</f>
        <v>0</v>
      </c>
      <c r="Q214" s="26">
        <f>'GMIC-NC_21A_SCDPT1'!SCDPT1_0599999_13+'GMIC-NC_21A_SCDPT1'!SCDPT1_1099999_13+'GMIC-NC_21A_SCDPT1'!SCDPT1_1799999_13+'GMIC-NC_21A_SCDPT1'!SCDPT1_2499999_13+'GMIC-NC_21A_SCDPT1'!SCDPT1_3199999_13+'GMIC-NC_21A_SCDPT1'!SCDPT1_3899999_13+'GMIC-NC_21A_SCDPT1'!SCDPT1_4899999_13+'GMIC-NC_21A_SCDPT1'!SCDPT1_5599999_13+'GMIC-NC_21A_SCDPT1'!SCDPT1_6099999_13+'GMIC-NC_21A_SCDPT1'!SCDPT1_6599999_13</f>
        <v>9621</v>
      </c>
      <c r="R214" s="26">
        <f>'GMIC-NC_21A_SCDPT1'!SCDPT1_0599999_14+'GMIC-NC_21A_SCDPT1'!SCDPT1_1099999_14+'GMIC-NC_21A_SCDPT1'!SCDPT1_1799999_14+'GMIC-NC_21A_SCDPT1'!SCDPT1_2499999_14+'GMIC-NC_21A_SCDPT1'!SCDPT1_3199999_14+'GMIC-NC_21A_SCDPT1'!SCDPT1_3899999_14+'GMIC-NC_21A_SCDPT1'!SCDPT1_4899999_14+'GMIC-NC_21A_SCDPT1'!SCDPT1_5599999_14+'GMIC-NC_21A_SCDPT1'!SCDPT1_6099999_14+'GMIC-NC_21A_SCDPT1'!SCDPT1_6599999_14</f>
        <v>0</v>
      </c>
      <c r="S214" s="26">
        <f>'GMIC-NC_21A_SCDPT1'!SCDPT1_0599999_15+'GMIC-NC_21A_SCDPT1'!SCDPT1_1099999_15+'GMIC-NC_21A_SCDPT1'!SCDPT1_1799999_15+'GMIC-NC_21A_SCDPT1'!SCDPT1_2499999_15+'GMIC-NC_21A_SCDPT1'!SCDPT1_3199999_15+'GMIC-NC_21A_SCDPT1'!SCDPT1_3899999_15+'GMIC-NC_21A_SCDPT1'!SCDPT1_4899999_15+'GMIC-NC_21A_SCDPT1'!SCDPT1_5599999_15+'GMIC-NC_21A_SCDPT1'!SCDPT1_6099999_15+'GMIC-NC_21A_SCDPT1'!SCDPT1_6599999_15</f>
        <v>0</v>
      </c>
      <c r="T214" s="23"/>
      <c r="U214" s="23"/>
      <c r="V214" s="23"/>
      <c r="W214" s="26">
        <f>'GMIC-NC_21A_SCDPT1'!SCDPT1_0599999_19+'GMIC-NC_21A_SCDPT1'!SCDPT1_1099999_19+'GMIC-NC_21A_SCDPT1'!SCDPT1_1799999_19+'GMIC-NC_21A_SCDPT1'!SCDPT1_2499999_19+'GMIC-NC_21A_SCDPT1'!SCDPT1_3199999_19+'GMIC-NC_21A_SCDPT1'!SCDPT1_3899999_19+'GMIC-NC_21A_SCDPT1'!SCDPT1_4899999_19+'GMIC-NC_21A_SCDPT1'!SCDPT1_5599999_19+'GMIC-NC_21A_SCDPT1'!SCDPT1_6099999_19+'GMIC-NC_21A_SCDPT1'!SCDPT1_6599999_19</f>
        <v>195865</v>
      </c>
      <c r="X214" s="26">
        <f>'GMIC-NC_21A_SCDPT1'!SCDPT1_0599999_20+'GMIC-NC_21A_SCDPT1'!SCDPT1_1099999_20+'GMIC-NC_21A_SCDPT1'!SCDPT1_1799999_20+'GMIC-NC_21A_SCDPT1'!SCDPT1_2499999_20+'GMIC-NC_21A_SCDPT1'!SCDPT1_3199999_20+'GMIC-NC_21A_SCDPT1'!SCDPT1_3899999_20+'GMIC-NC_21A_SCDPT1'!SCDPT1_4899999_20+'GMIC-NC_21A_SCDPT1'!SCDPT1_5599999_20+'GMIC-NC_21A_SCDPT1'!SCDPT1_6099999_20+'GMIC-NC_21A_SCDPT1'!SCDPT1_6599999_20</f>
        <v>658489</v>
      </c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&amp;CSCDPT1SCDPT1</oddHeader>
    <oddFooter>&amp;LWing Application : &amp;R SaveAs(3/15/2022-5:43 PM)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101"/>
  <sheetViews>
    <sheetView tabSelected="1" workbookViewId="0"/>
  </sheetViews>
  <sheetFormatPr defaultRowHeight="14" x14ac:dyDescent="0.3"/>
  <cols>
    <col min="1" max="1" width="1.75" customWidth="1"/>
    <col min="2" max="2" width="9.75" customWidth="1"/>
    <col min="3" max="4" width="25.75" customWidth="1"/>
    <col min="5" max="5" width="59.75" customWidth="1"/>
    <col min="6" max="6" width="10.75" customWidth="1"/>
    <col min="7" max="7" width="24.75" customWidth="1"/>
    <col min="8" max="8" width="12.75" customWidth="1"/>
    <col min="9" max="11" width="14.75" customWidth="1"/>
    <col min="12" max="12" width="10.75" customWidth="1"/>
    <col min="13" max="13" width="20.75" customWidth="1"/>
    <col min="14" max="14" width="17.75" customWidth="1"/>
    <col min="15" max="15" width="11.75" customWidth="1"/>
    <col min="16" max="16" width="10.75" customWidth="1"/>
  </cols>
  <sheetData>
    <row r="1" spans="2:16" x14ac:dyDescent="0.3">
      <c r="C1" s="41" t="s">
        <v>240</v>
      </c>
      <c r="D1" s="41" t="s">
        <v>177</v>
      </c>
      <c r="E1" s="41" t="s">
        <v>243</v>
      </c>
      <c r="F1" s="41" t="s">
        <v>43</v>
      </c>
    </row>
    <row r="2" spans="2:16" x14ac:dyDescent="0.3">
      <c r="B2" s="54"/>
      <c r="C2" s="45" t="str">
        <f>'GMIC-NC_21A_SCDPT1'!Wings_Company_ID</f>
        <v>GMIC-NC</v>
      </c>
      <c r="D2" s="45" t="str">
        <f>'GMIC-NC_21A_SCDPT1'!Wings_Statement_ID</f>
        <v>21A</v>
      </c>
      <c r="E2" s="43" t="s">
        <v>474</v>
      </c>
      <c r="F2" s="43" t="s">
        <v>607</v>
      </c>
    </row>
    <row r="3" spans="2:16" ht="40" customHeight="1" x14ac:dyDescent="0.3">
      <c r="B3" s="52" t="s">
        <v>44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16" ht="40" customHeight="1" x14ac:dyDescent="0.4">
      <c r="B4" s="50" t="s">
        <v>510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x14ac:dyDescent="0.3">
      <c r="B5" s="49"/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</row>
    <row r="6" spans="2:16" ht="35" x14ac:dyDescent="0.3">
      <c r="B6" s="51"/>
      <c r="C6" s="10" t="s">
        <v>577</v>
      </c>
      <c r="D6" s="10" t="s">
        <v>280</v>
      </c>
      <c r="E6" s="10" t="s">
        <v>490</v>
      </c>
      <c r="F6" s="10" t="s">
        <v>365</v>
      </c>
      <c r="G6" s="10" t="s">
        <v>162</v>
      </c>
      <c r="H6" s="10" t="s">
        <v>267</v>
      </c>
      <c r="I6" s="10" t="s">
        <v>205</v>
      </c>
      <c r="J6" s="10" t="s">
        <v>245</v>
      </c>
      <c r="K6" s="10" t="s">
        <v>163</v>
      </c>
      <c r="L6" s="10" t="s">
        <v>97</v>
      </c>
      <c r="M6" s="10" t="s">
        <v>492</v>
      </c>
      <c r="N6" s="10" t="s">
        <v>452</v>
      </c>
      <c r="O6" s="10" t="s">
        <v>98</v>
      </c>
      <c r="P6" s="10" t="s">
        <v>366</v>
      </c>
    </row>
    <row r="7" spans="2:16" x14ac:dyDescent="0.3">
      <c r="B7" s="7" t="s">
        <v>412</v>
      </c>
      <c r="C7" s="1" t="s">
        <v>412</v>
      </c>
      <c r="D7" s="6" t="s">
        <v>412</v>
      </c>
      <c r="E7" s="1" t="s">
        <v>412</v>
      </c>
      <c r="F7" s="1" t="s">
        <v>412</v>
      </c>
      <c r="G7" s="1" t="s">
        <v>412</v>
      </c>
      <c r="H7" s="1" t="s">
        <v>412</v>
      </c>
      <c r="I7" s="1" t="s">
        <v>412</v>
      </c>
      <c r="J7" s="1" t="s">
        <v>412</v>
      </c>
      <c r="K7" s="1" t="s">
        <v>412</v>
      </c>
      <c r="L7" s="1" t="s">
        <v>412</v>
      </c>
      <c r="M7" s="1" t="s">
        <v>412</v>
      </c>
      <c r="N7" s="1" t="s">
        <v>412</v>
      </c>
      <c r="O7" s="1" t="s">
        <v>412</v>
      </c>
      <c r="P7" s="1" t="s">
        <v>412</v>
      </c>
    </row>
    <row r="8" spans="2:16" x14ac:dyDescent="0.3">
      <c r="B8" s="17" t="s">
        <v>475</v>
      </c>
      <c r="C8" s="20" t="s">
        <v>584</v>
      </c>
      <c r="D8" s="15" t="s">
        <v>2</v>
      </c>
      <c r="E8" s="19" t="s">
        <v>2</v>
      </c>
      <c r="F8" s="8"/>
      <c r="G8" s="5" t="s">
        <v>2</v>
      </c>
      <c r="H8" s="2"/>
      <c r="I8" s="4"/>
      <c r="J8" s="4"/>
      <c r="K8" s="4"/>
      <c r="L8" s="2"/>
      <c r="M8" s="5" t="s">
        <v>2</v>
      </c>
      <c r="N8" s="5" t="s">
        <v>2</v>
      </c>
      <c r="O8" s="5" t="s">
        <v>2</v>
      </c>
      <c r="P8" s="13" t="s">
        <v>2</v>
      </c>
    </row>
    <row r="9" spans="2:16" x14ac:dyDescent="0.3">
      <c r="B9" s="7" t="s">
        <v>412</v>
      </c>
      <c r="C9" s="1" t="s">
        <v>412</v>
      </c>
      <c r="D9" s="6" t="s">
        <v>412</v>
      </c>
      <c r="E9" s="1" t="s">
        <v>412</v>
      </c>
      <c r="F9" s="1" t="s">
        <v>412</v>
      </c>
      <c r="G9" s="1" t="s">
        <v>412</v>
      </c>
      <c r="H9" s="1" t="s">
        <v>412</v>
      </c>
      <c r="I9" s="1" t="s">
        <v>412</v>
      </c>
      <c r="J9" s="1" t="s">
        <v>412</v>
      </c>
      <c r="K9" s="1" t="s">
        <v>412</v>
      </c>
      <c r="L9" s="1" t="s">
        <v>412</v>
      </c>
      <c r="M9" s="1" t="s">
        <v>412</v>
      </c>
      <c r="N9" s="1" t="s">
        <v>412</v>
      </c>
      <c r="O9" s="1" t="s">
        <v>412</v>
      </c>
      <c r="P9" s="1" t="s">
        <v>412</v>
      </c>
    </row>
    <row r="10" spans="2:16" ht="28" x14ac:dyDescent="0.3">
      <c r="B10" s="16" t="s">
        <v>3</v>
      </c>
      <c r="C10" s="14" t="s">
        <v>437</v>
      </c>
      <c r="D10" s="18"/>
      <c r="E10" s="2"/>
      <c r="F10" s="25"/>
      <c r="G10" s="2"/>
      <c r="H10" s="2"/>
      <c r="I10" s="3">
        <f>SUM('GMIC-NC_21A_SCDPT3'!SCDPT3_05BEGIN_7:'GMIC-NC_21A_SCDPT3'!SCDPT3_05ENDIN_7)</f>
        <v>0</v>
      </c>
      <c r="J10" s="3">
        <f>SUM('GMIC-NC_21A_SCDPT3'!SCDPT3_05BEGIN_8:'GMIC-NC_21A_SCDPT3'!SCDPT3_05ENDIN_8)</f>
        <v>0</v>
      </c>
      <c r="K10" s="3">
        <f>SUM('GMIC-NC_21A_SCDPT3'!SCDPT3_05BEGIN_9:'GMIC-NC_21A_SCDPT3'!SCDPT3_05ENDIN_9)</f>
        <v>0</v>
      </c>
      <c r="L10" s="2"/>
      <c r="M10" s="2"/>
      <c r="N10" s="2"/>
      <c r="O10" s="2"/>
      <c r="P10" s="2"/>
    </row>
    <row r="11" spans="2:16" x14ac:dyDescent="0.3">
      <c r="B11" s="7" t="s">
        <v>412</v>
      </c>
      <c r="C11" s="1" t="s">
        <v>412</v>
      </c>
      <c r="D11" s="6" t="s">
        <v>412</v>
      </c>
      <c r="E11" s="1" t="s">
        <v>412</v>
      </c>
      <c r="F11" s="1" t="s">
        <v>412</v>
      </c>
      <c r="G11" s="1" t="s">
        <v>412</v>
      </c>
      <c r="H11" s="1" t="s">
        <v>412</v>
      </c>
      <c r="I11" s="1" t="s">
        <v>412</v>
      </c>
      <c r="J11" s="1" t="s">
        <v>412</v>
      </c>
      <c r="K11" s="1" t="s">
        <v>412</v>
      </c>
      <c r="L11" s="1" t="s">
        <v>412</v>
      </c>
      <c r="M11" s="1" t="s">
        <v>412</v>
      </c>
      <c r="N11" s="1" t="s">
        <v>412</v>
      </c>
      <c r="O11" s="1" t="s">
        <v>412</v>
      </c>
      <c r="P11" s="1" t="s">
        <v>412</v>
      </c>
    </row>
    <row r="12" spans="2:16" x14ac:dyDescent="0.3">
      <c r="B12" s="17" t="s">
        <v>164</v>
      </c>
      <c r="C12" s="20" t="s">
        <v>584</v>
      </c>
      <c r="D12" s="15" t="s">
        <v>2</v>
      </c>
      <c r="E12" s="19" t="s">
        <v>2</v>
      </c>
      <c r="F12" s="37"/>
      <c r="G12" s="5" t="s">
        <v>2</v>
      </c>
      <c r="H12" s="2"/>
      <c r="I12" s="4"/>
      <c r="J12" s="4"/>
      <c r="K12" s="4"/>
      <c r="L12" s="2"/>
      <c r="M12" s="5" t="s">
        <v>2</v>
      </c>
      <c r="N12" s="5" t="s">
        <v>2</v>
      </c>
      <c r="O12" s="5" t="s">
        <v>2</v>
      </c>
      <c r="P12" s="13" t="s">
        <v>2</v>
      </c>
    </row>
    <row r="13" spans="2:16" x14ac:dyDescent="0.3">
      <c r="B13" s="7" t="s">
        <v>412</v>
      </c>
      <c r="C13" s="1" t="s">
        <v>412</v>
      </c>
      <c r="D13" s="6" t="s">
        <v>412</v>
      </c>
      <c r="E13" s="1" t="s">
        <v>412</v>
      </c>
      <c r="F13" s="1" t="s">
        <v>412</v>
      </c>
      <c r="G13" s="1" t="s">
        <v>412</v>
      </c>
      <c r="H13" s="1" t="s">
        <v>412</v>
      </c>
      <c r="I13" s="1" t="s">
        <v>412</v>
      </c>
      <c r="J13" s="1" t="s">
        <v>412</v>
      </c>
      <c r="K13" s="1" t="s">
        <v>412</v>
      </c>
      <c r="L13" s="1" t="s">
        <v>412</v>
      </c>
      <c r="M13" s="1" t="s">
        <v>412</v>
      </c>
      <c r="N13" s="1" t="s">
        <v>412</v>
      </c>
      <c r="O13" s="1" t="s">
        <v>412</v>
      </c>
      <c r="P13" s="1" t="s">
        <v>412</v>
      </c>
    </row>
    <row r="14" spans="2:16" ht="28" x14ac:dyDescent="0.3">
      <c r="B14" s="16" t="s">
        <v>330</v>
      </c>
      <c r="C14" s="14" t="s">
        <v>311</v>
      </c>
      <c r="D14" s="18"/>
      <c r="E14" s="2"/>
      <c r="F14" s="2"/>
      <c r="G14" s="2"/>
      <c r="H14" s="2"/>
      <c r="I14" s="3">
        <f>SUM('GMIC-NC_21A_SCDPT3'!SCDPT3_10BEGIN_7:'GMIC-NC_21A_SCDPT3'!SCDPT3_10ENDIN_7)</f>
        <v>0</v>
      </c>
      <c r="J14" s="3">
        <f>SUM('GMIC-NC_21A_SCDPT3'!SCDPT3_10BEGIN_8:'GMIC-NC_21A_SCDPT3'!SCDPT3_10ENDIN_8)</f>
        <v>0</v>
      </c>
      <c r="K14" s="3">
        <f>SUM('GMIC-NC_21A_SCDPT3'!SCDPT3_10BEGIN_9:'GMIC-NC_21A_SCDPT3'!SCDPT3_10ENDIN_9)</f>
        <v>0</v>
      </c>
      <c r="L14" s="2"/>
      <c r="M14" s="2"/>
      <c r="N14" s="2"/>
      <c r="O14" s="2"/>
      <c r="P14" s="2"/>
    </row>
    <row r="15" spans="2:16" x14ac:dyDescent="0.3">
      <c r="B15" s="7" t="s">
        <v>412</v>
      </c>
      <c r="C15" s="1" t="s">
        <v>412</v>
      </c>
      <c r="D15" s="6" t="s">
        <v>412</v>
      </c>
      <c r="E15" s="1" t="s">
        <v>412</v>
      </c>
      <c r="F15" s="1" t="s">
        <v>412</v>
      </c>
      <c r="G15" s="1" t="s">
        <v>412</v>
      </c>
      <c r="H15" s="1" t="s">
        <v>412</v>
      </c>
      <c r="I15" s="1" t="s">
        <v>412</v>
      </c>
      <c r="J15" s="1" t="s">
        <v>412</v>
      </c>
      <c r="K15" s="1" t="s">
        <v>412</v>
      </c>
      <c r="L15" s="1" t="s">
        <v>412</v>
      </c>
      <c r="M15" s="1" t="s">
        <v>412</v>
      </c>
      <c r="N15" s="1" t="s">
        <v>412</v>
      </c>
      <c r="O15" s="1" t="s">
        <v>412</v>
      </c>
      <c r="P15" s="1" t="s">
        <v>412</v>
      </c>
    </row>
    <row r="16" spans="2:16" x14ac:dyDescent="0.3">
      <c r="B16" s="17" t="s">
        <v>638</v>
      </c>
      <c r="C16" s="20" t="s">
        <v>584</v>
      </c>
      <c r="D16" s="15" t="s">
        <v>2</v>
      </c>
      <c r="E16" s="19" t="s">
        <v>2</v>
      </c>
      <c r="F16" s="8"/>
      <c r="G16" s="5" t="s">
        <v>2</v>
      </c>
      <c r="H16" s="2"/>
      <c r="I16" s="4"/>
      <c r="J16" s="4"/>
      <c r="K16" s="4"/>
      <c r="L16" s="40" t="s">
        <v>2</v>
      </c>
      <c r="M16" s="5" t="s">
        <v>2</v>
      </c>
      <c r="N16" s="5" t="s">
        <v>2</v>
      </c>
      <c r="O16" s="5" t="s">
        <v>2</v>
      </c>
      <c r="P16" s="13" t="s">
        <v>2</v>
      </c>
    </row>
    <row r="17" spans="2:16" x14ac:dyDescent="0.3">
      <c r="B17" s="7" t="s">
        <v>412</v>
      </c>
      <c r="C17" s="1" t="s">
        <v>412</v>
      </c>
      <c r="D17" s="6" t="s">
        <v>412</v>
      </c>
      <c r="E17" s="1" t="s">
        <v>412</v>
      </c>
      <c r="F17" s="1" t="s">
        <v>412</v>
      </c>
      <c r="G17" s="1" t="s">
        <v>412</v>
      </c>
      <c r="H17" s="1" t="s">
        <v>412</v>
      </c>
      <c r="I17" s="1" t="s">
        <v>412</v>
      </c>
      <c r="J17" s="1" t="s">
        <v>412</v>
      </c>
      <c r="K17" s="1" t="s">
        <v>412</v>
      </c>
      <c r="L17" s="1" t="s">
        <v>412</v>
      </c>
      <c r="M17" s="1" t="s">
        <v>412</v>
      </c>
      <c r="N17" s="1" t="s">
        <v>412</v>
      </c>
      <c r="O17" s="1" t="s">
        <v>412</v>
      </c>
      <c r="P17" s="1" t="s">
        <v>412</v>
      </c>
    </row>
    <row r="18" spans="2:16" ht="28" x14ac:dyDescent="0.3">
      <c r="B18" s="16" t="s">
        <v>210</v>
      </c>
      <c r="C18" s="14" t="s">
        <v>312</v>
      </c>
      <c r="D18" s="18"/>
      <c r="E18" s="2"/>
      <c r="F18" s="2"/>
      <c r="G18" s="2"/>
      <c r="H18" s="2"/>
      <c r="I18" s="3">
        <f>SUM('GMIC-NC_21A_SCDPT3'!SCDPT3_17BEGIN_7:'GMIC-NC_21A_SCDPT3'!SCDPT3_17ENDIN_7)</f>
        <v>0</v>
      </c>
      <c r="J18" s="3">
        <f>SUM('GMIC-NC_21A_SCDPT3'!SCDPT3_17BEGIN_8:'GMIC-NC_21A_SCDPT3'!SCDPT3_17ENDIN_8)</f>
        <v>0</v>
      </c>
      <c r="K18" s="3">
        <f>SUM('GMIC-NC_21A_SCDPT3'!SCDPT3_17BEGIN_9:'GMIC-NC_21A_SCDPT3'!SCDPT3_17ENDIN_9)</f>
        <v>0</v>
      </c>
      <c r="L18" s="2"/>
      <c r="M18" s="2"/>
      <c r="N18" s="2"/>
      <c r="O18" s="2"/>
      <c r="P18" s="2"/>
    </row>
    <row r="19" spans="2:16" x14ac:dyDescent="0.3">
      <c r="B19" s="7" t="s">
        <v>412</v>
      </c>
      <c r="C19" s="1" t="s">
        <v>412</v>
      </c>
      <c r="D19" s="6" t="s">
        <v>412</v>
      </c>
      <c r="E19" s="1" t="s">
        <v>412</v>
      </c>
      <c r="F19" s="1" t="s">
        <v>412</v>
      </c>
      <c r="G19" s="1" t="s">
        <v>412</v>
      </c>
      <c r="H19" s="1" t="s">
        <v>412</v>
      </c>
      <c r="I19" s="1" t="s">
        <v>412</v>
      </c>
      <c r="J19" s="1" t="s">
        <v>412</v>
      </c>
      <c r="K19" s="1" t="s">
        <v>412</v>
      </c>
      <c r="L19" s="1" t="s">
        <v>412</v>
      </c>
      <c r="M19" s="1" t="s">
        <v>412</v>
      </c>
      <c r="N19" s="1" t="s">
        <v>412</v>
      </c>
      <c r="O19" s="1" t="s">
        <v>412</v>
      </c>
      <c r="P19" s="1" t="s">
        <v>412</v>
      </c>
    </row>
    <row r="20" spans="2:16" x14ac:dyDescent="0.3">
      <c r="B20" s="17" t="s">
        <v>68</v>
      </c>
      <c r="C20" s="20" t="s">
        <v>584</v>
      </c>
      <c r="D20" s="15" t="s">
        <v>2</v>
      </c>
      <c r="E20" s="19" t="s">
        <v>2</v>
      </c>
      <c r="F20" s="8"/>
      <c r="G20" s="5" t="s">
        <v>2</v>
      </c>
      <c r="H20" s="2"/>
      <c r="I20" s="4"/>
      <c r="J20" s="4"/>
      <c r="K20" s="4"/>
      <c r="L20" s="40" t="s">
        <v>2</v>
      </c>
      <c r="M20" s="5" t="s">
        <v>2</v>
      </c>
      <c r="N20" s="5" t="s">
        <v>2</v>
      </c>
      <c r="O20" s="5" t="s">
        <v>2</v>
      </c>
      <c r="P20" s="13" t="s">
        <v>2</v>
      </c>
    </row>
    <row r="21" spans="2:16" x14ac:dyDescent="0.3">
      <c r="B21" s="7" t="s">
        <v>412</v>
      </c>
      <c r="C21" s="1" t="s">
        <v>412</v>
      </c>
      <c r="D21" s="6" t="s">
        <v>412</v>
      </c>
      <c r="E21" s="1" t="s">
        <v>412</v>
      </c>
      <c r="F21" s="1" t="s">
        <v>412</v>
      </c>
      <c r="G21" s="1" t="s">
        <v>412</v>
      </c>
      <c r="H21" s="1" t="s">
        <v>412</v>
      </c>
      <c r="I21" s="1" t="s">
        <v>412</v>
      </c>
      <c r="J21" s="1" t="s">
        <v>412</v>
      </c>
      <c r="K21" s="1" t="s">
        <v>412</v>
      </c>
      <c r="L21" s="1" t="s">
        <v>412</v>
      </c>
      <c r="M21" s="1" t="s">
        <v>412</v>
      </c>
      <c r="N21" s="1" t="s">
        <v>412</v>
      </c>
      <c r="O21" s="1" t="s">
        <v>412</v>
      </c>
      <c r="P21" s="1" t="s">
        <v>412</v>
      </c>
    </row>
    <row r="22" spans="2:16" ht="56" x14ac:dyDescent="0.3">
      <c r="B22" s="16" t="s">
        <v>288</v>
      </c>
      <c r="C22" s="14" t="s">
        <v>476</v>
      </c>
      <c r="D22" s="18"/>
      <c r="E22" s="2"/>
      <c r="F22" s="2"/>
      <c r="G22" s="2"/>
      <c r="H22" s="2"/>
      <c r="I22" s="3">
        <f>SUM('GMIC-NC_21A_SCDPT3'!SCDPT3_24BEGIN_7:'GMIC-NC_21A_SCDPT3'!SCDPT3_24ENDIN_7)</f>
        <v>0</v>
      </c>
      <c r="J22" s="3">
        <f>SUM('GMIC-NC_21A_SCDPT3'!SCDPT3_24BEGIN_8:'GMIC-NC_21A_SCDPT3'!SCDPT3_24ENDIN_8)</f>
        <v>0</v>
      </c>
      <c r="K22" s="3">
        <f>SUM('GMIC-NC_21A_SCDPT3'!SCDPT3_24BEGIN_9:'GMIC-NC_21A_SCDPT3'!SCDPT3_24ENDIN_9)</f>
        <v>0</v>
      </c>
      <c r="L22" s="2"/>
      <c r="M22" s="2"/>
      <c r="N22" s="2"/>
      <c r="O22" s="2"/>
      <c r="P22" s="2"/>
    </row>
    <row r="23" spans="2:16" x14ac:dyDescent="0.3">
      <c r="B23" s="7" t="s">
        <v>412</v>
      </c>
      <c r="C23" s="1" t="s">
        <v>412</v>
      </c>
      <c r="D23" s="6" t="s">
        <v>412</v>
      </c>
      <c r="E23" s="1" t="s">
        <v>412</v>
      </c>
      <c r="F23" s="1" t="s">
        <v>412</v>
      </c>
      <c r="G23" s="1" t="s">
        <v>412</v>
      </c>
      <c r="H23" s="1" t="s">
        <v>412</v>
      </c>
      <c r="I23" s="1" t="s">
        <v>412</v>
      </c>
      <c r="J23" s="1" t="s">
        <v>412</v>
      </c>
      <c r="K23" s="1" t="s">
        <v>412</v>
      </c>
      <c r="L23" s="1" t="s">
        <v>412</v>
      </c>
      <c r="M23" s="1" t="s">
        <v>412</v>
      </c>
      <c r="N23" s="1" t="s">
        <v>412</v>
      </c>
      <c r="O23" s="1" t="s">
        <v>412</v>
      </c>
      <c r="P23" s="1" t="s">
        <v>412</v>
      </c>
    </row>
    <row r="24" spans="2:16" x14ac:dyDescent="0.3">
      <c r="B24" s="17" t="s">
        <v>350</v>
      </c>
      <c r="C24" s="44" t="s">
        <v>462</v>
      </c>
      <c r="D24" s="15" t="s">
        <v>117</v>
      </c>
      <c r="E24" s="19" t="s">
        <v>2</v>
      </c>
      <c r="F24" s="38">
        <v>44489</v>
      </c>
      <c r="G24" s="5" t="s">
        <v>639</v>
      </c>
      <c r="H24" s="2"/>
      <c r="I24" s="4">
        <v>750000</v>
      </c>
      <c r="J24" s="4">
        <v>750000</v>
      </c>
      <c r="K24" s="4">
        <v>0</v>
      </c>
      <c r="L24" s="40" t="s">
        <v>252</v>
      </c>
      <c r="M24" s="5" t="s">
        <v>2</v>
      </c>
      <c r="N24" s="5" t="s">
        <v>373</v>
      </c>
      <c r="O24" s="5" t="s">
        <v>2</v>
      </c>
      <c r="P24" s="13" t="s">
        <v>2</v>
      </c>
    </row>
    <row r="25" spans="2:16" x14ac:dyDescent="0.3">
      <c r="B25" s="7" t="s">
        <v>412</v>
      </c>
      <c r="C25" s="1" t="s">
        <v>412</v>
      </c>
      <c r="D25" s="6" t="s">
        <v>412</v>
      </c>
      <c r="E25" s="1" t="s">
        <v>412</v>
      </c>
      <c r="F25" s="1" t="s">
        <v>412</v>
      </c>
      <c r="G25" s="1" t="s">
        <v>412</v>
      </c>
      <c r="H25" s="1" t="s">
        <v>412</v>
      </c>
      <c r="I25" s="1" t="s">
        <v>412</v>
      </c>
      <c r="J25" s="1" t="s">
        <v>412</v>
      </c>
      <c r="K25" s="1" t="s">
        <v>412</v>
      </c>
      <c r="L25" s="1" t="s">
        <v>412</v>
      </c>
      <c r="M25" s="1" t="s">
        <v>412</v>
      </c>
      <c r="N25" s="1" t="s">
        <v>412</v>
      </c>
      <c r="O25" s="1" t="s">
        <v>412</v>
      </c>
      <c r="P25" s="1" t="s">
        <v>412</v>
      </c>
    </row>
    <row r="26" spans="2:16" ht="28" x14ac:dyDescent="0.3">
      <c r="B26" s="16" t="s">
        <v>375</v>
      </c>
      <c r="C26" s="14" t="s">
        <v>118</v>
      </c>
      <c r="D26" s="18"/>
      <c r="E26" s="2"/>
      <c r="F26" s="2"/>
      <c r="G26" s="2"/>
      <c r="H26" s="2"/>
      <c r="I26" s="3">
        <f>SUM('GMIC-NC_21A_SCDPT3'!SCDPT3_31BEGIN_7:'GMIC-NC_21A_SCDPT3'!SCDPT3_31ENDIN_7)</f>
        <v>750000</v>
      </c>
      <c r="J26" s="3">
        <f>SUM('GMIC-NC_21A_SCDPT3'!SCDPT3_31BEGIN_8:'GMIC-NC_21A_SCDPT3'!SCDPT3_31ENDIN_8)</f>
        <v>750000</v>
      </c>
      <c r="K26" s="3">
        <f>SUM('GMIC-NC_21A_SCDPT3'!SCDPT3_31BEGIN_9:'GMIC-NC_21A_SCDPT3'!SCDPT3_31ENDIN_9)</f>
        <v>0</v>
      </c>
      <c r="L26" s="2"/>
      <c r="M26" s="2"/>
      <c r="N26" s="2"/>
      <c r="O26" s="2"/>
      <c r="P26" s="2"/>
    </row>
    <row r="27" spans="2:16" x14ac:dyDescent="0.3">
      <c r="B27" s="7" t="s">
        <v>412</v>
      </c>
      <c r="C27" s="1" t="s">
        <v>412</v>
      </c>
      <c r="D27" s="6" t="s">
        <v>412</v>
      </c>
      <c r="E27" s="1" t="s">
        <v>412</v>
      </c>
      <c r="F27" s="1" t="s">
        <v>412</v>
      </c>
      <c r="G27" s="1" t="s">
        <v>412</v>
      </c>
      <c r="H27" s="1" t="s">
        <v>412</v>
      </c>
      <c r="I27" s="1" t="s">
        <v>412</v>
      </c>
      <c r="J27" s="1" t="s">
        <v>412</v>
      </c>
      <c r="K27" s="1" t="s">
        <v>412</v>
      </c>
      <c r="L27" s="1" t="s">
        <v>412</v>
      </c>
      <c r="M27" s="1" t="s">
        <v>412</v>
      </c>
      <c r="N27" s="1" t="s">
        <v>412</v>
      </c>
      <c r="O27" s="1" t="s">
        <v>412</v>
      </c>
      <c r="P27" s="1" t="s">
        <v>412</v>
      </c>
    </row>
    <row r="28" spans="2:16" x14ac:dyDescent="0.3">
      <c r="B28" s="17" t="s">
        <v>196</v>
      </c>
      <c r="C28" s="44" t="s">
        <v>431</v>
      </c>
      <c r="D28" s="15" t="s">
        <v>503</v>
      </c>
      <c r="E28" s="19" t="s">
        <v>182</v>
      </c>
      <c r="F28" s="38">
        <v>44252</v>
      </c>
      <c r="G28" s="5" t="s">
        <v>197</v>
      </c>
      <c r="H28" s="2"/>
      <c r="I28" s="4">
        <v>264765</v>
      </c>
      <c r="J28" s="4">
        <v>250000</v>
      </c>
      <c r="K28" s="4">
        <v>4265</v>
      </c>
      <c r="L28" s="2"/>
      <c r="M28" s="5" t="s">
        <v>301</v>
      </c>
      <c r="N28" s="5" t="s">
        <v>432</v>
      </c>
      <c r="O28" s="5" t="s">
        <v>148</v>
      </c>
      <c r="P28" s="13" t="s">
        <v>2</v>
      </c>
    </row>
    <row r="29" spans="2:16" x14ac:dyDescent="0.3">
      <c r="B29" s="7" t="s">
        <v>412</v>
      </c>
      <c r="C29" s="1" t="s">
        <v>412</v>
      </c>
      <c r="D29" s="6" t="s">
        <v>412</v>
      </c>
      <c r="E29" s="1" t="s">
        <v>412</v>
      </c>
      <c r="F29" s="1" t="s">
        <v>412</v>
      </c>
      <c r="G29" s="1" t="s">
        <v>412</v>
      </c>
      <c r="H29" s="1" t="s">
        <v>412</v>
      </c>
      <c r="I29" s="1" t="s">
        <v>412</v>
      </c>
      <c r="J29" s="1" t="s">
        <v>412</v>
      </c>
      <c r="K29" s="1" t="s">
        <v>412</v>
      </c>
      <c r="L29" s="1" t="s">
        <v>412</v>
      </c>
      <c r="M29" s="1" t="s">
        <v>412</v>
      </c>
      <c r="N29" s="1" t="s">
        <v>412</v>
      </c>
      <c r="O29" s="1" t="s">
        <v>412</v>
      </c>
      <c r="P29" s="1" t="s">
        <v>412</v>
      </c>
    </row>
    <row r="30" spans="2:16" ht="42" x14ac:dyDescent="0.3">
      <c r="B30" s="16" t="s">
        <v>222</v>
      </c>
      <c r="C30" s="14" t="s">
        <v>69</v>
      </c>
      <c r="D30" s="18"/>
      <c r="E30" s="2"/>
      <c r="F30" s="2"/>
      <c r="G30" s="2"/>
      <c r="H30" s="2"/>
      <c r="I30" s="3">
        <f>SUM('GMIC-NC_21A_SCDPT3'!SCDPT3_38BEGIN_7:'GMIC-NC_21A_SCDPT3'!SCDPT3_38ENDIN_7)</f>
        <v>264765</v>
      </c>
      <c r="J30" s="3">
        <f>SUM('GMIC-NC_21A_SCDPT3'!SCDPT3_38BEGIN_8:'GMIC-NC_21A_SCDPT3'!SCDPT3_38ENDIN_8)</f>
        <v>250000</v>
      </c>
      <c r="K30" s="3">
        <f>SUM('GMIC-NC_21A_SCDPT3'!SCDPT3_38BEGIN_9:'GMIC-NC_21A_SCDPT3'!SCDPT3_38ENDIN_9)</f>
        <v>4265</v>
      </c>
      <c r="L30" s="2"/>
      <c r="M30" s="2"/>
      <c r="N30" s="2"/>
      <c r="O30" s="2"/>
      <c r="P30" s="2"/>
    </row>
    <row r="31" spans="2:16" x14ac:dyDescent="0.3">
      <c r="B31" s="7" t="s">
        <v>412</v>
      </c>
      <c r="C31" s="1" t="s">
        <v>412</v>
      </c>
      <c r="D31" s="6" t="s">
        <v>412</v>
      </c>
      <c r="E31" s="1" t="s">
        <v>412</v>
      </c>
      <c r="F31" s="1" t="s">
        <v>412</v>
      </c>
      <c r="G31" s="1" t="s">
        <v>412</v>
      </c>
      <c r="H31" s="1" t="s">
        <v>412</v>
      </c>
      <c r="I31" s="1" t="s">
        <v>412</v>
      </c>
      <c r="J31" s="1" t="s">
        <v>412</v>
      </c>
      <c r="K31" s="1" t="s">
        <v>412</v>
      </c>
      <c r="L31" s="1" t="s">
        <v>412</v>
      </c>
      <c r="M31" s="1" t="s">
        <v>412</v>
      </c>
      <c r="N31" s="1" t="s">
        <v>412</v>
      </c>
      <c r="O31" s="1" t="s">
        <v>412</v>
      </c>
      <c r="P31" s="1" t="s">
        <v>412</v>
      </c>
    </row>
    <row r="32" spans="2:16" x14ac:dyDescent="0.3">
      <c r="B32" s="17" t="s">
        <v>438</v>
      </c>
      <c r="C32" s="20" t="s">
        <v>584</v>
      </c>
      <c r="D32" s="15" t="s">
        <v>2</v>
      </c>
      <c r="E32" s="19" t="s">
        <v>2</v>
      </c>
      <c r="F32" s="8"/>
      <c r="G32" s="5" t="s">
        <v>2</v>
      </c>
      <c r="H32" s="2"/>
      <c r="I32" s="4"/>
      <c r="J32" s="4"/>
      <c r="K32" s="4"/>
      <c r="L32" s="2"/>
      <c r="M32" s="5" t="s">
        <v>2</v>
      </c>
      <c r="N32" s="5" t="s">
        <v>2</v>
      </c>
      <c r="O32" s="5" t="s">
        <v>2</v>
      </c>
      <c r="P32" s="13" t="s">
        <v>2</v>
      </c>
    </row>
    <row r="33" spans="2:16" x14ac:dyDescent="0.3">
      <c r="B33" s="7" t="s">
        <v>412</v>
      </c>
      <c r="C33" s="1" t="s">
        <v>412</v>
      </c>
      <c r="D33" s="6" t="s">
        <v>412</v>
      </c>
      <c r="E33" s="1" t="s">
        <v>412</v>
      </c>
      <c r="F33" s="1" t="s">
        <v>412</v>
      </c>
      <c r="G33" s="1" t="s">
        <v>412</v>
      </c>
      <c r="H33" s="1" t="s">
        <v>412</v>
      </c>
      <c r="I33" s="1" t="s">
        <v>412</v>
      </c>
      <c r="J33" s="1" t="s">
        <v>412</v>
      </c>
      <c r="K33" s="1" t="s">
        <v>412</v>
      </c>
      <c r="L33" s="1" t="s">
        <v>412</v>
      </c>
      <c r="M33" s="1" t="s">
        <v>412</v>
      </c>
      <c r="N33" s="1" t="s">
        <v>412</v>
      </c>
      <c r="O33" s="1" t="s">
        <v>412</v>
      </c>
      <c r="P33" s="1" t="s">
        <v>412</v>
      </c>
    </row>
    <row r="34" spans="2:16" ht="28" x14ac:dyDescent="0.3">
      <c r="B34" s="16" t="s">
        <v>632</v>
      </c>
      <c r="C34" s="14" t="s">
        <v>70</v>
      </c>
      <c r="D34" s="18"/>
      <c r="E34" s="2"/>
      <c r="F34" s="2"/>
      <c r="G34" s="2"/>
      <c r="H34" s="2"/>
      <c r="I34" s="3">
        <f>SUM('GMIC-NC_21A_SCDPT3'!SCDPT3_48BEGIN_7:'GMIC-NC_21A_SCDPT3'!SCDPT3_48ENDIN_7)</f>
        <v>0</v>
      </c>
      <c r="J34" s="3">
        <f>SUM('GMIC-NC_21A_SCDPT3'!SCDPT3_48BEGIN_8:'GMIC-NC_21A_SCDPT3'!SCDPT3_48ENDIN_8)</f>
        <v>0</v>
      </c>
      <c r="K34" s="3">
        <f>SUM('GMIC-NC_21A_SCDPT3'!SCDPT3_48BEGIN_9:'GMIC-NC_21A_SCDPT3'!SCDPT3_48ENDIN_9)</f>
        <v>0</v>
      </c>
      <c r="L34" s="2"/>
      <c r="M34" s="2"/>
      <c r="N34" s="2"/>
      <c r="O34" s="2"/>
      <c r="P34" s="2"/>
    </row>
    <row r="35" spans="2:16" x14ac:dyDescent="0.3">
      <c r="B35" s="7" t="s">
        <v>412</v>
      </c>
      <c r="C35" s="1" t="s">
        <v>412</v>
      </c>
      <c r="D35" s="6" t="s">
        <v>412</v>
      </c>
      <c r="E35" s="1" t="s">
        <v>412</v>
      </c>
      <c r="F35" s="1" t="s">
        <v>412</v>
      </c>
      <c r="G35" s="1" t="s">
        <v>412</v>
      </c>
      <c r="H35" s="1" t="s">
        <v>412</v>
      </c>
      <c r="I35" s="1" t="s">
        <v>412</v>
      </c>
      <c r="J35" s="1" t="s">
        <v>412</v>
      </c>
      <c r="K35" s="1" t="s">
        <v>412</v>
      </c>
      <c r="L35" s="1" t="s">
        <v>412</v>
      </c>
      <c r="M35" s="1" t="s">
        <v>412</v>
      </c>
      <c r="N35" s="1" t="s">
        <v>412</v>
      </c>
      <c r="O35" s="1" t="s">
        <v>412</v>
      </c>
      <c r="P35" s="1" t="s">
        <v>412</v>
      </c>
    </row>
    <row r="36" spans="2:16" x14ac:dyDescent="0.3">
      <c r="B36" s="17" t="s">
        <v>511</v>
      </c>
      <c r="C36" s="20" t="s">
        <v>584</v>
      </c>
      <c r="D36" s="15" t="s">
        <v>2</v>
      </c>
      <c r="E36" s="19" t="s">
        <v>2</v>
      </c>
      <c r="F36" s="8"/>
      <c r="G36" s="5" t="s">
        <v>2</v>
      </c>
      <c r="H36" s="2"/>
      <c r="I36" s="4"/>
      <c r="J36" s="4"/>
      <c r="K36" s="4"/>
      <c r="L36" s="2"/>
      <c r="M36" s="5" t="s">
        <v>2</v>
      </c>
      <c r="N36" s="5" t="s">
        <v>2</v>
      </c>
      <c r="O36" s="5" t="s">
        <v>2</v>
      </c>
      <c r="P36" s="13" t="s">
        <v>2</v>
      </c>
    </row>
    <row r="37" spans="2:16" x14ac:dyDescent="0.3">
      <c r="B37" s="7" t="s">
        <v>412</v>
      </c>
      <c r="C37" s="1" t="s">
        <v>412</v>
      </c>
      <c r="D37" s="6" t="s">
        <v>412</v>
      </c>
      <c r="E37" s="1" t="s">
        <v>412</v>
      </c>
      <c r="F37" s="1" t="s">
        <v>412</v>
      </c>
      <c r="G37" s="1" t="s">
        <v>412</v>
      </c>
      <c r="H37" s="1" t="s">
        <v>412</v>
      </c>
      <c r="I37" s="1" t="s">
        <v>412</v>
      </c>
      <c r="J37" s="1" t="s">
        <v>412</v>
      </c>
      <c r="K37" s="1" t="s">
        <v>412</v>
      </c>
      <c r="L37" s="1" t="s">
        <v>412</v>
      </c>
      <c r="M37" s="1" t="s">
        <v>412</v>
      </c>
      <c r="N37" s="1" t="s">
        <v>412</v>
      </c>
      <c r="O37" s="1" t="s">
        <v>412</v>
      </c>
      <c r="P37" s="1" t="s">
        <v>412</v>
      </c>
    </row>
    <row r="38" spans="2:16" ht="28" x14ac:dyDescent="0.3">
      <c r="B38" s="16" t="s">
        <v>67</v>
      </c>
      <c r="C38" s="14" t="s">
        <v>165</v>
      </c>
      <c r="D38" s="18"/>
      <c r="E38" s="2"/>
      <c r="F38" s="2"/>
      <c r="G38" s="2"/>
      <c r="H38" s="2"/>
      <c r="I38" s="3">
        <f>SUM('GMIC-NC_21A_SCDPT3'!SCDPT3_55BEGIN_7:'GMIC-NC_21A_SCDPT3'!SCDPT3_55ENDIN_7)</f>
        <v>0</v>
      </c>
      <c r="J38" s="3">
        <f>SUM('GMIC-NC_21A_SCDPT3'!SCDPT3_55BEGIN_8:'GMIC-NC_21A_SCDPT3'!SCDPT3_55ENDIN_8)</f>
        <v>0</v>
      </c>
      <c r="K38" s="3">
        <f>SUM('GMIC-NC_21A_SCDPT3'!SCDPT3_55BEGIN_9:'GMIC-NC_21A_SCDPT3'!SCDPT3_55ENDIN_9)</f>
        <v>0</v>
      </c>
      <c r="L38" s="2"/>
      <c r="M38" s="2"/>
      <c r="N38" s="2"/>
      <c r="O38" s="2"/>
      <c r="P38" s="2"/>
    </row>
    <row r="39" spans="2:16" x14ac:dyDescent="0.3">
      <c r="B39" s="7" t="s">
        <v>412</v>
      </c>
      <c r="C39" s="1" t="s">
        <v>412</v>
      </c>
      <c r="D39" s="6" t="s">
        <v>412</v>
      </c>
      <c r="E39" s="1" t="s">
        <v>412</v>
      </c>
      <c r="F39" s="1" t="s">
        <v>412</v>
      </c>
      <c r="G39" s="1" t="s">
        <v>412</v>
      </c>
      <c r="H39" s="1" t="s">
        <v>412</v>
      </c>
      <c r="I39" s="1" t="s">
        <v>412</v>
      </c>
      <c r="J39" s="1" t="s">
        <v>412</v>
      </c>
      <c r="K39" s="1" t="s">
        <v>412</v>
      </c>
      <c r="L39" s="1" t="s">
        <v>412</v>
      </c>
      <c r="M39" s="1" t="s">
        <v>412</v>
      </c>
      <c r="N39" s="1" t="s">
        <v>412</v>
      </c>
      <c r="O39" s="1" t="s">
        <v>412</v>
      </c>
      <c r="P39" s="1" t="s">
        <v>412</v>
      </c>
    </row>
    <row r="40" spans="2:16" x14ac:dyDescent="0.3">
      <c r="B40" s="17" t="s">
        <v>313</v>
      </c>
      <c r="C40" s="20" t="s">
        <v>584</v>
      </c>
      <c r="D40" s="15" t="s">
        <v>2</v>
      </c>
      <c r="E40" s="19" t="s">
        <v>2</v>
      </c>
      <c r="F40" s="8"/>
      <c r="G40" s="5" t="s">
        <v>2</v>
      </c>
      <c r="H40" s="36"/>
      <c r="I40" s="4"/>
      <c r="J40" s="4"/>
      <c r="K40" s="4"/>
      <c r="L40" s="2"/>
      <c r="M40" s="5" t="s">
        <v>2</v>
      </c>
      <c r="N40" s="5" t="s">
        <v>2</v>
      </c>
      <c r="O40" s="5" t="s">
        <v>2</v>
      </c>
      <c r="P40" s="13" t="s">
        <v>2</v>
      </c>
    </row>
    <row r="41" spans="2:16" x14ac:dyDescent="0.3">
      <c r="B41" s="7" t="s">
        <v>412</v>
      </c>
      <c r="C41" s="1" t="s">
        <v>412</v>
      </c>
      <c r="D41" s="6" t="s">
        <v>412</v>
      </c>
      <c r="E41" s="1" t="s">
        <v>412</v>
      </c>
      <c r="F41" s="1" t="s">
        <v>412</v>
      </c>
      <c r="G41" s="1" t="s">
        <v>412</v>
      </c>
      <c r="H41" s="1" t="s">
        <v>412</v>
      </c>
      <c r="I41" s="1" t="s">
        <v>412</v>
      </c>
      <c r="J41" s="1" t="s">
        <v>412</v>
      </c>
      <c r="K41" s="1" t="s">
        <v>412</v>
      </c>
      <c r="L41" s="1" t="s">
        <v>412</v>
      </c>
      <c r="M41" s="1" t="s">
        <v>412</v>
      </c>
      <c r="N41" s="1" t="s">
        <v>412</v>
      </c>
      <c r="O41" s="1" t="s">
        <v>412</v>
      </c>
      <c r="P41" s="1" t="s">
        <v>412</v>
      </c>
    </row>
    <row r="42" spans="2:16" ht="28" x14ac:dyDescent="0.3">
      <c r="B42" s="16" t="s">
        <v>509</v>
      </c>
      <c r="C42" s="14" t="s">
        <v>558</v>
      </c>
      <c r="D42" s="18"/>
      <c r="E42" s="2"/>
      <c r="F42" s="2"/>
      <c r="G42" s="2"/>
      <c r="H42" s="2"/>
      <c r="I42" s="3">
        <f>SUM('GMIC-NC_21A_SCDPT3'!SCDPT3_80BEGIN_7:'GMIC-NC_21A_SCDPT3'!SCDPT3_80ENDIN_7)</f>
        <v>0</v>
      </c>
      <c r="J42" s="3">
        <f>SUM('GMIC-NC_21A_SCDPT3'!SCDPT3_80BEGIN_8:'GMIC-NC_21A_SCDPT3'!SCDPT3_80ENDIN_8)</f>
        <v>0</v>
      </c>
      <c r="K42" s="3">
        <f>SUM('GMIC-NC_21A_SCDPT3'!SCDPT3_80BEGIN_9:'GMIC-NC_21A_SCDPT3'!SCDPT3_80ENDIN_9)</f>
        <v>0</v>
      </c>
      <c r="L42" s="2"/>
      <c r="M42" s="2"/>
      <c r="N42" s="2"/>
      <c r="O42" s="2"/>
      <c r="P42" s="2"/>
    </row>
    <row r="43" spans="2:16" x14ac:dyDescent="0.3">
      <c r="B43" s="7" t="s">
        <v>412</v>
      </c>
      <c r="C43" s="1" t="s">
        <v>412</v>
      </c>
      <c r="D43" s="6" t="s">
        <v>412</v>
      </c>
      <c r="E43" s="1" t="s">
        <v>412</v>
      </c>
      <c r="F43" s="1" t="s">
        <v>412</v>
      </c>
      <c r="G43" s="1" t="s">
        <v>412</v>
      </c>
      <c r="H43" s="1" t="s">
        <v>412</v>
      </c>
      <c r="I43" s="1" t="s">
        <v>412</v>
      </c>
      <c r="J43" s="1" t="s">
        <v>412</v>
      </c>
      <c r="K43" s="1" t="s">
        <v>412</v>
      </c>
      <c r="L43" s="1" t="s">
        <v>412</v>
      </c>
      <c r="M43" s="1" t="s">
        <v>412</v>
      </c>
      <c r="N43" s="1" t="s">
        <v>412</v>
      </c>
      <c r="O43" s="1" t="s">
        <v>412</v>
      </c>
      <c r="P43" s="1" t="s">
        <v>412</v>
      </c>
    </row>
    <row r="44" spans="2:16" x14ac:dyDescent="0.3">
      <c r="B44" s="17" t="s">
        <v>71</v>
      </c>
      <c r="C44" s="20" t="s">
        <v>584</v>
      </c>
      <c r="D44" s="15" t="s">
        <v>2</v>
      </c>
      <c r="E44" s="19" t="s">
        <v>2</v>
      </c>
      <c r="F44" s="8"/>
      <c r="G44" s="5" t="s">
        <v>2</v>
      </c>
      <c r="H44" s="2"/>
      <c r="I44" s="4"/>
      <c r="J44" s="4"/>
      <c r="K44" s="4"/>
      <c r="L44" s="2"/>
      <c r="M44" s="5" t="s">
        <v>2</v>
      </c>
      <c r="N44" s="5" t="s">
        <v>2</v>
      </c>
      <c r="O44" s="5" t="s">
        <v>2</v>
      </c>
      <c r="P44" s="13" t="s">
        <v>2</v>
      </c>
    </row>
    <row r="45" spans="2:16" x14ac:dyDescent="0.3">
      <c r="B45" s="7" t="s">
        <v>412</v>
      </c>
      <c r="C45" s="1" t="s">
        <v>412</v>
      </c>
      <c r="D45" s="6" t="s">
        <v>412</v>
      </c>
      <c r="E45" s="1" t="s">
        <v>412</v>
      </c>
      <c r="F45" s="1" t="s">
        <v>412</v>
      </c>
      <c r="G45" s="1" t="s">
        <v>412</v>
      </c>
      <c r="H45" s="1" t="s">
        <v>412</v>
      </c>
      <c r="I45" s="1" t="s">
        <v>412</v>
      </c>
      <c r="J45" s="1" t="s">
        <v>412</v>
      </c>
      <c r="K45" s="1" t="s">
        <v>412</v>
      </c>
      <c r="L45" s="1" t="s">
        <v>412</v>
      </c>
      <c r="M45" s="1" t="s">
        <v>412</v>
      </c>
      <c r="N45" s="1" t="s">
        <v>412</v>
      </c>
      <c r="O45" s="1" t="s">
        <v>412</v>
      </c>
      <c r="P45" s="1" t="s">
        <v>412</v>
      </c>
    </row>
    <row r="46" spans="2:16" ht="28" x14ac:dyDescent="0.3">
      <c r="B46" s="16" t="s">
        <v>266</v>
      </c>
      <c r="C46" s="14" t="s">
        <v>166</v>
      </c>
      <c r="D46" s="18"/>
      <c r="E46" s="2"/>
      <c r="F46" s="2"/>
      <c r="G46" s="2"/>
      <c r="H46" s="2"/>
      <c r="I46" s="3">
        <f>SUM('GMIC-NC_21A_SCDPT3'!SCDPT3_82BEGIN_7:'GMIC-NC_21A_SCDPT3'!SCDPT3_82ENDIN_7)</f>
        <v>0</v>
      </c>
      <c r="J46" s="3">
        <f>SUM('GMIC-NC_21A_SCDPT3'!SCDPT3_82BEGIN_8:'GMIC-NC_21A_SCDPT3'!SCDPT3_82ENDIN_8)</f>
        <v>0</v>
      </c>
      <c r="K46" s="3">
        <f>SUM('GMIC-NC_21A_SCDPT3'!SCDPT3_82BEGIN_9:'GMIC-NC_21A_SCDPT3'!SCDPT3_82ENDIN_9)</f>
        <v>0</v>
      </c>
      <c r="L46" s="2"/>
      <c r="M46" s="2"/>
      <c r="N46" s="2"/>
      <c r="O46" s="2"/>
      <c r="P46" s="2"/>
    </row>
    <row r="47" spans="2:16" x14ac:dyDescent="0.3">
      <c r="B47" s="16" t="s">
        <v>477</v>
      </c>
      <c r="C47" s="14" t="s">
        <v>512</v>
      </c>
      <c r="D47" s="18"/>
      <c r="E47" s="2"/>
      <c r="F47" s="2"/>
      <c r="G47" s="2"/>
      <c r="H47" s="2"/>
      <c r="I47" s="3">
        <f>'GMIC-NC_21A_SCDPT3'!SCDPT3_0599999_7+'GMIC-NC_21A_SCDPT3'!SCDPT3_1099999_7+'GMIC-NC_21A_SCDPT3'!SCDPT3_1799999_7+'GMIC-NC_21A_SCDPT3'!SCDPT3_2499999_7+'GMIC-NC_21A_SCDPT3'!SCDPT3_3199999_7+'GMIC-NC_21A_SCDPT3'!SCDPT3_3899999_7+'GMIC-NC_21A_SCDPT3'!SCDPT3_4899999_7+'GMIC-NC_21A_SCDPT3'!SCDPT3_5599999_7+'GMIC-NC_21A_SCDPT3'!SCDPT3_8099999_7+'GMIC-NC_21A_SCDPT3'!SCDPT3_8299999_7</f>
        <v>1014765</v>
      </c>
      <c r="J47" s="3">
        <f>'GMIC-NC_21A_SCDPT3'!SCDPT3_0599999_8+'GMIC-NC_21A_SCDPT3'!SCDPT3_1099999_8+'GMIC-NC_21A_SCDPT3'!SCDPT3_1799999_8+'GMIC-NC_21A_SCDPT3'!SCDPT3_2499999_8+'GMIC-NC_21A_SCDPT3'!SCDPT3_3199999_8+'GMIC-NC_21A_SCDPT3'!SCDPT3_3899999_8+'GMIC-NC_21A_SCDPT3'!SCDPT3_4899999_8+'GMIC-NC_21A_SCDPT3'!SCDPT3_5599999_8+'GMIC-NC_21A_SCDPT3'!SCDPT3_8099999_8+'GMIC-NC_21A_SCDPT3'!SCDPT3_8299999_8</f>
        <v>1000000</v>
      </c>
      <c r="K47" s="3">
        <f>'GMIC-NC_21A_SCDPT3'!SCDPT3_0599999_9+'GMIC-NC_21A_SCDPT3'!SCDPT3_1099999_9+'GMIC-NC_21A_SCDPT3'!SCDPT3_1799999_9+'GMIC-NC_21A_SCDPT3'!SCDPT3_2499999_9+'GMIC-NC_21A_SCDPT3'!SCDPT3_3199999_9+'GMIC-NC_21A_SCDPT3'!SCDPT3_3899999_9+'GMIC-NC_21A_SCDPT3'!SCDPT3_4899999_9+'GMIC-NC_21A_SCDPT3'!SCDPT3_5599999_9+'GMIC-NC_21A_SCDPT3'!SCDPT3_8099999_9+'GMIC-NC_21A_SCDPT3'!SCDPT3_8299999_9</f>
        <v>4265</v>
      </c>
      <c r="L47" s="2"/>
      <c r="M47" s="2"/>
      <c r="N47" s="2"/>
      <c r="O47" s="2"/>
      <c r="P47" s="2"/>
    </row>
    <row r="48" spans="2:16" x14ac:dyDescent="0.3">
      <c r="B48" s="16" t="s">
        <v>28</v>
      </c>
      <c r="C48" s="14" t="s">
        <v>198</v>
      </c>
      <c r="D48" s="18"/>
      <c r="E48" s="2"/>
      <c r="F48" s="2"/>
      <c r="G48" s="2"/>
      <c r="H48" s="2"/>
      <c r="I48" s="24">
        <v>8488843</v>
      </c>
      <c r="J48" s="24">
        <v>8500000</v>
      </c>
      <c r="K48" s="24">
        <v>6895</v>
      </c>
      <c r="L48" s="2"/>
      <c r="M48" s="2"/>
      <c r="N48" s="2"/>
      <c r="O48" s="2"/>
      <c r="P48" s="2"/>
    </row>
    <row r="49" spans="2:16" x14ac:dyDescent="0.3">
      <c r="B49" s="16" t="s">
        <v>195</v>
      </c>
      <c r="C49" s="14" t="s">
        <v>351</v>
      </c>
      <c r="D49" s="18"/>
      <c r="E49" s="2"/>
      <c r="F49" s="2"/>
      <c r="G49" s="2"/>
      <c r="H49" s="2"/>
      <c r="I49" s="3">
        <f>'GMIC-NC_21A_SCDPT3'!SCDPT3_8399997_7+'GMIC-NC_21A_SCDPT3'!SCDPT3_8399998_7</f>
        <v>9503608</v>
      </c>
      <c r="J49" s="3">
        <f>'GMIC-NC_21A_SCDPT3'!SCDPT3_8399997_8+'GMIC-NC_21A_SCDPT3'!SCDPT3_8399998_8</f>
        <v>9500000</v>
      </c>
      <c r="K49" s="3">
        <f>'GMIC-NC_21A_SCDPT3'!SCDPT3_8399997_9+'GMIC-NC_21A_SCDPT3'!SCDPT3_8399998_9</f>
        <v>11160</v>
      </c>
      <c r="L49" s="2"/>
      <c r="M49" s="2"/>
      <c r="N49" s="2"/>
      <c r="O49" s="2"/>
      <c r="P49" s="2"/>
    </row>
    <row r="50" spans="2:16" x14ac:dyDescent="0.3">
      <c r="B50" s="7" t="s">
        <v>412</v>
      </c>
      <c r="C50" s="1" t="s">
        <v>412</v>
      </c>
      <c r="D50" s="6" t="s">
        <v>412</v>
      </c>
      <c r="E50" s="1" t="s">
        <v>412</v>
      </c>
      <c r="F50" s="1" t="s">
        <v>412</v>
      </c>
      <c r="G50" s="1" t="s">
        <v>412</v>
      </c>
      <c r="H50" s="1" t="s">
        <v>412</v>
      </c>
      <c r="I50" s="1" t="s">
        <v>412</v>
      </c>
      <c r="J50" s="1" t="s">
        <v>412</v>
      </c>
      <c r="K50" s="1" t="s">
        <v>412</v>
      </c>
      <c r="L50" s="1" t="s">
        <v>412</v>
      </c>
      <c r="M50" s="1" t="s">
        <v>412</v>
      </c>
      <c r="N50" s="1" t="s">
        <v>412</v>
      </c>
      <c r="O50" s="1" t="s">
        <v>412</v>
      </c>
      <c r="P50" s="1" t="s">
        <v>412</v>
      </c>
    </row>
    <row r="51" spans="2:16" x14ac:dyDescent="0.3">
      <c r="B51" s="17" t="s">
        <v>513</v>
      </c>
      <c r="C51" s="20" t="s">
        <v>584</v>
      </c>
      <c r="D51" s="15" t="s">
        <v>2</v>
      </c>
      <c r="E51" s="19" t="s">
        <v>2</v>
      </c>
      <c r="F51" s="8"/>
      <c r="G51" s="5" t="s">
        <v>2</v>
      </c>
      <c r="H51" s="36"/>
      <c r="I51" s="4"/>
      <c r="J51" s="46"/>
      <c r="K51" s="4"/>
      <c r="L51" s="2"/>
      <c r="M51" s="5" t="s">
        <v>2</v>
      </c>
      <c r="N51" s="5" t="s">
        <v>2</v>
      </c>
      <c r="O51" s="5" t="s">
        <v>2</v>
      </c>
      <c r="P51" s="13" t="s">
        <v>2</v>
      </c>
    </row>
    <row r="52" spans="2:16" x14ac:dyDescent="0.3">
      <c r="B52" s="7" t="s">
        <v>412</v>
      </c>
      <c r="C52" s="1" t="s">
        <v>412</v>
      </c>
      <c r="D52" s="6" t="s">
        <v>412</v>
      </c>
      <c r="E52" s="1" t="s">
        <v>412</v>
      </c>
      <c r="F52" s="1" t="s">
        <v>412</v>
      </c>
      <c r="G52" s="1" t="s">
        <v>412</v>
      </c>
      <c r="H52" s="1" t="s">
        <v>412</v>
      </c>
      <c r="I52" s="1" t="s">
        <v>412</v>
      </c>
      <c r="J52" s="1" t="s">
        <v>412</v>
      </c>
      <c r="K52" s="1" t="s">
        <v>412</v>
      </c>
      <c r="L52" s="1" t="s">
        <v>412</v>
      </c>
      <c r="M52" s="1" t="s">
        <v>412</v>
      </c>
      <c r="N52" s="1" t="s">
        <v>412</v>
      </c>
      <c r="O52" s="1" t="s">
        <v>412</v>
      </c>
      <c r="P52" s="1" t="s">
        <v>412</v>
      </c>
    </row>
    <row r="53" spans="2:16" ht="56" x14ac:dyDescent="0.3">
      <c r="B53" s="16" t="s">
        <v>72</v>
      </c>
      <c r="C53" s="14" t="s">
        <v>608</v>
      </c>
      <c r="D53" s="18"/>
      <c r="E53" s="2"/>
      <c r="F53" s="2"/>
      <c r="G53" s="2"/>
      <c r="H53" s="2"/>
      <c r="I53" s="3">
        <f>SUM('GMIC-NC_21A_SCDPT3'!SCDPT3_84BEGIN_7:'GMIC-NC_21A_SCDPT3'!SCDPT3_84ENDIN_7)</f>
        <v>0</v>
      </c>
      <c r="J53" s="2"/>
      <c r="K53" s="3">
        <f>SUM('GMIC-NC_21A_SCDPT3'!SCDPT3_84BEGIN_9:'GMIC-NC_21A_SCDPT3'!SCDPT3_84ENDIN_9)</f>
        <v>0</v>
      </c>
      <c r="L53" s="2"/>
      <c r="M53" s="2"/>
      <c r="N53" s="2"/>
      <c r="O53" s="2"/>
      <c r="P53" s="2"/>
    </row>
    <row r="54" spans="2:16" x14ac:dyDescent="0.3">
      <c r="B54" s="7" t="s">
        <v>412</v>
      </c>
      <c r="C54" s="1" t="s">
        <v>412</v>
      </c>
      <c r="D54" s="6" t="s">
        <v>412</v>
      </c>
      <c r="E54" s="1" t="s">
        <v>412</v>
      </c>
      <c r="F54" s="1" t="s">
        <v>412</v>
      </c>
      <c r="G54" s="1" t="s">
        <v>412</v>
      </c>
      <c r="H54" s="1" t="s">
        <v>412</v>
      </c>
      <c r="I54" s="1" t="s">
        <v>412</v>
      </c>
      <c r="J54" s="1" t="s">
        <v>412</v>
      </c>
      <c r="K54" s="1" t="s">
        <v>412</v>
      </c>
      <c r="L54" s="1" t="s">
        <v>412</v>
      </c>
      <c r="M54" s="1" t="s">
        <v>412</v>
      </c>
      <c r="N54" s="1" t="s">
        <v>412</v>
      </c>
      <c r="O54" s="1" t="s">
        <v>412</v>
      </c>
      <c r="P54" s="1" t="s">
        <v>412</v>
      </c>
    </row>
    <row r="55" spans="2:16" x14ac:dyDescent="0.3">
      <c r="B55" s="17" t="s">
        <v>390</v>
      </c>
      <c r="C55" s="20" t="s">
        <v>584</v>
      </c>
      <c r="D55" s="15" t="s">
        <v>2</v>
      </c>
      <c r="E55" s="19" t="s">
        <v>2</v>
      </c>
      <c r="F55" s="8"/>
      <c r="G55" s="5" t="s">
        <v>2</v>
      </c>
      <c r="H55" s="36"/>
      <c r="I55" s="4"/>
      <c r="J55" s="46"/>
      <c r="K55" s="4"/>
      <c r="L55" s="2"/>
      <c r="M55" s="5" t="s">
        <v>2</v>
      </c>
      <c r="N55" s="5" t="s">
        <v>2</v>
      </c>
      <c r="O55" s="5" t="s">
        <v>2</v>
      </c>
      <c r="P55" s="13" t="s">
        <v>2</v>
      </c>
    </row>
    <row r="56" spans="2:16" x14ac:dyDescent="0.3">
      <c r="B56" s="7" t="s">
        <v>412</v>
      </c>
      <c r="C56" s="1" t="s">
        <v>412</v>
      </c>
      <c r="D56" s="6" t="s">
        <v>412</v>
      </c>
      <c r="E56" s="1" t="s">
        <v>412</v>
      </c>
      <c r="F56" s="1" t="s">
        <v>412</v>
      </c>
      <c r="G56" s="1" t="s">
        <v>412</v>
      </c>
      <c r="H56" s="1" t="s">
        <v>412</v>
      </c>
      <c r="I56" s="1" t="s">
        <v>412</v>
      </c>
      <c r="J56" s="1" t="s">
        <v>412</v>
      </c>
      <c r="K56" s="1" t="s">
        <v>412</v>
      </c>
      <c r="L56" s="1" t="s">
        <v>412</v>
      </c>
      <c r="M56" s="1" t="s">
        <v>412</v>
      </c>
      <c r="N56" s="1" t="s">
        <v>412</v>
      </c>
      <c r="O56" s="1" t="s">
        <v>412</v>
      </c>
      <c r="P56" s="1" t="s">
        <v>412</v>
      </c>
    </row>
    <row r="57" spans="2:16" ht="56" x14ac:dyDescent="0.3">
      <c r="B57" s="16" t="s">
        <v>609</v>
      </c>
      <c r="C57" s="14" t="s">
        <v>610</v>
      </c>
      <c r="D57" s="18"/>
      <c r="E57" s="2"/>
      <c r="F57" s="2"/>
      <c r="G57" s="2"/>
      <c r="H57" s="2"/>
      <c r="I57" s="3">
        <f>SUM('GMIC-NC_21A_SCDPT3'!SCDPT3_85BEGIN_7:'GMIC-NC_21A_SCDPT3'!SCDPT3_85ENDIN_7)</f>
        <v>0</v>
      </c>
      <c r="J57" s="2"/>
      <c r="K57" s="3">
        <f>SUM('GMIC-NC_21A_SCDPT3'!SCDPT3_85BEGIN_9:'GMIC-NC_21A_SCDPT3'!SCDPT3_85ENDIN_9)</f>
        <v>0</v>
      </c>
      <c r="L57" s="2"/>
      <c r="M57" s="2"/>
      <c r="N57" s="2"/>
      <c r="O57" s="2"/>
      <c r="P57" s="2"/>
    </row>
    <row r="58" spans="2:16" x14ac:dyDescent="0.3">
      <c r="B58" s="7" t="s">
        <v>412</v>
      </c>
      <c r="C58" s="1" t="s">
        <v>412</v>
      </c>
      <c r="D58" s="6" t="s">
        <v>412</v>
      </c>
      <c r="E58" s="1" t="s">
        <v>412</v>
      </c>
      <c r="F58" s="1" t="s">
        <v>412</v>
      </c>
      <c r="G58" s="1" t="s">
        <v>412</v>
      </c>
      <c r="H58" s="1" t="s">
        <v>412</v>
      </c>
      <c r="I58" s="1" t="s">
        <v>412</v>
      </c>
      <c r="J58" s="1" t="s">
        <v>412</v>
      </c>
      <c r="K58" s="1" t="s">
        <v>412</v>
      </c>
      <c r="L58" s="1" t="s">
        <v>412</v>
      </c>
      <c r="M58" s="1" t="s">
        <v>412</v>
      </c>
      <c r="N58" s="1" t="s">
        <v>412</v>
      </c>
      <c r="O58" s="1" t="s">
        <v>412</v>
      </c>
      <c r="P58" s="1" t="s">
        <v>412</v>
      </c>
    </row>
    <row r="59" spans="2:16" x14ac:dyDescent="0.3">
      <c r="B59" s="17" t="s">
        <v>268</v>
      </c>
      <c r="C59" s="20" t="s">
        <v>584</v>
      </c>
      <c r="D59" s="15" t="s">
        <v>2</v>
      </c>
      <c r="E59" s="19" t="s">
        <v>2</v>
      </c>
      <c r="F59" s="8"/>
      <c r="G59" s="5" t="s">
        <v>2</v>
      </c>
      <c r="H59" s="36"/>
      <c r="I59" s="4"/>
      <c r="J59" s="46"/>
      <c r="K59" s="4"/>
      <c r="L59" s="2"/>
      <c r="M59" s="5" t="s">
        <v>2</v>
      </c>
      <c r="N59" s="5" t="s">
        <v>2</v>
      </c>
      <c r="O59" s="5" t="s">
        <v>2</v>
      </c>
      <c r="P59" s="13" t="s">
        <v>2</v>
      </c>
    </row>
    <row r="60" spans="2:16" x14ac:dyDescent="0.3">
      <c r="B60" s="7" t="s">
        <v>412</v>
      </c>
      <c r="C60" s="1" t="s">
        <v>412</v>
      </c>
      <c r="D60" s="6" t="s">
        <v>412</v>
      </c>
      <c r="E60" s="1" t="s">
        <v>412</v>
      </c>
      <c r="F60" s="1" t="s">
        <v>412</v>
      </c>
      <c r="G60" s="1" t="s">
        <v>412</v>
      </c>
      <c r="H60" s="1" t="s">
        <v>412</v>
      </c>
      <c r="I60" s="1" t="s">
        <v>412</v>
      </c>
      <c r="J60" s="1" t="s">
        <v>412</v>
      </c>
      <c r="K60" s="1" t="s">
        <v>412</v>
      </c>
      <c r="L60" s="1" t="s">
        <v>412</v>
      </c>
      <c r="M60" s="1" t="s">
        <v>412</v>
      </c>
      <c r="N60" s="1" t="s">
        <v>412</v>
      </c>
      <c r="O60" s="1" t="s">
        <v>412</v>
      </c>
      <c r="P60" s="1" t="s">
        <v>412</v>
      </c>
    </row>
    <row r="61" spans="2:16" ht="42" x14ac:dyDescent="0.3">
      <c r="B61" s="16" t="s">
        <v>478</v>
      </c>
      <c r="C61" s="14" t="s">
        <v>439</v>
      </c>
      <c r="D61" s="18"/>
      <c r="E61" s="2"/>
      <c r="F61" s="2"/>
      <c r="G61" s="2"/>
      <c r="H61" s="2"/>
      <c r="I61" s="3">
        <f>SUM('GMIC-NC_21A_SCDPT3'!SCDPT3_86BEGIN_7:'GMIC-NC_21A_SCDPT3'!SCDPT3_86ENDIN_7)</f>
        <v>0</v>
      </c>
      <c r="J61" s="2"/>
      <c r="K61" s="3">
        <f>SUM('GMIC-NC_21A_SCDPT3'!SCDPT3_86BEGIN_9:'GMIC-NC_21A_SCDPT3'!SCDPT3_86ENDIN_9)</f>
        <v>0</v>
      </c>
      <c r="L61" s="2"/>
      <c r="M61" s="2"/>
      <c r="N61" s="2"/>
      <c r="O61" s="2"/>
      <c r="P61" s="2"/>
    </row>
    <row r="62" spans="2:16" x14ac:dyDescent="0.3">
      <c r="B62" s="7" t="s">
        <v>412</v>
      </c>
      <c r="C62" s="1" t="s">
        <v>412</v>
      </c>
      <c r="D62" s="6" t="s">
        <v>412</v>
      </c>
      <c r="E62" s="1" t="s">
        <v>412</v>
      </c>
      <c r="F62" s="1" t="s">
        <v>412</v>
      </c>
      <c r="G62" s="1" t="s">
        <v>412</v>
      </c>
      <c r="H62" s="1" t="s">
        <v>412</v>
      </c>
      <c r="I62" s="1" t="s">
        <v>412</v>
      </c>
      <c r="J62" s="1" t="s">
        <v>412</v>
      </c>
      <c r="K62" s="1" t="s">
        <v>412</v>
      </c>
      <c r="L62" s="1" t="s">
        <v>412</v>
      </c>
      <c r="M62" s="1" t="s">
        <v>412</v>
      </c>
      <c r="N62" s="1" t="s">
        <v>412</v>
      </c>
      <c r="O62" s="1" t="s">
        <v>412</v>
      </c>
      <c r="P62" s="1" t="s">
        <v>412</v>
      </c>
    </row>
    <row r="63" spans="2:16" x14ac:dyDescent="0.3">
      <c r="B63" s="17" t="s">
        <v>167</v>
      </c>
      <c r="C63" s="20" t="s">
        <v>584</v>
      </c>
      <c r="D63" s="15" t="s">
        <v>2</v>
      </c>
      <c r="E63" s="19" t="s">
        <v>2</v>
      </c>
      <c r="F63" s="8"/>
      <c r="G63" s="5" t="s">
        <v>2</v>
      </c>
      <c r="H63" s="36"/>
      <c r="I63" s="4"/>
      <c r="J63" s="46"/>
      <c r="K63" s="4"/>
      <c r="L63" s="2"/>
      <c r="M63" s="5" t="s">
        <v>2</v>
      </c>
      <c r="N63" s="5" t="s">
        <v>2</v>
      </c>
      <c r="O63" s="5" t="s">
        <v>2</v>
      </c>
      <c r="P63" s="13" t="s">
        <v>2</v>
      </c>
    </row>
    <row r="64" spans="2:16" x14ac:dyDescent="0.3">
      <c r="B64" s="7" t="s">
        <v>412</v>
      </c>
      <c r="C64" s="1" t="s">
        <v>412</v>
      </c>
      <c r="D64" s="6" t="s">
        <v>412</v>
      </c>
      <c r="E64" s="1" t="s">
        <v>412</v>
      </c>
      <c r="F64" s="1" t="s">
        <v>412</v>
      </c>
      <c r="G64" s="1" t="s">
        <v>412</v>
      </c>
      <c r="H64" s="1" t="s">
        <v>412</v>
      </c>
      <c r="I64" s="1" t="s">
        <v>412</v>
      </c>
      <c r="J64" s="1" t="s">
        <v>412</v>
      </c>
      <c r="K64" s="1" t="s">
        <v>412</v>
      </c>
      <c r="L64" s="1" t="s">
        <v>412</v>
      </c>
      <c r="M64" s="1" t="s">
        <v>412</v>
      </c>
      <c r="N64" s="1" t="s">
        <v>412</v>
      </c>
      <c r="O64" s="1" t="s">
        <v>412</v>
      </c>
      <c r="P64" s="1" t="s">
        <v>412</v>
      </c>
    </row>
    <row r="65" spans="2:16" ht="56" x14ac:dyDescent="0.3">
      <c r="B65" s="16" t="s">
        <v>391</v>
      </c>
      <c r="C65" s="14" t="s">
        <v>168</v>
      </c>
      <c r="D65" s="18"/>
      <c r="E65" s="2"/>
      <c r="F65" s="2"/>
      <c r="G65" s="2"/>
      <c r="H65" s="2"/>
      <c r="I65" s="3">
        <f>SUM('GMIC-NC_21A_SCDPT3'!SCDPT3_87BEGIN_7:'GMIC-NC_21A_SCDPT3'!SCDPT3_87ENDIN_7)</f>
        <v>0</v>
      </c>
      <c r="J65" s="2"/>
      <c r="K65" s="3">
        <f>SUM('GMIC-NC_21A_SCDPT3'!SCDPT3_87BEGIN_9:'GMIC-NC_21A_SCDPT3'!SCDPT3_87ENDIN_9)</f>
        <v>0</v>
      </c>
      <c r="L65" s="2"/>
      <c r="M65" s="2"/>
      <c r="N65" s="2"/>
      <c r="O65" s="2"/>
      <c r="P65" s="2"/>
    </row>
    <row r="66" spans="2:16" ht="28" x14ac:dyDescent="0.3">
      <c r="B66" s="16" t="s">
        <v>479</v>
      </c>
      <c r="C66" s="14" t="s">
        <v>314</v>
      </c>
      <c r="D66" s="18"/>
      <c r="E66" s="2"/>
      <c r="F66" s="2"/>
      <c r="G66" s="2"/>
      <c r="H66" s="2"/>
      <c r="I66" s="3">
        <f>'GMIC-NC_21A_SCDPT3'!SCDPT3_8499999_7+'GMIC-NC_21A_SCDPT3'!SCDPT3_8599999_7+'GMIC-NC_21A_SCDPT3'!SCDPT3_8699999_7+'GMIC-NC_21A_SCDPT3'!SCDPT3_8799999_7</f>
        <v>0</v>
      </c>
      <c r="J66" s="2"/>
      <c r="K66" s="3">
        <f>'GMIC-NC_21A_SCDPT3'!SCDPT3_8499999_9+'GMIC-NC_21A_SCDPT3'!SCDPT3_8599999_9+'GMIC-NC_21A_SCDPT3'!SCDPT3_8699999_9+'GMIC-NC_21A_SCDPT3'!SCDPT3_8799999_9</f>
        <v>0</v>
      </c>
      <c r="L66" s="2"/>
      <c r="M66" s="2"/>
      <c r="N66" s="2"/>
      <c r="O66" s="2"/>
      <c r="P66" s="2"/>
    </row>
    <row r="67" spans="2:16" ht="28" x14ac:dyDescent="0.3">
      <c r="B67" s="16" t="s">
        <v>640</v>
      </c>
      <c r="C67" s="14" t="s">
        <v>641</v>
      </c>
      <c r="D67" s="18"/>
      <c r="E67" s="2"/>
      <c r="F67" s="2"/>
      <c r="G67" s="2"/>
      <c r="H67" s="2"/>
      <c r="I67" s="24"/>
      <c r="J67" s="2"/>
      <c r="K67" s="24"/>
      <c r="L67" s="2"/>
      <c r="M67" s="2"/>
      <c r="N67" s="2"/>
      <c r="O67" s="2"/>
      <c r="P67" s="2"/>
    </row>
    <row r="68" spans="2:16" x14ac:dyDescent="0.3">
      <c r="B68" s="16" t="s">
        <v>169</v>
      </c>
      <c r="C68" s="14" t="s">
        <v>559</v>
      </c>
      <c r="D68" s="18"/>
      <c r="E68" s="2"/>
      <c r="F68" s="2"/>
      <c r="G68" s="2"/>
      <c r="H68" s="2"/>
      <c r="I68" s="3">
        <f>'GMIC-NC_21A_SCDPT3'!SCDPT3_8999997_7+'GMIC-NC_21A_SCDPT3'!SCDPT3_8999998_7</f>
        <v>0</v>
      </c>
      <c r="J68" s="2"/>
      <c r="K68" s="3">
        <f>'GMIC-NC_21A_SCDPT3'!SCDPT3_8999997_9+'GMIC-NC_21A_SCDPT3'!SCDPT3_8999998_9</f>
        <v>0</v>
      </c>
      <c r="L68" s="2"/>
      <c r="M68" s="2"/>
      <c r="N68" s="2"/>
      <c r="O68" s="2"/>
      <c r="P68" s="2"/>
    </row>
    <row r="69" spans="2:16" x14ac:dyDescent="0.3">
      <c r="B69" s="7" t="s">
        <v>412</v>
      </c>
      <c r="C69" s="1" t="s">
        <v>412</v>
      </c>
      <c r="D69" s="6" t="s">
        <v>412</v>
      </c>
      <c r="E69" s="1" t="s">
        <v>412</v>
      </c>
      <c r="F69" s="1" t="s">
        <v>412</v>
      </c>
      <c r="G69" s="1" t="s">
        <v>412</v>
      </c>
      <c r="H69" s="1" t="s">
        <v>412</v>
      </c>
      <c r="I69" s="1" t="s">
        <v>412</v>
      </c>
      <c r="J69" s="1" t="s">
        <v>412</v>
      </c>
      <c r="K69" s="1" t="s">
        <v>412</v>
      </c>
      <c r="L69" s="1" t="s">
        <v>412</v>
      </c>
      <c r="M69" s="1" t="s">
        <v>412</v>
      </c>
      <c r="N69" s="1" t="s">
        <v>412</v>
      </c>
      <c r="O69" s="1" t="s">
        <v>412</v>
      </c>
      <c r="P69" s="1" t="s">
        <v>412</v>
      </c>
    </row>
    <row r="70" spans="2:16" x14ac:dyDescent="0.3">
      <c r="B70" s="17" t="s">
        <v>29</v>
      </c>
      <c r="C70" s="20" t="s">
        <v>584</v>
      </c>
      <c r="D70" s="15" t="s">
        <v>2</v>
      </c>
      <c r="E70" s="19" t="s">
        <v>2</v>
      </c>
      <c r="F70" s="8"/>
      <c r="G70" s="5" t="s">
        <v>2</v>
      </c>
      <c r="H70" s="36"/>
      <c r="I70" s="4"/>
      <c r="J70" s="2"/>
      <c r="K70" s="4"/>
      <c r="L70" s="2"/>
      <c r="M70" s="5" t="s">
        <v>2</v>
      </c>
      <c r="N70" s="5" t="s">
        <v>2</v>
      </c>
      <c r="O70" s="5" t="s">
        <v>2</v>
      </c>
      <c r="P70" s="13" t="s">
        <v>2</v>
      </c>
    </row>
    <row r="71" spans="2:16" x14ac:dyDescent="0.3">
      <c r="B71" s="7" t="s">
        <v>412</v>
      </c>
      <c r="C71" s="1" t="s">
        <v>412</v>
      </c>
      <c r="D71" s="6" t="s">
        <v>412</v>
      </c>
      <c r="E71" s="1" t="s">
        <v>412</v>
      </c>
      <c r="F71" s="1" t="s">
        <v>412</v>
      </c>
      <c r="G71" s="1" t="s">
        <v>412</v>
      </c>
      <c r="H71" s="1" t="s">
        <v>412</v>
      </c>
      <c r="I71" s="1" t="s">
        <v>412</v>
      </c>
      <c r="J71" s="1" t="s">
        <v>412</v>
      </c>
      <c r="K71" s="1" t="s">
        <v>412</v>
      </c>
      <c r="L71" s="1" t="s">
        <v>412</v>
      </c>
      <c r="M71" s="1" t="s">
        <v>412</v>
      </c>
      <c r="N71" s="1" t="s">
        <v>412</v>
      </c>
      <c r="O71" s="1" t="s">
        <v>412</v>
      </c>
      <c r="P71" s="1" t="s">
        <v>412</v>
      </c>
    </row>
    <row r="72" spans="2:16" ht="42" x14ac:dyDescent="0.3">
      <c r="B72" s="16" t="s">
        <v>269</v>
      </c>
      <c r="C72" s="14" t="s">
        <v>73</v>
      </c>
      <c r="D72" s="18"/>
      <c r="E72" s="2"/>
      <c r="F72" s="2"/>
      <c r="G72" s="2"/>
      <c r="H72" s="2"/>
      <c r="I72" s="3">
        <f>SUM('GMIC-NC_21A_SCDPT3'!SCDPT3_90BEGIN_7:'GMIC-NC_21A_SCDPT3'!SCDPT3_90ENDIN_7)</f>
        <v>0</v>
      </c>
      <c r="J72" s="2"/>
      <c r="K72" s="3">
        <f>SUM('GMIC-NC_21A_SCDPT3'!SCDPT3_90BEGIN_9:'GMIC-NC_21A_SCDPT3'!SCDPT3_90ENDIN_9)</f>
        <v>0</v>
      </c>
      <c r="L72" s="2"/>
      <c r="M72" s="2"/>
      <c r="N72" s="2"/>
      <c r="O72" s="2"/>
      <c r="P72" s="2"/>
    </row>
    <row r="73" spans="2:16" x14ac:dyDescent="0.3">
      <c r="B73" s="7" t="s">
        <v>412</v>
      </c>
      <c r="C73" s="1" t="s">
        <v>412</v>
      </c>
      <c r="D73" s="6" t="s">
        <v>412</v>
      </c>
      <c r="E73" s="1" t="s">
        <v>412</v>
      </c>
      <c r="F73" s="1" t="s">
        <v>412</v>
      </c>
      <c r="G73" s="1" t="s">
        <v>412</v>
      </c>
      <c r="H73" s="1" t="s">
        <v>412</v>
      </c>
      <c r="I73" s="1" t="s">
        <v>412</v>
      </c>
      <c r="J73" s="1" t="s">
        <v>412</v>
      </c>
      <c r="K73" s="1" t="s">
        <v>412</v>
      </c>
      <c r="L73" s="1" t="s">
        <v>412</v>
      </c>
      <c r="M73" s="1" t="s">
        <v>412</v>
      </c>
      <c r="N73" s="1" t="s">
        <v>412</v>
      </c>
      <c r="O73" s="1" t="s">
        <v>412</v>
      </c>
      <c r="P73" s="1" t="s">
        <v>412</v>
      </c>
    </row>
    <row r="74" spans="2:16" x14ac:dyDescent="0.3">
      <c r="B74" s="17" t="s">
        <v>611</v>
      </c>
      <c r="C74" s="20" t="s">
        <v>584</v>
      </c>
      <c r="D74" s="15" t="s">
        <v>2</v>
      </c>
      <c r="E74" s="19" t="s">
        <v>2</v>
      </c>
      <c r="F74" s="8"/>
      <c r="G74" s="5" t="s">
        <v>2</v>
      </c>
      <c r="H74" s="36"/>
      <c r="I74" s="4"/>
      <c r="J74" s="2"/>
      <c r="K74" s="4"/>
      <c r="L74" s="2"/>
      <c r="M74" s="5" t="s">
        <v>2</v>
      </c>
      <c r="N74" s="5" t="s">
        <v>2</v>
      </c>
      <c r="O74" s="5" t="s">
        <v>2</v>
      </c>
      <c r="P74" s="13" t="s">
        <v>2</v>
      </c>
    </row>
    <row r="75" spans="2:16" x14ac:dyDescent="0.3">
      <c r="B75" s="7" t="s">
        <v>412</v>
      </c>
      <c r="C75" s="1" t="s">
        <v>412</v>
      </c>
      <c r="D75" s="6" t="s">
        <v>412</v>
      </c>
      <c r="E75" s="1" t="s">
        <v>412</v>
      </c>
      <c r="F75" s="1" t="s">
        <v>412</v>
      </c>
      <c r="G75" s="1" t="s">
        <v>412</v>
      </c>
      <c r="H75" s="1" t="s">
        <v>412</v>
      </c>
      <c r="I75" s="1" t="s">
        <v>412</v>
      </c>
      <c r="J75" s="1" t="s">
        <v>412</v>
      </c>
      <c r="K75" s="1" t="s">
        <v>412</v>
      </c>
      <c r="L75" s="1" t="s">
        <v>412</v>
      </c>
      <c r="M75" s="1" t="s">
        <v>412</v>
      </c>
      <c r="N75" s="1" t="s">
        <v>412</v>
      </c>
      <c r="O75" s="1" t="s">
        <v>412</v>
      </c>
      <c r="P75" s="1" t="s">
        <v>412</v>
      </c>
    </row>
    <row r="76" spans="2:16" ht="42" x14ac:dyDescent="0.3">
      <c r="B76" s="16" t="s">
        <v>170</v>
      </c>
      <c r="C76" s="14" t="s">
        <v>440</v>
      </c>
      <c r="D76" s="18"/>
      <c r="E76" s="2"/>
      <c r="F76" s="2"/>
      <c r="G76" s="2"/>
      <c r="H76" s="2"/>
      <c r="I76" s="3">
        <f>SUM('GMIC-NC_21A_SCDPT3'!SCDPT3_91BEGIN_7:'GMIC-NC_21A_SCDPT3'!SCDPT3_91ENDIN_7)</f>
        <v>0</v>
      </c>
      <c r="J76" s="2"/>
      <c r="K76" s="3">
        <f>SUM('GMIC-NC_21A_SCDPT3'!SCDPT3_91BEGIN_9:'GMIC-NC_21A_SCDPT3'!SCDPT3_91ENDIN_9)</f>
        <v>0</v>
      </c>
      <c r="L76" s="2"/>
      <c r="M76" s="2"/>
      <c r="N76" s="2"/>
      <c r="O76" s="2"/>
      <c r="P76" s="2"/>
    </row>
    <row r="77" spans="2:16" x14ac:dyDescent="0.3">
      <c r="B77" s="7" t="s">
        <v>412</v>
      </c>
      <c r="C77" s="1" t="s">
        <v>412</v>
      </c>
      <c r="D77" s="6" t="s">
        <v>412</v>
      </c>
      <c r="E77" s="1" t="s">
        <v>412</v>
      </c>
      <c r="F77" s="1" t="s">
        <v>412</v>
      </c>
      <c r="G77" s="1" t="s">
        <v>412</v>
      </c>
      <c r="H77" s="1" t="s">
        <v>412</v>
      </c>
      <c r="I77" s="1" t="s">
        <v>412</v>
      </c>
      <c r="J77" s="1" t="s">
        <v>412</v>
      </c>
      <c r="K77" s="1" t="s">
        <v>412</v>
      </c>
      <c r="L77" s="1" t="s">
        <v>412</v>
      </c>
      <c r="M77" s="1" t="s">
        <v>412</v>
      </c>
      <c r="N77" s="1" t="s">
        <v>412</v>
      </c>
      <c r="O77" s="1" t="s">
        <v>412</v>
      </c>
      <c r="P77" s="1" t="s">
        <v>412</v>
      </c>
    </row>
    <row r="78" spans="2:16" x14ac:dyDescent="0.3">
      <c r="B78" s="17" t="s">
        <v>480</v>
      </c>
      <c r="C78" s="20" t="s">
        <v>584</v>
      </c>
      <c r="D78" s="15" t="s">
        <v>2</v>
      </c>
      <c r="E78" s="19" t="s">
        <v>2</v>
      </c>
      <c r="F78" s="8"/>
      <c r="G78" s="5" t="s">
        <v>2</v>
      </c>
      <c r="H78" s="36"/>
      <c r="I78" s="4"/>
      <c r="J78" s="2"/>
      <c r="K78" s="4"/>
      <c r="L78" s="2"/>
      <c r="M78" s="5" t="s">
        <v>2</v>
      </c>
      <c r="N78" s="5" t="s">
        <v>2</v>
      </c>
      <c r="O78" s="5" t="s">
        <v>2</v>
      </c>
      <c r="P78" s="13" t="s">
        <v>2</v>
      </c>
    </row>
    <row r="79" spans="2:16" x14ac:dyDescent="0.3">
      <c r="B79" s="7" t="s">
        <v>412</v>
      </c>
      <c r="C79" s="1" t="s">
        <v>412</v>
      </c>
      <c r="D79" s="6" t="s">
        <v>412</v>
      </c>
      <c r="E79" s="1" t="s">
        <v>412</v>
      </c>
      <c r="F79" s="1" t="s">
        <v>412</v>
      </c>
      <c r="G79" s="1" t="s">
        <v>412</v>
      </c>
      <c r="H79" s="1" t="s">
        <v>412</v>
      </c>
      <c r="I79" s="1" t="s">
        <v>412</v>
      </c>
      <c r="J79" s="1" t="s">
        <v>412</v>
      </c>
      <c r="K79" s="1" t="s">
        <v>412</v>
      </c>
      <c r="L79" s="1" t="s">
        <v>412</v>
      </c>
      <c r="M79" s="1" t="s">
        <v>412</v>
      </c>
      <c r="N79" s="1" t="s">
        <v>412</v>
      </c>
      <c r="O79" s="1" t="s">
        <v>412</v>
      </c>
      <c r="P79" s="1" t="s">
        <v>412</v>
      </c>
    </row>
    <row r="80" spans="2:16" ht="42" x14ac:dyDescent="0.3">
      <c r="B80" s="16" t="s">
        <v>30</v>
      </c>
      <c r="C80" s="14" t="s">
        <v>441</v>
      </c>
      <c r="D80" s="18"/>
      <c r="E80" s="2"/>
      <c r="F80" s="2"/>
      <c r="G80" s="2"/>
      <c r="H80" s="2"/>
      <c r="I80" s="3">
        <f>SUM('GMIC-NC_21A_SCDPT3'!SCDPT3_92BEGIN_7:'GMIC-NC_21A_SCDPT3'!SCDPT3_92ENDIN_7)</f>
        <v>0</v>
      </c>
      <c r="J80" s="2"/>
      <c r="K80" s="3">
        <f>SUM('GMIC-NC_21A_SCDPT3'!SCDPT3_92BEGIN_9:'GMIC-NC_21A_SCDPT3'!SCDPT3_92ENDIN_9)</f>
        <v>0</v>
      </c>
      <c r="L80" s="2"/>
      <c r="M80" s="2"/>
      <c r="N80" s="2"/>
      <c r="O80" s="2"/>
      <c r="P80" s="2"/>
    </row>
    <row r="81" spans="2:16" x14ac:dyDescent="0.3">
      <c r="B81" s="7" t="s">
        <v>412</v>
      </c>
      <c r="C81" s="1" t="s">
        <v>412</v>
      </c>
      <c r="D81" s="6" t="s">
        <v>412</v>
      </c>
      <c r="E81" s="1" t="s">
        <v>412</v>
      </c>
      <c r="F81" s="1" t="s">
        <v>412</v>
      </c>
      <c r="G81" s="1" t="s">
        <v>412</v>
      </c>
      <c r="H81" s="1" t="s">
        <v>412</v>
      </c>
      <c r="I81" s="1" t="s">
        <v>412</v>
      </c>
      <c r="J81" s="1" t="s">
        <v>412</v>
      </c>
      <c r="K81" s="1" t="s">
        <v>412</v>
      </c>
      <c r="L81" s="1" t="s">
        <v>412</v>
      </c>
      <c r="M81" s="1" t="s">
        <v>412</v>
      </c>
      <c r="N81" s="1" t="s">
        <v>412</v>
      </c>
      <c r="O81" s="1" t="s">
        <v>412</v>
      </c>
      <c r="P81" s="1" t="s">
        <v>412</v>
      </c>
    </row>
    <row r="82" spans="2:16" x14ac:dyDescent="0.3">
      <c r="B82" s="17" t="s">
        <v>352</v>
      </c>
      <c r="C82" s="20" t="s">
        <v>584</v>
      </c>
      <c r="D82" s="15" t="s">
        <v>2</v>
      </c>
      <c r="E82" s="19" t="s">
        <v>2</v>
      </c>
      <c r="F82" s="8"/>
      <c r="G82" s="5" t="s">
        <v>2</v>
      </c>
      <c r="H82" s="36"/>
      <c r="I82" s="4"/>
      <c r="J82" s="2"/>
      <c r="K82" s="4"/>
      <c r="L82" s="2"/>
      <c r="M82" s="5" t="s">
        <v>2</v>
      </c>
      <c r="N82" s="5" t="s">
        <v>2</v>
      </c>
      <c r="O82" s="5" t="s">
        <v>2</v>
      </c>
      <c r="P82" s="13" t="s">
        <v>2</v>
      </c>
    </row>
    <row r="83" spans="2:16" x14ac:dyDescent="0.3">
      <c r="B83" s="7" t="s">
        <v>412</v>
      </c>
      <c r="C83" s="1" t="s">
        <v>412</v>
      </c>
      <c r="D83" s="6" t="s">
        <v>412</v>
      </c>
      <c r="E83" s="1" t="s">
        <v>412</v>
      </c>
      <c r="F83" s="1" t="s">
        <v>412</v>
      </c>
      <c r="G83" s="1" t="s">
        <v>412</v>
      </c>
      <c r="H83" s="1" t="s">
        <v>412</v>
      </c>
      <c r="I83" s="1" t="s">
        <v>412</v>
      </c>
      <c r="J83" s="1" t="s">
        <v>412</v>
      </c>
      <c r="K83" s="1" t="s">
        <v>412</v>
      </c>
      <c r="L83" s="1" t="s">
        <v>412</v>
      </c>
      <c r="M83" s="1" t="s">
        <v>412</v>
      </c>
      <c r="N83" s="1" t="s">
        <v>412</v>
      </c>
      <c r="O83" s="1" t="s">
        <v>412</v>
      </c>
      <c r="P83" s="1" t="s">
        <v>412</v>
      </c>
    </row>
    <row r="84" spans="2:16" ht="42" x14ac:dyDescent="0.3">
      <c r="B84" s="16" t="s">
        <v>560</v>
      </c>
      <c r="C84" s="14" t="s">
        <v>514</v>
      </c>
      <c r="D84" s="18"/>
      <c r="E84" s="2"/>
      <c r="F84" s="2"/>
      <c r="G84" s="2"/>
      <c r="H84" s="2"/>
      <c r="I84" s="3">
        <f>SUM('GMIC-NC_21A_SCDPT3'!SCDPT3_93BEGIN_7:'GMIC-NC_21A_SCDPT3'!SCDPT3_93ENDIN_7)</f>
        <v>0</v>
      </c>
      <c r="J84" s="2"/>
      <c r="K84" s="3">
        <f>SUM('GMIC-NC_21A_SCDPT3'!SCDPT3_93BEGIN_9:'GMIC-NC_21A_SCDPT3'!SCDPT3_93ENDIN_9)</f>
        <v>0</v>
      </c>
      <c r="L84" s="2"/>
      <c r="M84" s="2"/>
      <c r="N84" s="2"/>
      <c r="O84" s="2"/>
      <c r="P84" s="2"/>
    </row>
    <row r="85" spans="2:16" x14ac:dyDescent="0.3">
      <c r="B85" s="7" t="s">
        <v>412</v>
      </c>
      <c r="C85" s="1" t="s">
        <v>412</v>
      </c>
      <c r="D85" s="6" t="s">
        <v>412</v>
      </c>
      <c r="E85" s="1" t="s">
        <v>412</v>
      </c>
      <c r="F85" s="1" t="s">
        <v>412</v>
      </c>
      <c r="G85" s="1" t="s">
        <v>412</v>
      </c>
      <c r="H85" s="1" t="s">
        <v>412</v>
      </c>
      <c r="I85" s="1" t="s">
        <v>412</v>
      </c>
      <c r="J85" s="1" t="s">
        <v>412</v>
      </c>
      <c r="K85" s="1" t="s">
        <v>412</v>
      </c>
      <c r="L85" s="1" t="s">
        <v>412</v>
      </c>
      <c r="M85" s="1" t="s">
        <v>412</v>
      </c>
      <c r="N85" s="1" t="s">
        <v>412</v>
      </c>
      <c r="O85" s="1" t="s">
        <v>412</v>
      </c>
      <c r="P85" s="1" t="s">
        <v>412</v>
      </c>
    </row>
    <row r="86" spans="2:16" x14ac:dyDescent="0.3">
      <c r="B86" s="17" t="s">
        <v>226</v>
      </c>
      <c r="C86" s="20" t="s">
        <v>584</v>
      </c>
      <c r="D86" s="15" t="s">
        <v>2</v>
      </c>
      <c r="E86" s="19" t="s">
        <v>2</v>
      </c>
      <c r="F86" s="8"/>
      <c r="G86" s="5" t="s">
        <v>2</v>
      </c>
      <c r="H86" s="36"/>
      <c r="I86" s="4"/>
      <c r="J86" s="2"/>
      <c r="K86" s="4"/>
      <c r="L86" s="2"/>
      <c r="M86" s="5" t="s">
        <v>2</v>
      </c>
      <c r="N86" s="5" t="s">
        <v>2</v>
      </c>
      <c r="O86" s="5" t="s">
        <v>2</v>
      </c>
      <c r="P86" s="13" t="s">
        <v>2</v>
      </c>
    </row>
    <row r="87" spans="2:16" x14ac:dyDescent="0.3">
      <c r="B87" s="7" t="s">
        <v>412</v>
      </c>
      <c r="C87" s="1" t="s">
        <v>412</v>
      </c>
      <c r="D87" s="6" t="s">
        <v>412</v>
      </c>
      <c r="E87" s="1" t="s">
        <v>412</v>
      </c>
      <c r="F87" s="1" t="s">
        <v>412</v>
      </c>
      <c r="G87" s="1" t="s">
        <v>412</v>
      </c>
      <c r="H87" s="1" t="s">
        <v>412</v>
      </c>
      <c r="I87" s="1" t="s">
        <v>412</v>
      </c>
      <c r="J87" s="1" t="s">
        <v>412</v>
      </c>
      <c r="K87" s="1" t="s">
        <v>412</v>
      </c>
      <c r="L87" s="1" t="s">
        <v>412</v>
      </c>
      <c r="M87" s="1" t="s">
        <v>412</v>
      </c>
      <c r="N87" s="1" t="s">
        <v>412</v>
      </c>
      <c r="O87" s="1" t="s">
        <v>412</v>
      </c>
      <c r="P87" s="1" t="s">
        <v>412</v>
      </c>
    </row>
    <row r="88" spans="2:16" ht="28" x14ac:dyDescent="0.3">
      <c r="B88" s="16" t="s">
        <v>481</v>
      </c>
      <c r="C88" s="14" t="s">
        <v>442</v>
      </c>
      <c r="D88" s="18"/>
      <c r="E88" s="2"/>
      <c r="F88" s="2"/>
      <c r="G88" s="2"/>
      <c r="H88" s="2"/>
      <c r="I88" s="3">
        <f>SUM('GMIC-NC_21A_SCDPT3'!SCDPT3_94BEGIN_7:'GMIC-NC_21A_SCDPT3'!SCDPT3_94ENDIN_7)</f>
        <v>0</v>
      </c>
      <c r="J88" s="2"/>
      <c r="K88" s="3">
        <f>SUM('GMIC-NC_21A_SCDPT3'!SCDPT3_94BEGIN_9:'GMIC-NC_21A_SCDPT3'!SCDPT3_94ENDIN_9)</f>
        <v>0</v>
      </c>
      <c r="L88" s="2"/>
      <c r="M88" s="2"/>
      <c r="N88" s="2"/>
      <c r="O88" s="2"/>
      <c r="P88" s="2"/>
    </row>
    <row r="89" spans="2:16" x14ac:dyDescent="0.3">
      <c r="B89" s="7" t="s">
        <v>412</v>
      </c>
      <c r="C89" s="1" t="s">
        <v>412</v>
      </c>
      <c r="D89" s="6" t="s">
        <v>412</v>
      </c>
      <c r="E89" s="1" t="s">
        <v>412</v>
      </c>
      <c r="F89" s="1" t="s">
        <v>412</v>
      </c>
      <c r="G89" s="1" t="s">
        <v>412</v>
      </c>
      <c r="H89" s="1" t="s">
        <v>412</v>
      </c>
      <c r="I89" s="1" t="s">
        <v>412</v>
      </c>
      <c r="J89" s="1" t="s">
        <v>412</v>
      </c>
      <c r="K89" s="1" t="s">
        <v>412</v>
      </c>
      <c r="L89" s="1" t="s">
        <v>412</v>
      </c>
      <c r="M89" s="1" t="s">
        <v>412</v>
      </c>
      <c r="N89" s="1" t="s">
        <v>412</v>
      </c>
      <c r="O89" s="1" t="s">
        <v>412</v>
      </c>
      <c r="P89" s="1" t="s">
        <v>412</v>
      </c>
    </row>
    <row r="90" spans="2:16" x14ac:dyDescent="0.3">
      <c r="B90" s="17" t="s">
        <v>171</v>
      </c>
      <c r="C90" s="20" t="s">
        <v>584</v>
      </c>
      <c r="D90" s="15" t="s">
        <v>2</v>
      </c>
      <c r="E90" s="19" t="s">
        <v>2</v>
      </c>
      <c r="F90" s="8"/>
      <c r="G90" s="5" t="s">
        <v>2</v>
      </c>
      <c r="H90" s="36"/>
      <c r="I90" s="4"/>
      <c r="J90" s="2"/>
      <c r="K90" s="4"/>
      <c r="L90" s="2"/>
      <c r="M90" s="5" t="s">
        <v>2</v>
      </c>
      <c r="N90" s="5" t="s">
        <v>2</v>
      </c>
      <c r="O90" s="5" t="s">
        <v>2</v>
      </c>
      <c r="P90" s="13" t="s">
        <v>2</v>
      </c>
    </row>
    <row r="91" spans="2:16" x14ac:dyDescent="0.3">
      <c r="B91" s="7" t="s">
        <v>412</v>
      </c>
      <c r="C91" s="1" t="s">
        <v>412</v>
      </c>
      <c r="D91" s="6" t="s">
        <v>412</v>
      </c>
      <c r="E91" s="1" t="s">
        <v>412</v>
      </c>
      <c r="F91" s="1" t="s">
        <v>412</v>
      </c>
      <c r="G91" s="1" t="s">
        <v>412</v>
      </c>
      <c r="H91" s="1" t="s">
        <v>412</v>
      </c>
      <c r="I91" s="1" t="s">
        <v>412</v>
      </c>
      <c r="J91" s="1" t="s">
        <v>412</v>
      </c>
      <c r="K91" s="1" t="s">
        <v>412</v>
      </c>
      <c r="L91" s="1" t="s">
        <v>412</v>
      </c>
      <c r="M91" s="1" t="s">
        <v>412</v>
      </c>
      <c r="N91" s="1" t="s">
        <v>412</v>
      </c>
      <c r="O91" s="1" t="s">
        <v>412</v>
      </c>
      <c r="P91" s="1" t="s">
        <v>412</v>
      </c>
    </row>
    <row r="92" spans="2:16" ht="28" x14ac:dyDescent="0.3">
      <c r="B92" s="16" t="s">
        <v>353</v>
      </c>
      <c r="C92" s="14" t="s">
        <v>515</v>
      </c>
      <c r="D92" s="18"/>
      <c r="E92" s="2"/>
      <c r="F92" s="2"/>
      <c r="G92" s="2"/>
      <c r="H92" s="2"/>
      <c r="I92" s="3">
        <f>SUM('GMIC-NC_21A_SCDPT3'!SCDPT3_95BEGIN_7:'GMIC-NC_21A_SCDPT3'!SCDPT3_95ENDIN_7)</f>
        <v>0</v>
      </c>
      <c r="J92" s="2"/>
      <c r="K92" s="3">
        <f>SUM('GMIC-NC_21A_SCDPT3'!SCDPT3_95BEGIN_9:'GMIC-NC_21A_SCDPT3'!SCDPT3_95ENDIN_9)</f>
        <v>0</v>
      </c>
      <c r="L92" s="2"/>
      <c r="M92" s="2"/>
      <c r="N92" s="2"/>
      <c r="O92" s="2"/>
      <c r="P92" s="2"/>
    </row>
    <row r="93" spans="2:16" x14ac:dyDescent="0.3">
      <c r="B93" s="7" t="s">
        <v>412</v>
      </c>
      <c r="C93" s="1" t="s">
        <v>412</v>
      </c>
      <c r="D93" s="6" t="s">
        <v>412</v>
      </c>
      <c r="E93" s="1" t="s">
        <v>412</v>
      </c>
      <c r="F93" s="1" t="s">
        <v>412</v>
      </c>
      <c r="G93" s="1" t="s">
        <v>412</v>
      </c>
      <c r="H93" s="1" t="s">
        <v>412</v>
      </c>
      <c r="I93" s="1" t="s">
        <v>412</v>
      </c>
      <c r="J93" s="1" t="s">
        <v>412</v>
      </c>
      <c r="K93" s="1" t="s">
        <v>412</v>
      </c>
      <c r="L93" s="1" t="s">
        <v>412</v>
      </c>
      <c r="M93" s="1" t="s">
        <v>412</v>
      </c>
      <c r="N93" s="1" t="s">
        <v>412</v>
      </c>
      <c r="O93" s="1" t="s">
        <v>412</v>
      </c>
      <c r="P93" s="1" t="s">
        <v>412</v>
      </c>
    </row>
    <row r="94" spans="2:16" x14ac:dyDescent="0.3">
      <c r="B94" s="17" t="s">
        <v>31</v>
      </c>
      <c r="C94" s="20" t="s">
        <v>584</v>
      </c>
      <c r="D94" s="15" t="s">
        <v>2</v>
      </c>
      <c r="E94" s="19" t="s">
        <v>2</v>
      </c>
      <c r="F94" s="8"/>
      <c r="G94" s="5" t="s">
        <v>2</v>
      </c>
      <c r="H94" s="36"/>
      <c r="I94" s="4"/>
      <c r="J94" s="2"/>
      <c r="K94" s="4"/>
      <c r="L94" s="2"/>
      <c r="M94" s="5" t="s">
        <v>2</v>
      </c>
      <c r="N94" s="5" t="s">
        <v>2</v>
      </c>
      <c r="O94" s="5" t="s">
        <v>2</v>
      </c>
      <c r="P94" s="13" t="s">
        <v>2</v>
      </c>
    </row>
    <row r="95" spans="2:16" x14ac:dyDescent="0.3">
      <c r="B95" s="7" t="s">
        <v>412</v>
      </c>
      <c r="C95" s="1" t="s">
        <v>412</v>
      </c>
      <c r="D95" s="6" t="s">
        <v>412</v>
      </c>
      <c r="E95" s="1" t="s">
        <v>412</v>
      </c>
      <c r="F95" s="1" t="s">
        <v>412</v>
      </c>
      <c r="G95" s="1" t="s">
        <v>412</v>
      </c>
      <c r="H95" s="1" t="s">
        <v>412</v>
      </c>
      <c r="I95" s="1" t="s">
        <v>412</v>
      </c>
      <c r="J95" s="1" t="s">
        <v>412</v>
      </c>
      <c r="K95" s="1" t="s">
        <v>412</v>
      </c>
      <c r="L95" s="1" t="s">
        <v>412</v>
      </c>
      <c r="M95" s="1" t="s">
        <v>412</v>
      </c>
      <c r="N95" s="1" t="s">
        <v>412</v>
      </c>
      <c r="O95" s="1" t="s">
        <v>412</v>
      </c>
      <c r="P95" s="1" t="s">
        <v>412</v>
      </c>
    </row>
    <row r="96" spans="2:16" x14ac:dyDescent="0.3">
      <c r="B96" s="16" t="s">
        <v>227</v>
      </c>
      <c r="C96" s="14" t="s">
        <v>270</v>
      </c>
      <c r="D96" s="18"/>
      <c r="E96" s="2"/>
      <c r="F96" s="2"/>
      <c r="G96" s="2"/>
      <c r="H96" s="2"/>
      <c r="I96" s="3">
        <f>SUM('GMIC-NC_21A_SCDPT3'!SCDPT3_96BEGIN_7:'GMIC-NC_21A_SCDPT3'!SCDPT3_96ENDIN_7)</f>
        <v>0</v>
      </c>
      <c r="J96" s="2"/>
      <c r="K96" s="3">
        <f>SUM('GMIC-NC_21A_SCDPT3'!SCDPT3_96BEGIN_9:'GMIC-NC_21A_SCDPT3'!SCDPT3_96ENDIN_9)</f>
        <v>0</v>
      </c>
      <c r="L96" s="2"/>
      <c r="M96" s="2"/>
      <c r="N96" s="2"/>
      <c r="O96" s="2"/>
      <c r="P96" s="2"/>
    </row>
    <row r="97" spans="2:16" ht="28" x14ac:dyDescent="0.3">
      <c r="B97" s="16" t="s">
        <v>443</v>
      </c>
      <c r="C97" s="14" t="s">
        <v>354</v>
      </c>
      <c r="D97" s="18"/>
      <c r="E97" s="2"/>
      <c r="F97" s="2"/>
      <c r="G97" s="2"/>
      <c r="H97" s="2"/>
      <c r="I97" s="3">
        <f>'GMIC-NC_21A_SCDPT3'!SCDPT3_9099999_7+'GMIC-NC_21A_SCDPT3'!SCDPT3_9199999_7+'GMIC-NC_21A_SCDPT3'!SCDPT3_9299999_7+'GMIC-NC_21A_SCDPT3'!SCDPT3_9399999_7+'GMIC-NC_21A_SCDPT3'!SCDPT3_9499999_7+'GMIC-NC_21A_SCDPT3'!SCDPT3_9599999_7+'GMIC-NC_21A_SCDPT3'!SCDPT3_9699999_7</f>
        <v>0</v>
      </c>
      <c r="J97" s="2"/>
      <c r="K97" s="3">
        <f>'GMIC-NC_21A_SCDPT3'!SCDPT3_9099999_9+'GMIC-NC_21A_SCDPT3'!SCDPT3_9199999_9+'GMIC-NC_21A_SCDPT3'!SCDPT3_9299999_9+'GMIC-NC_21A_SCDPT3'!SCDPT3_9399999_9+'GMIC-NC_21A_SCDPT3'!SCDPT3_9499999_9+'GMIC-NC_21A_SCDPT3'!SCDPT3_9599999_9+'GMIC-NC_21A_SCDPT3'!SCDPT3_9699999_9</f>
        <v>0</v>
      </c>
      <c r="L97" s="2"/>
      <c r="M97" s="2"/>
      <c r="N97" s="2"/>
      <c r="O97" s="2"/>
      <c r="P97" s="2"/>
    </row>
    <row r="98" spans="2:16" ht="28" x14ac:dyDescent="0.3">
      <c r="B98" s="16" t="s">
        <v>612</v>
      </c>
      <c r="C98" s="14" t="s">
        <v>32</v>
      </c>
      <c r="D98" s="18"/>
      <c r="E98" s="2"/>
      <c r="F98" s="2"/>
      <c r="G98" s="2"/>
      <c r="H98" s="2"/>
      <c r="I98" s="24"/>
      <c r="J98" s="2"/>
      <c r="K98" s="24"/>
      <c r="L98" s="2"/>
      <c r="M98" s="2"/>
      <c r="N98" s="2"/>
      <c r="O98" s="2"/>
      <c r="P98" s="2"/>
    </row>
    <row r="99" spans="2:16" x14ac:dyDescent="0.3">
      <c r="B99" s="16" t="s">
        <v>119</v>
      </c>
      <c r="C99" s="14" t="s">
        <v>613</v>
      </c>
      <c r="D99" s="18"/>
      <c r="E99" s="2"/>
      <c r="F99" s="2"/>
      <c r="G99" s="2"/>
      <c r="H99" s="2"/>
      <c r="I99" s="3">
        <f>'GMIC-NC_21A_SCDPT3'!SCDPT3_9799997_7+'GMIC-NC_21A_SCDPT3'!SCDPT3_9799998_7</f>
        <v>0</v>
      </c>
      <c r="J99" s="2"/>
      <c r="K99" s="3">
        <f>'GMIC-NC_21A_SCDPT3'!SCDPT3_9799997_9+'GMIC-NC_21A_SCDPT3'!SCDPT3_9799998_9</f>
        <v>0</v>
      </c>
      <c r="L99" s="2"/>
      <c r="M99" s="2"/>
      <c r="N99" s="2"/>
      <c r="O99" s="2"/>
      <c r="P99" s="2"/>
    </row>
    <row r="100" spans="2:16" ht="28" x14ac:dyDescent="0.3">
      <c r="B100" s="16" t="s">
        <v>33</v>
      </c>
      <c r="C100" s="14" t="s">
        <v>172</v>
      </c>
      <c r="D100" s="18"/>
      <c r="E100" s="2"/>
      <c r="F100" s="2"/>
      <c r="G100" s="2"/>
      <c r="H100" s="2"/>
      <c r="I100" s="3">
        <f>'GMIC-NC_21A_SCDPT3'!SCDPT3_8999999_7+'GMIC-NC_21A_SCDPT3'!SCDPT3_9799999_7</f>
        <v>0</v>
      </c>
      <c r="J100" s="2"/>
      <c r="K100" s="3">
        <f>'GMIC-NC_21A_SCDPT3'!SCDPT3_8999999_9+'GMIC-NC_21A_SCDPT3'!SCDPT3_9799999_9</f>
        <v>0</v>
      </c>
      <c r="L100" s="2"/>
      <c r="M100" s="2"/>
      <c r="N100" s="2"/>
      <c r="O100" s="2"/>
      <c r="P100" s="2"/>
    </row>
    <row r="101" spans="2:16" x14ac:dyDescent="0.3">
      <c r="B101" s="55" t="s">
        <v>561</v>
      </c>
      <c r="C101" s="53" t="s">
        <v>74</v>
      </c>
      <c r="D101" s="61"/>
      <c r="E101" s="23"/>
      <c r="F101" s="23"/>
      <c r="G101" s="23"/>
      <c r="H101" s="23"/>
      <c r="I101" s="26">
        <f>'GMIC-NC_21A_SCDPT3'!SCDPT3_8399999_7+'GMIC-NC_21A_SCDPT3'!SCDPT3_8999999_7+'GMIC-NC_21A_SCDPT3'!SCDPT3_9799999_7</f>
        <v>9503608</v>
      </c>
      <c r="J101" s="23"/>
      <c r="K101" s="26">
        <f>'GMIC-NC_21A_SCDPT3'!SCDPT3_8399999_9+'GMIC-NC_21A_SCDPT3'!SCDPT3_8999999_9+'GMIC-NC_21A_SCDPT3'!SCDPT3_9799999_9</f>
        <v>11160</v>
      </c>
      <c r="L101" s="23"/>
      <c r="M101" s="23"/>
      <c r="N101" s="23"/>
      <c r="O101" s="23"/>
      <c r="P101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&amp;CSCDPT3SCDPT3</oddHeader>
    <oddFooter>&amp;LWing Application : &amp;R SaveAs(3/15/2022-5:43 PM)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145"/>
  <sheetViews>
    <sheetView workbookViewId="0"/>
  </sheetViews>
  <sheetFormatPr defaultRowHeight="14" x14ac:dyDescent="0.3"/>
  <cols>
    <col min="1" max="1" width="1.75" customWidth="1"/>
    <col min="2" max="2" width="9.75" customWidth="1"/>
    <col min="3" max="4" width="25.75" customWidth="1"/>
    <col min="5" max="5" width="59.75" customWidth="1"/>
    <col min="6" max="6" width="10.75" customWidth="1"/>
    <col min="7" max="7" width="25.75" customWidth="1"/>
    <col min="8" max="8" width="12.75" customWidth="1"/>
    <col min="9" max="22" width="14.75" customWidth="1"/>
    <col min="23" max="24" width="10.75" customWidth="1"/>
    <col min="25" max="25" width="20.75" customWidth="1"/>
    <col min="26" max="27" width="25.75" customWidth="1"/>
    <col min="28" max="28" width="10.75" customWidth="1"/>
  </cols>
  <sheetData>
    <row r="1" spans="2:28" x14ac:dyDescent="0.3">
      <c r="C1" s="41" t="s">
        <v>240</v>
      </c>
      <c r="D1" s="41" t="s">
        <v>177</v>
      </c>
      <c r="E1" s="41" t="s">
        <v>243</v>
      </c>
      <c r="F1" s="41" t="s">
        <v>43</v>
      </c>
    </row>
    <row r="2" spans="2:28" x14ac:dyDescent="0.3">
      <c r="B2" s="54"/>
      <c r="C2" s="45" t="str">
        <f>'GMIC-NC_21A_SCDPT1'!Wings_Company_ID</f>
        <v>GMIC-NC</v>
      </c>
      <c r="D2" s="45" t="str">
        <f>'GMIC-NC_21A_SCDPT1'!Wings_Statement_ID</f>
        <v>21A</v>
      </c>
      <c r="E2" s="43" t="s">
        <v>642</v>
      </c>
      <c r="F2" s="43" t="s">
        <v>120</v>
      </c>
      <c r="W2" s="64"/>
    </row>
    <row r="3" spans="2:28" ht="40" customHeight="1" x14ac:dyDescent="0.3">
      <c r="B3" s="52" t="s">
        <v>44</v>
      </c>
      <c r="C3" s="12"/>
      <c r="D3" s="12"/>
      <c r="E3" s="12"/>
      <c r="F3" s="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63"/>
      <c r="X3" s="12"/>
      <c r="Y3" s="12"/>
      <c r="Z3" s="12"/>
      <c r="AA3" s="12"/>
      <c r="AB3" s="12"/>
    </row>
    <row r="4" spans="2:28" ht="40" customHeight="1" x14ac:dyDescent="0.4">
      <c r="B4" s="50" t="s">
        <v>516</v>
      </c>
      <c r="C4" s="12"/>
      <c r="D4" s="12"/>
      <c r="E4" s="12"/>
      <c r="F4" s="63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63"/>
      <c r="X4" s="12"/>
      <c r="Y4" s="12"/>
      <c r="Z4" s="12"/>
      <c r="AA4" s="12"/>
      <c r="AB4" s="12"/>
    </row>
    <row r="5" spans="2:28" x14ac:dyDescent="0.3">
      <c r="B5" s="49"/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</row>
    <row r="6" spans="2:28" ht="46.5" x14ac:dyDescent="0.3">
      <c r="B6" s="51"/>
      <c r="C6" s="10" t="s">
        <v>577</v>
      </c>
      <c r="D6" s="10" t="s">
        <v>280</v>
      </c>
      <c r="E6" s="10" t="s">
        <v>490</v>
      </c>
      <c r="F6" s="10" t="s">
        <v>315</v>
      </c>
      <c r="G6" s="10" t="s">
        <v>614</v>
      </c>
      <c r="H6" s="10" t="s">
        <v>267</v>
      </c>
      <c r="I6" s="10" t="s">
        <v>316</v>
      </c>
      <c r="J6" s="10" t="s">
        <v>245</v>
      </c>
      <c r="K6" s="10" t="s">
        <v>205</v>
      </c>
      <c r="L6" s="10" t="s">
        <v>392</v>
      </c>
      <c r="M6" s="10" t="s">
        <v>130</v>
      </c>
      <c r="N6" s="10" t="s">
        <v>363</v>
      </c>
      <c r="O6" s="10" t="s">
        <v>411</v>
      </c>
      <c r="P6" s="10" t="s">
        <v>271</v>
      </c>
      <c r="Q6" s="10" t="s">
        <v>75</v>
      </c>
      <c r="R6" s="10" t="s">
        <v>393</v>
      </c>
      <c r="S6" s="10" t="s">
        <v>444</v>
      </c>
      <c r="T6" s="10" t="s">
        <v>121</v>
      </c>
      <c r="U6" s="10" t="s">
        <v>122</v>
      </c>
      <c r="V6" s="10" t="s">
        <v>482</v>
      </c>
      <c r="W6" s="10" t="s">
        <v>132</v>
      </c>
      <c r="X6" s="10" t="s">
        <v>97</v>
      </c>
      <c r="Y6" s="10" t="s">
        <v>492</v>
      </c>
      <c r="Z6" s="10" t="s">
        <v>452</v>
      </c>
      <c r="AA6" s="10" t="s">
        <v>98</v>
      </c>
      <c r="AB6" s="10" t="s">
        <v>366</v>
      </c>
    </row>
    <row r="7" spans="2:28" x14ac:dyDescent="0.3">
      <c r="B7" s="7" t="s">
        <v>412</v>
      </c>
      <c r="C7" s="1" t="s">
        <v>412</v>
      </c>
      <c r="D7" s="6" t="s">
        <v>412</v>
      </c>
      <c r="E7" s="1" t="s">
        <v>412</v>
      </c>
      <c r="F7" s="1" t="s">
        <v>412</v>
      </c>
      <c r="G7" s="1" t="s">
        <v>412</v>
      </c>
      <c r="H7" s="1" t="s">
        <v>412</v>
      </c>
      <c r="I7" s="1" t="s">
        <v>412</v>
      </c>
      <c r="J7" s="1" t="s">
        <v>412</v>
      </c>
      <c r="K7" s="1" t="s">
        <v>412</v>
      </c>
      <c r="L7" s="1" t="s">
        <v>412</v>
      </c>
      <c r="M7" s="1" t="s">
        <v>412</v>
      </c>
      <c r="N7" s="1" t="s">
        <v>412</v>
      </c>
      <c r="O7" s="1" t="s">
        <v>412</v>
      </c>
      <c r="P7" s="1" t="s">
        <v>412</v>
      </c>
      <c r="Q7" s="1" t="s">
        <v>412</v>
      </c>
      <c r="R7" s="1" t="s">
        <v>412</v>
      </c>
      <c r="S7" s="1" t="s">
        <v>412</v>
      </c>
      <c r="T7" s="1" t="s">
        <v>412</v>
      </c>
      <c r="U7" s="1" t="s">
        <v>412</v>
      </c>
      <c r="V7" s="1" t="s">
        <v>412</v>
      </c>
      <c r="W7" s="1" t="s">
        <v>412</v>
      </c>
      <c r="X7" s="1" t="s">
        <v>412</v>
      </c>
      <c r="Y7" s="1" t="s">
        <v>412</v>
      </c>
      <c r="Z7" s="1" t="s">
        <v>412</v>
      </c>
      <c r="AA7" s="1" t="s">
        <v>412</v>
      </c>
      <c r="AB7" s="1" t="s">
        <v>412</v>
      </c>
    </row>
    <row r="8" spans="2:28" x14ac:dyDescent="0.3">
      <c r="B8" s="17" t="s">
        <v>643</v>
      </c>
      <c r="C8" s="44" t="s">
        <v>644</v>
      </c>
      <c r="D8" s="15" t="s">
        <v>370</v>
      </c>
      <c r="E8" s="19" t="s">
        <v>2</v>
      </c>
      <c r="F8" s="38">
        <v>44423</v>
      </c>
      <c r="G8" s="5" t="s">
        <v>123</v>
      </c>
      <c r="H8" s="2"/>
      <c r="I8" s="4">
        <v>205000</v>
      </c>
      <c r="J8" s="4">
        <v>205000</v>
      </c>
      <c r="K8" s="4">
        <v>205416</v>
      </c>
      <c r="L8" s="4">
        <v>205030</v>
      </c>
      <c r="M8" s="4">
        <v>0</v>
      </c>
      <c r="N8" s="4">
        <v>-30</v>
      </c>
      <c r="O8" s="4">
        <v>0</v>
      </c>
      <c r="P8" s="3">
        <f>'GMIC-NC_21A_SCDPT4'!SCDPT4_0500001_11+'GMIC-NC_21A_SCDPT4'!SCDPT4_0500001_12-'GMIC-NC_21A_SCDPT4'!SCDPT4_0500001_13</f>
        <v>-30</v>
      </c>
      <c r="Q8" s="4">
        <v>0</v>
      </c>
      <c r="R8" s="4">
        <v>205000</v>
      </c>
      <c r="S8" s="4">
        <v>0</v>
      </c>
      <c r="T8" s="4">
        <v>0</v>
      </c>
      <c r="U8" s="3">
        <f>'GMIC-NC_21A_SCDPT4'!SCDPT4_0500001_17+'GMIC-NC_21A_SCDPT4'!SCDPT4_0500001_18</f>
        <v>0</v>
      </c>
      <c r="V8" s="4">
        <v>4356</v>
      </c>
      <c r="W8" s="38">
        <v>44423</v>
      </c>
      <c r="X8" s="2"/>
      <c r="Y8" s="5" t="s">
        <v>2</v>
      </c>
      <c r="Z8" s="5" t="s">
        <v>581</v>
      </c>
      <c r="AA8" s="5" t="s">
        <v>527</v>
      </c>
      <c r="AB8" s="13" t="s">
        <v>2</v>
      </c>
    </row>
    <row r="9" spans="2:28" x14ac:dyDescent="0.3">
      <c r="B9" s="17" t="s">
        <v>199</v>
      </c>
      <c r="C9" s="44" t="s">
        <v>483</v>
      </c>
      <c r="D9" s="15" t="s">
        <v>370</v>
      </c>
      <c r="E9" s="47" t="s">
        <v>2</v>
      </c>
      <c r="F9" s="38">
        <v>44515</v>
      </c>
      <c r="G9" s="5" t="s">
        <v>123</v>
      </c>
      <c r="H9" s="2"/>
      <c r="I9" s="4">
        <v>140000</v>
      </c>
      <c r="J9" s="4">
        <v>140000</v>
      </c>
      <c r="K9" s="4">
        <v>141225</v>
      </c>
      <c r="L9" s="4">
        <v>140119</v>
      </c>
      <c r="M9" s="4">
        <v>0</v>
      </c>
      <c r="N9" s="4">
        <v>-119</v>
      </c>
      <c r="O9" s="4">
        <v>0</v>
      </c>
      <c r="P9" s="21">
        <v>-119</v>
      </c>
      <c r="Q9" s="4">
        <v>0</v>
      </c>
      <c r="R9" s="4">
        <v>140000</v>
      </c>
      <c r="S9" s="4">
        <v>0</v>
      </c>
      <c r="T9" s="4">
        <v>0</v>
      </c>
      <c r="U9" s="21">
        <v>0</v>
      </c>
      <c r="V9" s="4">
        <v>2800</v>
      </c>
      <c r="W9" s="38">
        <v>44515</v>
      </c>
      <c r="X9" s="2"/>
      <c r="Y9" s="5" t="s">
        <v>2</v>
      </c>
      <c r="Z9" s="5" t="s">
        <v>581</v>
      </c>
      <c r="AA9" s="5" t="s">
        <v>527</v>
      </c>
      <c r="AB9" s="13" t="s">
        <v>2</v>
      </c>
    </row>
    <row r="10" spans="2:28" x14ac:dyDescent="0.3">
      <c r="B10" s="17" t="s">
        <v>355</v>
      </c>
      <c r="C10" s="44" t="s">
        <v>356</v>
      </c>
      <c r="D10" s="15" t="s">
        <v>370</v>
      </c>
      <c r="E10" s="47" t="s">
        <v>2</v>
      </c>
      <c r="F10" s="38">
        <v>44235</v>
      </c>
      <c r="G10" s="5" t="s">
        <v>197</v>
      </c>
      <c r="H10" s="2"/>
      <c r="I10" s="4">
        <v>9492578</v>
      </c>
      <c r="J10" s="4">
        <v>9500000</v>
      </c>
      <c r="K10" s="4">
        <v>9491094</v>
      </c>
      <c r="L10" s="4">
        <v>9491186</v>
      </c>
      <c r="M10" s="4">
        <v>0</v>
      </c>
      <c r="N10" s="4">
        <v>361</v>
      </c>
      <c r="O10" s="4">
        <v>0</v>
      </c>
      <c r="P10" s="21">
        <v>361</v>
      </c>
      <c r="Q10" s="4">
        <v>0</v>
      </c>
      <c r="R10" s="4">
        <v>9491547</v>
      </c>
      <c r="S10" s="4">
        <v>0</v>
      </c>
      <c r="T10" s="4">
        <v>1031</v>
      </c>
      <c r="U10" s="21">
        <v>1031</v>
      </c>
      <c r="V10" s="4">
        <v>4822</v>
      </c>
      <c r="W10" s="38">
        <v>45184</v>
      </c>
      <c r="X10" s="2"/>
      <c r="Y10" s="5" t="s">
        <v>2</v>
      </c>
      <c r="Z10" s="5" t="s">
        <v>581</v>
      </c>
      <c r="AA10" s="5" t="s">
        <v>527</v>
      </c>
      <c r="AB10" s="13" t="s">
        <v>2</v>
      </c>
    </row>
    <row r="11" spans="2:28" x14ac:dyDescent="0.3">
      <c r="B11" s="7" t="s">
        <v>412</v>
      </c>
      <c r="C11" s="1" t="s">
        <v>412</v>
      </c>
      <c r="D11" s="6" t="s">
        <v>412</v>
      </c>
      <c r="E11" s="1" t="s">
        <v>412</v>
      </c>
      <c r="F11" s="1" t="s">
        <v>412</v>
      </c>
      <c r="G11" s="1" t="s">
        <v>412</v>
      </c>
      <c r="H11" s="1" t="s">
        <v>412</v>
      </c>
      <c r="I11" s="1" t="s">
        <v>412</v>
      </c>
      <c r="J11" s="1" t="s">
        <v>412</v>
      </c>
      <c r="K11" s="1" t="s">
        <v>412</v>
      </c>
      <c r="L11" s="1" t="s">
        <v>412</v>
      </c>
      <c r="M11" s="1" t="s">
        <v>412</v>
      </c>
      <c r="N11" s="1" t="s">
        <v>412</v>
      </c>
      <c r="O11" s="1" t="s">
        <v>412</v>
      </c>
      <c r="P11" s="1" t="s">
        <v>412</v>
      </c>
      <c r="Q11" s="1" t="s">
        <v>412</v>
      </c>
      <c r="R11" s="1" t="s">
        <v>412</v>
      </c>
      <c r="S11" s="1" t="s">
        <v>412</v>
      </c>
      <c r="T11" s="1" t="s">
        <v>412</v>
      </c>
      <c r="U11" s="1" t="s">
        <v>412</v>
      </c>
      <c r="V11" s="1" t="s">
        <v>412</v>
      </c>
      <c r="W11" s="1" t="s">
        <v>412</v>
      </c>
      <c r="X11" s="1" t="s">
        <v>412</v>
      </c>
      <c r="Y11" s="1" t="s">
        <v>412</v>
      </c>
      <c r="Z11" s="1" t="s">
        <v>412</v>
      </c>
      <c r="AA11" s="1" t="s">
        <v>412</v>
      </c>
      <c r="AB11" s="1" t="s">
        <v>412</v>
      </c>
    </row>
    <row r="12" spans="2:28" ht="28" x14ac:dyDescent="0.3">
      <c r="B12" s="16" t="s">
        <v>3</v>
      </c>
      <c r="C12" s="14" t="s">
        <v>437</v>
      </c>
      <c r="D12" s="18"/>
      <c r="E12" s="2"/>
      <c r="F12" s="25"/>
      <c r="G12" s="2"/>
      <c r="H12" s="2"/>
      <c r="I12" s="3">
        <f>SUM('GMIC-NC_21A_SCDPT4'!SCDPT4_05BEGIN_7:'GMIC-NC_21A_SCDPT4'!SCDPT4_05ENDIN_7)</f>
        <v>9837578</v>
      </c>
      <c r="J12" s="3">
        <f>SUM('GMIC-NC_21A_SCDPT4'!SCDPT4_05BEGIN_8:'GMIC-NC_21A_SCDPT4'!SCDPT4_05ENDIN_8)</f>
        <v>9845000</v>
      </c>
      <c r="K12" s="3">
        <f>SUM('GMIC-NC_21A_SCDPT4'!SCDPT4_05BEGIN_9:'GMIC-NC_21A_SCDPT4'!SCDPT4_05ENDIN_9)</f>
        <v>9837735</v>
      </c>
      <c r="L12" s="3">
        <f>SUM('GMIC-NC_21A_SCDPT4'!SCDPT4_05BEGIN_10:'GMIC-NC_21A_SCDPT4'!SCDPT4_05ENDIN_10)</f>
        <v>9836335</v>
      </c>
      <c r="M12" s="3">
        <f>SUM('GMIC-NC_21A_SCDPT4'!SCDPT4_05BEGIN_11:'GMIC-NC_21A_SCDPT4'!SCDPT4_05ENDIN_11)</f>
        <v>0</v>
      </c>
      <c r="N12" s="3">
        <f>SUM('GMIC-NC_21A_SCDPT4'!SCDPT4_05BEGIN_12:'GMIC-NC_21A_SCDPT4'!SCDPT4_05ENDIN_12)</f>
        <v>212</v>
      </c>
      <c r="O12" s="3">
        <f>SUM('GMIC-NC_21A_SCDPT4'!SCDPT4_05BEGIN_13:'GMIC-NC_21A_SCDPT4'!SCDPT4_05ENDIN_13)</f>
        <v>0</v>
      </c>
      <c r="P12" s="3">
        <f>SUM('GMIC-NC_21A_SCDPT4'!SCDPT4_05BEGIN_14:'GMIC-NC_21A_SCDPT4'!SCDPT4_05ENDIN_14)</f>
        <v>212</v>
      </c>
      <c r="Q12" s="3">
        <f>SUM('GMIC-NC_21A_SCDPT4'!SCDPT4_05BEGIN_15:'GMIC-NC_21A_SCDPT4'!SCDPT4_05ENDIN_15)</f>
        <v>0</v>
      </c>
      <c r="R12" s="3">
        <f>SUM('GMIC-NC_21A_SCDPT4'!SCDPT4_05BEGIN_16:'GMIC-NC_21A_SCDPT4'!SCDPT4_05ENDIN_16)</f>
        <v>9836547</v>
      </c>
      <c r="S12" s="3">
        <f>SUM('GMIC-NC_21A_SCDPT4'!SCDPT4_05BEGIN_17:'GMIC-NC_21A_SCDPT4'!SCDPT4_05ENDIN_17)</f>
        <v>0</v>
      </c>
      <c r="T12" s="3">
        <f>SUM('GMIC-NC_21A_SCDPT4'!SCDPT4_05BEGIN_18:'GMIC-NC_21A_SCDPT4'!SCDPT4_05ENDIN_18)</f>
        <v>1031</v>
      </c>
      <c r="U12" s="3">
        <f>SUM('GMIC-NC_21A_SCDPT4'!SCDPT4_05BEGIN_19:'GMIC-NC_21A_SCDPT4'!SCDPT4_05ENDIN_19)</f>
        <v>1031</v>
      </c>
      <c r="V12" s="3">
        <f>SUM('GMIC-NC_21A_SCDPT4'!SCDPT4_05BEGIN_20:'GMIC-NC_21A_SCDPT4'!SCDPT4_05ENDIN_20)</f>
        <v>11978</v>
      </c>
      <c r="W12" s="25"/>
      <c r="X12" s="2"/>
      <c r="Y12" s="2"/>
      <c r="Z12" s="2"/>
      <c r="AA12" s="2"/>
      <c r="AB12" s="2"/>
    </row>
    <row r="13" spans="2:28" x14ac:dyDescent="0.3">
      <c r="B13" s="7" t="s">
        <v>412</v>
      </c>
      <c r="C13" s="1" t="s">
        <v>412</v>
      </c>
      <c r="D13" s="6" t="s">
        <v>412</v>
      </c>
      <c r="E13" s="1" t="s">
        <v>412</v>
      </c>
      <c r="F13" s="1" t="s">
        <v>412</v>
      </c>
      <c r="G13" s="1" t="s">
        <v>412</v>
      </c>
      <c r="H13" s="1" t="s">
        <v>412</v>
      </c>
      <c r="I13" s="1" t="s">
        <v>412</v>
      </c>
      <c r="J13" s="1" t="s">
        <v>412</v>
      </c>
      <c r="K13" s="1" t="s">
        <v>412</v>
      </c>
      <c r="L13" s="1" t="s">
        <v>412</v>
      </c>
      <c r="M13" s="1" t="s">
        <v>412</v>
      </c>
      <c r="N13" s="1" t="s">
        <v>412</v>
      </c>
      <c r="O13" s="1" t="s">
        <v>412</v>
      </c>
      <c r="P13" s="1" t="s">
        <v>412</v>
      </c>
      <c r="Q13" s="1" t="s">
        <v>412</v>
      </c>
      <c r="R13" s="1" t="s">
        <v>412</v>
      </c>
      <c r="S13" s="1" t="s">
        <v>412</v>
      </c>
      <c r="T13" s="1" t="s">
        <v>412</v>
      </c>
      <c r="U13" s="1" t="s">
        <v>412</v>
      </c>
      <c r="V13" s="1" t="s">
        <v>412</v>
      </c>
      <c r="W13" s="1" t="s">
        <v>412</v>
      </c>
      <c r="X13" s="1" t="s">
        <v>412</v>
      </c>
      <c r="Y13" s="1" t="s">
        <v>412</v>
      </c>
      <c r="Z13" s="1" t="s">
        <v>412</v>
      </c>
      <c r="AA13" s="1" t="s">
        <v>412</v>
      </c>
      <c r="AB13" s="1" t="s">
        <v>412</v>
      </c>
    </row>
    <row r="14" spans="2:28" x14ac:dyDescent="0.3">
      <c r="B14" s="17" t="s">
        <v>164</v>
      </c>
      <c r="C14" s="20" t="s">
        <v>584</v>
      </c>
      <c r="D14" s="15" t="s">
        <v>2</v>
      </c>
      <c r="E14" s="19" t="s">
        <v>2</v>
      </c>
      <c r="F14" s="37"/>
      <c r="G14" s="5" t="s">
        <v>2</v>
      </c>
      <c r="H14" s="2"/>
      <c r="I14" s="4"/>
      <c r="J14" s="4"/>
      <c r="K14" s="4"/>
      <c r="L14" s="4"/>
      <c r="M14" s="4"/>
      <c r="N14" s="4"/>
      <c r="O14" s="4"/>
      <c r="P14" s="21"/>
      <c r="Q14" s="4"/>
      <c r="R14" s="4"/>
      <c r="S14" s="4"/>
      <c r="T14" s="4"/>
      <c r="U14" s="21"/>
      <c r="V14" s="4"/>
      <c r="W14" s="37"/>
      <c r="X14" s="2"/>
      <c r="Y14" s="5" t="s">
        <v>2</v>
      </c>
      <c r="Z14" s="5" t="s">
        <v>2</v>
      </c>
      <c r="AA14" s="5" t="s">
        <v>2</v>
      </c>
      <c r="AB14" s="13" t="s">
        <v>2</v>
      </c>
    </row>
    <row r="15" spans="2:28" x14ac:dyDescent="0.3">
      <c r="B15" s="7" t="s">
        <v>412</v>
      </c>
      <c r="C15" s="1" t="s">
        <v>412</v>
      </c>
      <c r="D15" s="6" t="s">
        <v>412</v>
      </c>
      <c r="E15" s="1" t="s">
        <v>412</v>
      </c>
      <c r="F15" s="22" t="s">
        <v>412</v>
      </c>
      <c r="G15" s="1" t="s">
        <v>412</v>
      </c>
      <c r="H15" s="1" t="s">
        <v>412</v>
      </c>
      <c r="I15" s="1" t="s">
        <v>412</v>
      </c>
      <c r="J15" s="1" t="s">
        <v>412</v>
      </c>
      <c r="K15" s="1" t="s">
        <v>412</v>
      </c>
      <c r="L15" s="1" t="s">
        <v>412</v>
      </c>
      <c r="M15" s="1" t="s">
        <v>412</v>
      </c>
      <c r="N15" s="1" t="s">
        <v>412</v>
      </c>
      <c r="O15" s="1" t="s">
        <v>412</v>
      </c>
      <c r="P15" s="1" t="s">
        <v>412</v>
      </c>
      <c r="Q15" s="1" t="s">
        <v>412</v>
      </c>
      <c r="R15" s="1" t="s">
        <v>412</v>
      </c>
      <c r="S15" s="1" t="s">
        <v>412</v>
      </c>
      <c r="T15" s="1" t="s">
        <v>412</v>
      </c>
      <c r="U15" s="1" t="s">
        <v>412</v>
      </c>
      <c r="V15" s="1" t="s">
        <v>412</v>
      </c>
      <c r="W15" s="22" t="s">
        <v>412</v>
      </c>
      <c r="X15" s="1" t="s">
        <v>412</v>
      </c>
      <c r="Y15" s="1" t="s">
        <v>412</v>
      </c>
      <c r="Z15" s="1" t="s">
        <v>412</v>
      </c>
      <c r="AA15" s="1" t="s">
        <v>412</v>
      </c>
      <c r="AB15" s="1" t="s">
        <v>412</v>
      </c>
    </row>
    <row r="16" spans="2:28" ht="28" x14ac:dyDescent="0.3">
      <c r="B16" s="16" t="s">
        <v>330</v>
      </c>
      <c r="C16" s="14" t="s">
        <v>311</v>
      </c>
      <c r="D16" s="18"/>
      <c r="E16" s="2"/>
      <c r="F16" s="25"/>
      <c r="G16" s="2"/>
      <c r="H16" s="2"/>
      <c r="I16" s="3">
        <f>SUM('GMIC-NC_21A_SCDPT4'!SCDPT4_10BEGIN_7:'GMIC-NC_21A_SCDPT4'!SCDPT4_10ENDIN_7)</f>
        <v>0</v>
      </c>
      <c r="J16" s="3">
        <f>SUM('GMIC-NC_21A_SCDPT4'!SCDPT4_10BEGIN_8:'GMIC-NC_21A_SCDPT4'!SCDPT4_10ENDIN_8)</f>
        <v>0</v>
      </c>
      <c r="K16" s="3">
        <f>SUM('GMIC-NC_21A_SCDPT4'!SCDPT4_10BEGIN_9:'GMIC-NC_21A_SCDPT4'!SCDPT4_10ENDIN_9)</f>
        <v>0</v>
      </c>
      <c r="L16" s="3">
        <f>SUM('GMIC-NC_21A_SCDPT4'!SCDPT4_10BEGIN_10:'GMIC-NC_21A_SCDPT4'!SCDPT4_10ENDIN_10)</f>
        <v>0</v>
      </c>
      <c r="M16" s="3">
        <f>SUM('GMIC-NC_21A_SCDPT4'!SCDPT4_10BEGIN_11:'GMIC-NC_21A_SCDPT4'!SCDPT4_10ENDIN_11)</f>
        <v>0</v>
      </c>
      <c r="N16" s="3">
        <f>SUM('GMIC-NC_21A_SCDPT4'!SCDPT4_10BEGIN_12:'GMIC-NC_21A_SCDPT4'!SCDPT4_10ENDIN_12)</f>
        <v>0</v>
      </c>
      <c r="O16" s="3">
        <f>SUM('GMIC-NC_21A_SCDPT4'!SCDPT4_10BEGIN_13:'GMIC-NC_21A_SCDPT4'!SCDPT4_10ENDIN_13)</f>
        <v>0</v>
      </c>
      <c r="P16" s="3">
        <f>SUM('GMIC-NC_21A_SCDPT4'!SCDPT4_10BEGIN_14:'GMIC-NC_21A_SCDPT4'!SCDPT4_10ENDIN_14)</f>
        <v>0</v>
      </c>
      <c r="Q16" s="3">
        <f>SUM('GMIC-NC_21A_SCDPT4'!SCDPT4_10BEGIN_15:'GMIC-NC_21A_SCDPT4'!SCDPT4_10ENDIN_15)</f>
        <v>0</v>
      </c>
      <c r="R16" s="3">
        <f>SUM('GMIC-NC_21A_SCDPT4'!SCDPT4_10BEGIN_16:'GMIC-NC_21A_SCDPT4'!SCDPT4_10ENDIN_16)</f>
        <v>0</v>
      </c>
      <c r="S16" s="3">
        <f>SUM('GMIC-NC_21A_SCDPT4'!SCDPT4_10BEGIN_17:'GMIC-NC_21A_SCDPT4'!SCDPT4_10ENDIN_17)</f>
        <v>0</v>
      </c>
      <c r="T16" s="3">
        <f>SUM('GMIC-NC_21A_SCDPT4'!SCDPT4_10BEGIN_18:'GMIC-NC_21A_SCDPT4'!SCDPT4_10ENDIN_18)</f>
        <v>0</v>
      </c>
      <c r="U16" s="3">
        <f>SUM('GMIC-NC_21A_SCDPT4'!SCDPT4_10BEGIN_19:'GMIC-NC_21A_SCDPT4'!SCDPT4_10ENDIN_19)</f>
        <v>0</v>
      </c>
      <c r="V16" s="3">
        <f>SUM('GMIC-NC_21A_SCDPT4'!SCDPT4_10BEGIN_20:'GMIC-NC_21A_SCDPT4'!SCDPT4_10ENDIN_20)</f>
        <v>0</v>
      </c>
      <c r="W16" s="25"/>
      <c r="X16" s="2"/>
      <c r="Y16" s="2"/>
      <c r="Z16" s="2"/>
      <c r="AA16" s="2"/>
      <c r="AB16" s="2"/>
    </row>
    <row r="17" spans="2:28" x14ac:dyDescent="0.3">
      <c r="B17" s="7" t="s">
        <v>412</v>
      </c>
      <c r="C17" s="1" t="s">
        <v>412</v>
      </c>
      <c r="D17" s="6" t="s">
        <v>412</v>
      </c>
      <c r="E17" s="1" t="s">
        <v>412</v>
      </c>
      <c r="F17" s="22" t="s">
        <v>412</v>
      </c>
      <c r="G17" s="1" t="s">
        <v>412</v>
      </c>
      <c r="H17" s="1" t="s">
        <v>412</v>
      </c>
      <c r="I17" s="1" t="s">
        <v>412</v>
      </c>
      <c r="J17" s="1" t="s">
        <v>412</v>
      </c>
      <c r="K17" s="1" t="s">
        <v>412</v>
      </c>
      <c r="L17" s="1" t="s">
        <v>412</v>
      </c>
      <c r="M17" s="1" t="s">
        <v>412</v>
      </c>
      <c r="N17" s="1" t="s">
        <v>412</v>
      </c>
      <c r="O17" s="1" t="s">
        <v>412</v>
      </c>
      <c r="P17" s="1" t="s">
        <v>412</v>
      </c>
      <c r="Q17" s="1" t="s">
        <v>412</v>
      </c>
      <c r="R17" s="1" t="s">
        <v>412</v>
      </c>
      <c r="S17" s="1" t="s">
        <v>412</v>
      </c>
      <c r="T17" s="1" t="s">
        <v>412</v>
      </c>
      <c r="U17" s="1" t="s">
        <v>412</v>
      </c>
      <c r="V17" s="1" t="s">
        <v>412</v>
      </c>
      <c r="W17" s="22" t="s">
        <v>412</v>
      </c>
      <c r="X17" s="1" t="s">
        <v>412</v>
      </c>
      <c r="Y17" s="1" t="s">
        <v>412</v>
      </c>
      <c r="Z17" s="1" t="s">
        <v>412</v>
      </c>
      <c r="AA17" s="1" t="s">
        <v>412</v>
      </c>
      <c r="AB17" s="1" t="s">
        <v>412</v>
      </c>
    </row>
    <row r="18" spans="2:28" x14ac:dyDescent="0.3">
      <c r="B18" s="17" t="s">
        <v>638</v>
      </c>
      <c r="C18" s="20" t="s">
        <v>584</v>
      </c>
      <c r="D18" s="15" t="s">
        <v>2</v>
      </c>
      <c r="E18" s="19" t="s">
        <v>2</v>
      </c>
      <c r="F18" s="37"/>
      <c r="G18" s="5" t="s">
        <v>2</v>
      </c>
      <c r="H18" s="2"/>
      <c r="I18" s="4"/>
      <c r="J18" s="4"/>
      <c r="K18" s="4"/>
      <c r="L18" s="4"/>
      <c r="M18" s="4"/>
      <c r="N18" s="4"/>
      <c r="O18" s="4"/>
      <c r="P18" s="21"/>
      <c r="Q18" s="4"/>
      <c r="R18" s="4"/>
      <c r="S18" s="4"/>
      <c r="T18" s="4"/>
      <c r="U18" s="21"/>
      <c r="V18" s="4"/>
      <c r="W18" s="37"/>
      <c r="X18" s="40" t="s">
        <v>2</v>
      </c>
      <c r="Y18" s="5" t="s">
        <v>2</v>
      </c>
      <c r="Z18" s="5" t="s">
        <v>2</v>
      </c>
      <c r="AA18" s="5" t="s">
        <v>2</v>
      </c>
      <c r="AB18" s="13" t="s">
        <v>2</v>
      </c>
    </row>
    <row r="19" spans="2:28" x14ac:dyDescent="0.3">
      <c r="B19" s="7" t="s">
        <v>412</v>
      </c>
      <c r="C19" s="1" t="s">
        <v>412</v>
      </c>
      <c r="D19" s="6" t="s">
        <v>412</v>
      </c>
      <c r="E19" s="1" t="s">
        <v>412</v>
      </c>
      <c r="F19" s="22" t="s">
        <v>412</v>
      </c>
      <c r="G19" s="1" t="s">
        <v>412</v>
      </c>
      <c r="H19" s="1" t="s">
        <v>412</v>
      </c>
      <c r="I19" s="1" t="s">
        <v>412</v>
      </c>
      <c r="J19" s="1" t="s">
        <v>412</v>
      </c>
      <c r="K19" s="1" t="s">
        <v>412</v>
      </c>
      <c r="L19" s="1" t="s">
        <v>412</v>
      </c>
      <c r="M19" s="1" t="s">
        <v>412</v>
      </c>
      <c r="N19" s="1" t="s">
        <v>412</v>
      </c>
      <c r="O19" s="1" t="s">
        <v>412</v>
      </c>
      <c r="P19" s="1" t="s">
        <v>412</v>
      </c>
      <c r="Q19" s="1" t="s">
        <v>412</v>
      </c>
      <c r="R19" s="1" t="s">
        <v>412</v>
      </c>
      <c r="S19" s="1" t="s">
        <v>412</v>
      </c>
      <c r="T19" s="1" t="s">
        <v>412</v>
      </c>
      <c r="U19" s="1" t="s">
        <v>412</v>
      </c>
      <c r="V19" s="1" t="s">
        <v>412</v>
      </c>
      <c r="W19" s="22" t="s">
        <v>412</v>
      </c>
      <c r="X19" s="1" t="s">
        <v>412</v>
      </c>
      <c r="Y19" s="1" t="s">
        <v>412</v>
      </c>
      <c r="Z19" s="1" t="s">
        <v>412</v>
      </c>
      <c r="AA19" s="1" t="s">
        <v>412</v>
      </c>
      <c r="AB19" s="1" t="s">
        <v>412</v>
      </c>
    </row>
    <row r="20" spans="2:28" ht="28" x14ac:dyDescent="0.3">
      <c r="B20" s="16" t="s">
        <v>210</v>
      </c>
      <c r="C20" s="14" t="s">
        <v>312</v>
      </c>
      <c r="D20" s="18"/>
      <c r="E20" s="2"/>
      <c r="F20" s="25"/>
      <c r="G20" s="2"/>
      <c r="H20" s="2"/>
      <c r="I20" s="3">
        <f>SUM('GMIC-NC_21A_SCDPT4'!SCDPT4_17BEGIN_7:'GMIC-NC_21A_SCDPT4'!SCDPT4_17ENDIN_7)</f>
        <v>0</v>
      </c>
      <c r="J20" s="3">
        <f>SUM('GMIC-NC_21A_SCDPT4'!SCDPT4_17BEGIN_8:'GMIC-NC_21A_SCDPT4'!SCDPT4_17ENDIN_8)</f>
        <v>0</v>
      </c>
      <c r="K20" s="3">
        <f>SUM('GMIC-NC_21A_SCDPT4'!SCDPT4_17BEGIN_9:'GMIC-NC_21A_SCDPT4'!SCDPT4_17ENDIN_9)</f>
        <v>0</v>
      </c>
      <c r="L20" s="3">
        <f>SUM('GMIC-NC_21A_SCDPT4'!SCDPT4_17BEGIN_10:'GMIC-NC_21A_SCDPT4'!SCDPT4_17ENDIN_10)</f>
        <v>0</v>
      </c>
      <c r="M20" s="3">
        <f>SUM('GMIC-NC_21A_SCDPT4'!SCDPT4_17BEGIN_11:'GMIC-NC_21A_SCDPT4'!SCDPT4_17ENDIN_11)</f>
        <v>0</v>
      </c>
      <c r="N20" s="3">
        <f>SUM('GMIC-NC_21A_SCDPT4'!SCDPT4_17BEGIN_12:'GMIC-NC_21A_SCDPT4'!SCDPT4_17ENDIN_12)</f>
        <v>0</v>
      </c>
      <c r="O20" s="3">
        <f>SUM('GMIC-NC_21A_SCDPT4'!SCDPT4_17BEGIN_13:'GMIC-NC_21A_SCDPT4'!SCDPT4_17ENDIN_13)</f>
        <v>0</v>
      </c>
      <c r="P20" s="3">
        <f>SUM('GMIC-NC_21A_SCDPT4'!SCDPT4_17BEGIN_14:'GMIC-NC_21A_SCDPT4'!SCDPT4_17ENDIN_14)</f>
        <v>0</v>
      </c>
      <c r="Q20" s="3">
        <f>SUM('GMIC-NC_21A_SCDPT4'!SCDPT4_17BEGIN_15:'GMIC-NC_21A_SCDPT4'!SCDPT4_17ENDIN_15)</f>
        <v>0</v>
      </c>
      <c r="R20" s="3">
        <f>SUM('GMIC-NC_21A_SCDPT4'!SCDPT4_17BEGIN_16:'GMIC-NC_21A_SCDPT4'!SCDPT4_17ENDIN_16)</f>
        <v>0</v>
      </c>
      <c r="S20" s="3">
        <f>SUM('GMIC-NC_21A_SCDPT4'!SCDPT4_17BEGIN_17:'GMIC-NC_21A_SCDPT4'!SCDPT4_17ENDIN_17)</f>
        <v>0</v>
      </c>
      <c r="T20" s="3">
        <f>SUM('GMIC-NC_21A_SCDPT4'!SCDPT4_17BEGIN_18:'GMIC-NC_21A_SCDPT4'!SCDPT4_17ENDIN_18)</f>
        <v>0</v>
      </c>
      <c r="U20" s="3">
        <f>SUM('GMIC-NC_21A_SCDPT4'!SCDPT4_17BEGIN_19:'GMIC-NC_21A_SCDPT4'!SCDPT4_17ENDIN_19)</f>
        <v>0</v>
      </c>
      <c r="V20" s="3">
        <f>SUM('GMIC-NC_21A_SCDPT4'!SCDPT4_17BEGIN_20:'GMIC-NC_21A_SCDPT4'!SCDPT4_17ENDIN_20)</f>
        <v>0</v>
      </c>
      <c r="W20" s="25"/>
      <c r="X20" s="2"/>
      <c r="Y20" s="2"/>
      <c r="Z20" s="2"/>
      <c r="AA20" s="2"/>
      <c r="AB20" s="2"/>
    </row>
    <row r="21" spans="2:28" x14ac:dyDescent="0.3">
      <c r="B21" s="7" t="s">
        <v>412</v>
      </c>
      <c r="C21" s="1" t="s">
        <v>412</v>
      </c>
      <c r="D21" s="6" t="s">
        <v>412</v>
      </c>
      <c r="E21" s="1" t="s">
        <v>412</v>
      </c>
      <c r="F21" s="22" t="s">
        <v>412</v>
      </c>
      <c r="G21" s="1" t="s">
        <v>412</v>
      </c>
      <c r="H21" s="1" t="s">
        <v>412</v>
      </c>
      <c r="I21" s="1" t="s">
        <v>412</v>
      </c>
      <c r="J21" s="1" t="s">
        <v>412</v>
      </c>
      <c r="K21" s="1" t="s">
        <v>412</v>
      </c>
      <c r="L21" s="1" t="s">
        <v>412</v>
      </c>
      <c r="M21" s="1" t="s">
        <v>412</v>
      </c>
      <c r="N21" s="1" t="s">
        <v>412</v>
      </c>
      <c r="O21" s="1" t="s">
        <v>412</v>
      </c>
      <c r="P21" s="1" t="s">
        <v>412</v>
      </c>
      <c r="Q21" s="1" t="s">
        <v>412</v>
      </c>
      <c r="R21" s="1" t="s">
        <v>412</v>
      </c>
      <c r="S21" s="1" t="s">
        <v>412</v>
      </c>
      <c r="T21" s="1" t="s">
        <v>412</v>
      </c>
      <c r="U21" s="1" t="s">
        <v>412</v>
      </c>
      <c r="V21" s="1" t="s">
        <v>412</v>
      </c>
      <c r="W21" s="22" t="s">
        <v>412</v>
      </c>
      <c r="X21" s="1" t="s">
        <v>412</v>
      </c>
      <c r="Y21" s="1" t="s">
        <v>412</v>
      </c>
      <c r="Z21" s="1" t="s">
        <v>412</v>
      </c>
      <c r="AA21" s="1" t="s">
        <v>412</v>
      </c>
      <c r="AB21" s="1" t="s">
        <v>412</v>
      </c>
    </row>
    <row r="22" spans="2:28" x14ac:dyDescent="0.3">
      <c r="B22" s="17" t="s">
        <v>68</v>
      </c>
      <c r="C22" s="20" t="s">
        <v>584</v>
      </c>
      <c r="D22" s="15" t="s">
        <v>2</v>
      </c>
      <c r="E22" s="19" t="s">
        <v>2</v>
      </c>
      <c r="F22" s="37"/>
      <c r="G22" s="5" t="s">
        <v>2</v>
      </c>
      <c r="H22" s="2"/>
      <c r="I22" s="4"/>
      <c r="J22" s="4"/>
      <c r="K22" s="4"/>
      <c r="L22" s="4"/>
      <c r="M22" s="4"/>
      <c r="N22" s="4"/>
      <c r="O22" s="4"/>
      <c r="P22" s="21"/>
      <c r="Q22" s="4"/>
      <c r="R22" s="4"/>
      <c r="S22" s="4"/>
      <c r="T22" s="4"/>
      <c r="U22" s="21"/>
      <c r="V22" s="4"/>
      <c r="W22" s="37"/>
      <c r="X22" s="40" t="s">
        <v>2</v>
      </c>
      <c r="Y22" s="5" t="s">
        <v>2</v>
      </c>
      <c r="Z22" s="5" t="s">
        <v>2</v>
      </c>
      <c r="AA22" s="5" t="s">
        <v>2</v>
      </c>
      <c r="AB22" s="13" t="s">
        <v>2</v>
      </c>
    </row>
    <row r="23" spans="2:28" x14ac:dyDescent="0.3">
      <c r="B23" s="7" t="s">
        <v>412</v>
      </c>
      <c r="C23" s="1" t="s">
        <v>412</v>
      </c>
      <c r="D23" s="6" t="s">
        <v>412</v>
      </c>
      <c r="E23" s="1" t="s">
        <v>412</v>
      </c>
      <c r="F23" s="22" t="s">
        <v>412</v>
      </c>
      <c r="G23" s="1" t="s">
        <v>412</v>
      </c>
      <c r="H23" s="1" t="s">
        <v>412</v>
      </c>
      <c r="I23" s="1" t="s">
        <v>412</v>
      </c>
      <c r="J23" s="1" t="s">
        <v>412</v>
      </c>
      <c r="K23" s="1" t="s">
        <v>412</v>
      </c>
      <c r="L23" s="1" t="s">
        <v>412</v>
      </c>
      <c r="M23" s="1" t="s">
        <v>412</v>
      </c>
      <c r="N23" s="1" t="s">
        <v>412</v>
      </c>
      <c r="O23" s="1" t="s">
        <v>412</v>
      </c>
      <c r="P23" s="1" t="s">
        <v>412</v>
      </c>
      <c r="Q23" s="1" t="s">
        <v>412</v>
      </c>
      <c r="R23" s="1" t="s">
        <v>412</v>
      </c>
      <c r="S23" s="1" t="s">
        <v>412</v>
      </c>
      <c r="T23" s="1" t="s">
        <v>412</v>
      </c>
      <c r="U23" s="1" t="s">
        <v>412</v>
      </c>
      <c r="V23" s="1" t="s">
        <v>412</v>
      </c>
      <c r="W23" s="22" t="s">
        <v>412</v>
      </c>
      <c r="X23" s="1" t="s">
        <v>412</v>
      </c>
      <c r="Y23" s="1" t="s">
        <v>412</v>
      </c>
      <c r="Z23" s="1" t="s">
        <v>412</v>
      </c>
      <c r="AA23" s="1" t="s">
        <v>412</v>
      </c>
      <c r="AB23" s="1" t="s">
        <v>412</v>
      </c>
    </row>
    <row r="24" spans="2:28" ht="56" x14ac:dyDescent="0.3">
      <c r="B24" s="16" t="s">
        <v>288</v>
      </c>
      <c r="C24" s="14" t="s">
        <v>476</v>
      </c>
      <c r="D24" s="18"/>
      <c r="E24" s="2"/>
      <c r="F24" s="25"/>
      <c r="G24" s="2"/>
      <c r="H24" s="2"/>
      <c r="I24" s="3">
        <f>SUM('GMIC-NC_21A_SCDPT4'!SCDPT4_24BEGIN_7:'GMIC-NC_21A_SCDPT4'!SCDPT4_24ENDIN_7)</f>
        <v>0</v>
      </c>
      <c r="J24" s="3">
        <f>SUM('GMIC-NC_21A_SCDPT4'!SCDPT4_24BEGIN_8:'GMIC-NC_21A_SCDPT4'!SCDPT4_24ENDIN_8)</f>
        <v>0</v>
      </c>
      <c r="K24" s="3">
        <f>SUM('GMIC-NC_21A_SCDPT4'!SCDPT4_24BEGIN_9:'GMIC-NC_21A_SCDPT4'!SCDPT4_24ENDIN_9)</f>
        <v>0</v>
      </c>
      <c r="L24" s="3">
        <f>SUM('GMIC-NC_21A_SCDPT4'!SCDPT4_24BEGIN_10:'GMIC-NC_21A_SCDPT4'!SCDPT4_24ENDIN_10)</f>
        <v>0</v>
      </c>
      <c r="M24" s="3">
        <f>SUM('GMIC-NC_21A_SCDPT4'!SCDPT4_24BEGIN_11:'GMIC-NC_21A_SCDPT4'!SCDPT4_24ENDIN_11)</f>
        <v>0</v>
      </c>
      <c r="N24" s="3">
        <f>SUM('GMIC-NC_21A_SCDPT4'!SCDPT4_24BEGIN_12:'GMIC-NC_21A_SCDPT4'!SCDPT4_24ENDIN_12)</f>
        <v>0</v>
      </c>
      <c r="O24" s="3">
        <f>SUM('GMIC-NC_21A_SCDPT4'!SCDPT4_24BEGIN_13:'GMIC-NC_21A_SCDPT4'!SCDPT4_24ENDIN_13)</f>
        <v>0</v>
      </c>
      <c r="P24" s="3">
        <f>SUM('GMIC-NC_21A_SCDPT4'!SCDPT4_24BEGIN_14:'GMIC-NC_21A_SCDPT4'!SCDPT4_24ENDIN_14)</f>
        <v>0</v>
      </c>
      <c r="Q24" s="3">
        <f>SUM('GMIC-NC_21A_SCDPT4'!SCDPT4_24BEGIN_15:'GMIC-NC_21A_SCDPT4'!SCDPT4_24ENDIN_15)</f>
        <v>0</v>
      </c>
      <c r="R24" s="3">
        <f>SUM('GMIC-NC_21A_SCDPT4'!SCDPT4_24BEGIN_16:'GMIC-NC_21A_SCDPT4'!SCDPT4_24ENDIN_16)</f>
        <v>0</v>
      </c>
      <c r="S24" s="3">
        <f>SUM('GMIC-NC_21A_SCDPT4'!SCDPT4_24BEGIN_17:'GMIC-NC_21A_SCDPT4'!SCDPT4_24ENDIN_17)</f>
        <v>0</v>
      </c>
      <c r="T24" s="3">
        <f>SUM('GMIC-NC_21A_SCDPT4'!SCDPT4_24BEGIN_18:'GMIC-NC_21A_SCDPT4'!SCDPT4_24ENDIN_18)</f>
        <v>0</v>
      </c>
      <c r="U24" s="3">
        <f>SUM('GMIC-NC_21A_SCDPT4'!SCDPT4_24BEGIN_19:'GMIC-NC_21A_SCDPT4'!SCDPT4_24ENDIN_19)</f>
        <v>0</v>
      </c>
      <c r="V24" s="3">
        <f>SUM('GMIC-NC_21A_SCDPT4'!SCDPT4_24BEGIN_20:'GMIC-NC_21A_SCDPT4'!SCDPT4_24ENDIN_20)</f>
        <v>0</v>
      </c>
      <c r="W24" s="25"/>
      <c r="X24" s="2"/>
      <c r="Y24" s="2"/>
      <c r="Z24" s="2"/>
      <c r="AA24" s="2"/>
      <c r="AB24" s="2"/>
    </row>
    <row r="25" spans="2:28" x14ac:dyDescent="0.3">
      <c r="B25" s="7" t="s">
        <v>412</v>
      </c>
      <c r="C25" s="1" t="s">
        <v>412</v>
      </c>
      <c r="D25" s="6" t="s">
        <v>412</v>
      </c>
      <c r="E25" s="1" t="s">
        <v>412</v>
      </c>
      <c r="F25" s="22" t="s">
        <v>412</v>
      </c>
      <c r="G25" s="1" t="s">
        <v>412</v>
      </c>
      <c r="H25" s="1" t="s">
        <v>412</v>
      </c>
      <c r="I25" s="1" t="s">
        <v>412</v>
      </c>
      <c r="J25" s="1" t="s">
        <v>412</v>
      </c>
      <c r="K25" s="1" t="s">
        <v>412</v>
      </c>
      <c r="L25" s="1" t="s">
        <v>412</v>
      </c>
      <c r="M25" s="1" t="s">
        <v>412</v>
      </c>
      <c r="N25" s="1" t="s">
        <v>412</v>
      </c>
      <c r="O25" s="1" t="s">
        <v>412</v>
      </c>
      <c r="P25" s="1" t="s">
        <v>412</v>
      </c>
      <c r="Q25" s="1" t="s">
        <v>412</v>
      </c>
      <c r="R25" s="1" t="s">
        <v>412</v>
      </c>
      <c r="S25" s="1" t="s">
        <v>412</v>
      </c>
      <c r="T25" s="1" t="s">
        <v>412</v>
      </c>
      <c r="U25" s="1" t="s">
        <v>412</v>
      </c>
      <c r="V25" s="1" t="s">
        <v>412</v>
      </c>
      <c r="W25" s="22" t="s">
        <v>412</v>
      </c>
      <c r="X25" s="1" t="s">
        <v>412</v>
      </c>
      <c r="Y25" s="1" t="s">
        <v>412</v>
      </c>
      <c r="Z25" s="1" t="s">
        <v>412</v>
      </c>
      <c r="AA25" s="1" t="s">
        <v>412</v>
      </c>
      <c r="AB25" s="1" t="s">
        <v>412</v>
      </c>
    </row>
    <row r="26" spans="2:28" x14ac:dyDescent="0.3">
      <c r="B26" s="17" t="s">
        <v>350</v>
      </c>
      <c r="C26" s="44" t="s">
        <v>143</v>
      </c>
      <c r="D26" s="15" t="s">
        <v>533</v>
      </c>
      <c r="E26" s="19" t="s">
        <v>2</v>
      </c>
      <c r="F26" s="48">
        <v>44378</v>
      </c>
      <c r="G26" s="5" t="s">
        <v>197</v>
      </c>
      <c r="H26" s="2"/>
      <c r="I26" s="4">
        <v>306198</v>
      </c>
      <c r="J26" s="4">
        <v>300000</v>
      </c>
      <c r="K26" s="4">
        <v>300000</v>
      </c>
      <c r="L26" s="4">
        <v>300000</v>
      </c>
      <c r="M26" s="4">
        <v>0</v>
      </c>
      <c r="N26" s="4">
        <v>0</v>
      </c>
      <c r="O26" s="4">
        <v>0</v>
      </c>
      <c r="P26" s="3">
        <f>'GMIC-NC_21A_SCDPT4'!SCDPT4_3100001_11+'GMIC-NC_21A_SCDPT4'!SCDPT4_3100001_12-'GMIC-NC_21A_SCDPT4'!SCDPT4_3100001_13</f>
        <v>0</v>
      </c>
      <c r="Q26" s="4">
        <v>0</v>
      </c>
      <c r="R26" s="4">
        <v>300000</v>
      </c>
      <c r="S26" s="4">
        <v>0</v>
      </c>
      <c r="T26" s="4">
        <v>6198</v>
      </c>
      <c r="U26" s="3">
        <f>'GMIC-NC_21A_SCDPT4'!SCDPT4_3100001_17+'GMIC-NC_21A_SCDPT4'!SCDPT4_3100001_18</f>
        <v>6198</v>
      </c>
      <c r="V26" s="4">
        <v>7019</v>
      </c>
      <c r="W26" s="48">
        <v>44666</v>
      </c>
      <c r="X26" s="40" t="s">
        <v>333</v>
      </c>
      <c r="Y26" s="5" t="s">
        <v>2</v>
      </c>
      <c r="Z26" s="5" t="s">
        <v>289</v>
      </c>
      <c r="AA26" s="5" t="s">
        <v>461</v>
      </c>
      <c r="AB26" s="13" t="s">
        <v>2</v>
      </c>
    </row>
    <row r="27" spans="2:28" x14ac:dyDescent="0.3">
      <c r="B27" s="7" t="s">
        <v>412</v>
      </c>
      <c r="C27" s="1" t="s">
        <v>412</v>
      </c>
      <c r="D27" s="6" t="s">
        <v>412</v>
      </c>
      <c r="E27" s="1" t="s">
        <v>412</v>
      </c>
      <c r="F27" s="22" t="s">
        <v>412</v>
      </c>
      <c r="G27" s="1" t="s">
        <v>412</v>
      </c>
      <c r="H27" s="1" t="s">
        <v>412</v>
      </c>
      <c r="I27" s="1" t="s">
        <v>412</v>
      </c>
      <c r="J27" s="1" t="s">
        <v>412</v>
      </c>
      <c r="K27" s="1" t="s">
        <v>412</v>
      </c>
      <c r="L27" s="1" t="s">
        <v>412</v>
      </c>
      <c r="M27" s="1" t="s">
        <v>412</v>
      </c>
      <c r="N27" s="1" t="s">
        <v>412</v>
      </c>
      <c r="O27" s="1" t="s">
        <v>412</v>
      </c>
      <c r="P27" s="1" t="s">
        <v>412</v>
      </c>
      <c r="Q27" s="1" t="s">
        <v>412</v>
      </c>
      <c r="R27" s="1" t="s">
        <v>412</v>
      </c>
      <c r="S27" s="1" t="s">
        <v>412</v>
      </c>
      <c r="T27" s="1" t="s">
        <v>412</v>
      </c>
      <c r="U27" s="1" t="s">
        <v>412</v>
      </c>
      <c r="V27" s="1" t="s">
        <v>412</v>
      </c>
      <c r="W27" s="22" t="s">
        <v>412</v>
      </c>
      <c r="X27" s="1" t="s">
        <v>412</v>
      </c>
      <c r="Y27" s="1" t="s">
        <v>412</v>
      </c>
      <c r="Z27" s="1" t="s">
        <v>412</v>
      </c>
      <c r="AA27" s="1" t="s">
        <v>412</v>
      </c>
      <c r="AB27" s="1" t="s">
        <v>412</v>
      </c>
    </row>
    <row r="28" spans="2:28" ht="28" x14ac:dyDescent="0.3">
      <c r="B28" s="16" t="s">
        <v>375</v>
      </c>
      <c r="C28" s="14" t="s">
        <v>118</v>
      </c>
      <c r="D28" s="18"/>
      <c r="E28" s="2"/>
      <c r="F28" s="25"/>
      <c r="G28" s="2"/>
      <c r="H28" s="2"/>
      <c r="I28" s="3">
        <f>SUM('GMIC-NC_21A_SCDPT4'!SCDPT4_31BEGIN_7:'GMIC-NC_21A_SCDPT4'!SCDPT4_31ENDIN_7)</f>
        <v>306198</v>
      </c>
      <c r="J28" s="3">
        <f>SUM('GMIC-NC_21A_SCDPT4'!SCDPT4_31BEGIN_8:'GMIC-NC_21A_SCDPT4'!SCDPT4_31ENDIN_8)</f>
        <v>300000</v>
      </c>
      <c r="K28" s="3">
        <f>SUM('GMIC-NC_21A_SCDPT4'!SCDPT4_31BEGIN_9:'GMIC-NC_21A_SCDPT4'!SCDPT4_31ENDIN_9)</f>
        <v>300000</v>
      </c>
      <c r="L28" s="3">
        <f>SUM('GMIC-NC_21A_SCDPT4'!SCDPT4_31BEGIN_10:'GMIC-NC_21A_SCDPT4'!SCDPT4_31ENDIN_10)</f>
        <v>300000</v>
      </c>
      <c r="M28" s="3">
        <f>SUM('GMIC-NC_21A_SCDPT4'!SCDPT4_31BEGIN_11:'GMIC-NC_21A_SCDPT4'!SCDPT4_31ENDIN_11)</f>
        <v>0</v>
      </c>
      <c r="N28" s="3">
        <f>SUM('GMIC-NC_21A_SCDPT4'!SCDPT4_31BEGIN_12:'GMIC-NC_21A_SCDPT4'!SCDPT4_31ENDIN_12)</f>
        <v>0</v>
      </c>
      <c r="O28" s="3">
        <f>SUM('GMIC-NC_21A_SCDPT4'!SCDPT4_31BEGIN_13:'GMIC-NC_21A_SCDPT4'!SCDPT4_31ENDIN_13)</f>
        <v>0</v>
      </c>
      <c r="P28" s="3">
        <f>SUM('GMIC-NC_21A_SCDPT4'!SCDPT4_31BEGIN_14:'GMIC-NC_21A_SCDPT4'!SCDPT4_31ENDIN_14)</f>
        <v>0</v>
      </c>
      <c r="Q28" s="3">
        <f>SUM('GMIC-NC_21A_SCDPT4'!SCDPT4_31BEGIN_15:'GMIC-NC_21A_SCDPT4'!SCDPT4_31ENDIN_15)</f>
        <v>0</v>
      </c>
      <c r="R28" s="3">
        <f>SUM('GMIC-NC_21A_SCDPT4'!SCDPT4_31BEGIN_16:'GMIC-NC_21A_SCDPT4'!SCDPT4_31ENDIN_16)</f>
        <v>300000</v>
      </c>
      <c r="S28" s="3">
        <f>SUM('GMIC-NC_21A_SCDPT4'!SCDPT4_31BEGIN_17:'GMIC-NC_21A_SCDPT4'!SCDPT4_31ENDIN_17)</f>
        <v>0</v>
      </c>
      <c r="T28" s="3">
        <f>SUM('GMIC-NC_21A_SCDPT4'!SCDPT4_31BEGIN_18:'GMIC-NC_21A_SCDPT4'!SCDPT4_31ENDIN_18)</f>
        <v>6198</v>
      </c>
      <c r="U28" s="3">
        <f>SUM('GMIC-NC_21A_SCDPT4'!SCDPT4_31BEGIN_19:'GMIC-NC_21A_SCDPT4'!SCDPT4_31ENDIN_19)</f>
        <v>6198</v>
      </c>
      <c r="V28" s="3">
        <f>SUM('GMIC-NC_21A_SCDPT4'!SCDPT4_31BEGIN_20:'GMIC-NC_21A_SCDPT4'!SCDPT4_31ENDIN_20)</f>
        <v>7019</v>
      </c>
      <c r="W28" s="25"/>
      <c r="X28" s="2"/>
      <c r="Y28" s="2"/>
      <c r="Z28" s="2"/>
      <c r="AA28" s="2"/>
      <c r="AB28" s="2"/>
    </row>
    <row r="29" spans="2:28" x14ac:dyDescent="0.3">
      <c r="B29" s="7" t="s">
        <v>412</v>
      </c>
      <c r="C29" s="1" t="s">
        <v>412</v>
      </c>
      <c r="D29" s="6" t="s">
        <v>412</v>
      </c>
      <c r="E29" s="1" t="s">
        <v>412</v>
      </c>
      <c r="F29" s="22" t="s">
        <v>412</v>
      </c>
      <c r="G29" s="1" t="s">
        <v>412</v>
      </c>
      <c r="H29" s="1" t="s">
        <v>412</v>
      </c>
      <c r="I29" s="1" t="s">
        <v>412</v>
      </c>
      <c r="J29" s="1" t="s">
        <v>412</v>
      </c>
      <c r="K29" s="1" t="s">
        <v>412</v>
      </c>
      <c r="L29" s="1" t="s">
        <v>412</v>
      </c>
      <c r="M29" s="1" t="s">
        <v>412</v>
      </c>
      <c r="N29" s="1" t="s">
        <v>412</v>
      </c>
      <c r="O29" s="1" t="s">
        <v>412</v>
      </c>
      <c r="P29" s="1" t="s">
        <v>412</v>
      </c>
      <c r="Q29" s="1" t="s">
        <v>412</v>
      </c>
      <c r="R29" s="1" t="s">
        <v>412</v>
      </c>
      <c r="S29" s="1" t="s">
        <v>412</v>
      </c>
      <c r="T29" s="1" t="s">
        <v>412</v>
      </c>
      <c r="U29" s="1" t="s">
        <v>412</v>
      </c>
      <c r="V29" s="1" t="s">
        <v>412</v>
      </c>
      <c r="W29" s="22" t="s">
        <v>412</v>
      </c>
      <c r="X29" s="1" t="s">
        <v>412</v>
      </c>
      <c r="Y29" s="1" t="s">
        <v>412</v>
      </c>
      <c r="Z29" s="1" t="s">
        <v>412</v>
      </c>
      <c r="AA29" s="1" t="s">
        <v>412</v>
      </c>
      <c r="AB29" s="1" t="s">
        <v>412</v>
      </c>
    </row>
    <row r="30" spans="2:28" x14ac:dyDescent="0.3">
      <c r="B30" s="17" t="s">
        <v>196</v>
      </c>
      <c r="C30" s="44" t="s">
        <v>76</v>
      </c>
      <c r="D30" s="15" t="s">
        <v>34</v>
      </c>
      <c r="E30" s="19" t="s">
        <v>2</v>
      </c>
      <c r="F30" s="48">
        <v>44378</v>
      </c>
      <c r="G30" s="5" t="s">
        <v>445</v>
      </c>
      <c r="H30" s="2"/>
      <c r="I30" s="4">
        <v>1185169</v>
      </c>
      <c r="J30" s="4">
        <v>1141000</v>
      </c>
      <c r="K30" s="4">
        <v>1140998</v>
      </c>
      <c r="L30" s="4">
        <v>1140971</v>
      </c>
      <c r="M30" s="4">
        <v>0</v>
      </c>
      <c r="N30" s="4">
        <v>-1</v>
      </c>
      <c r="O30" s="4">
        <v>0</v>
      </c>
      <c r="P30" s="3">
        <f>'GMIC-NC_21A_SCDPT4'!SCDPT4_3800001_11+'GMIC-NC_21A_SCDPT4'!SCDPT4_3800001_12-'GMIC-NC_21A_SCDPT4'!SCDPT4_3800001_13</f>
        <v>-1</v>
      </c>
      <c r="Q30" s="4">
        <v>0</v>
      </c>
      <c r="R30" s="4">
        <v>1140970</v>
      </c>
      <c r="S30" s="4">
        <v>0</v>
      </c>
      <c r="T30" s="4">
        <v>44199</v>
      </c>
      <c r="U30" s="3">
        <f>'GMIC-NC_21A_SCDPT4'!SCDPT4_3800001_17+'GMIC-NC_21A_SCDPT4'!SCDPT4_3800001_18</f>
        <v>44199</v>
      </c>
      <c r="V30" s="4">
        <v>24356</v>
      </c>
      <c r="W30" s="48">
        <v>48061</v>
      </c>
      <c r="X30" s="2"/>
      <c r="Y30" s="5" t="s">
        <v>2</v>
      </c>
      <c r="Z30" s="5" t="s">
        <v>317</v>
      </c>
      <c r="AA30" s="5" t="s">
        <v>317</v>
      </c>
      <c r="AB30" s="13" t="s">
        <v>2</v>
      </c>
    </row>
    <row r="31" spans="2:28" x14ac:dyDescent="0.3">
      <c r="B31" s="17" t="s">
        <v>357</v>
      </c>
      <c r="C31" s="44" t="s">
        <v>228</v>
      </c>
      <c r="D31" s="15" t="s">
        <v>77</v>
      </c>
      <c r="E31" s="47" t="s">
        <v>2</v>
      </c>
      <c r="F31" s="48">
        <v>44378</v>
      </c>
      <c r="G31" s="5" t="s">
        <v>639</v>
      </c>
      <c r="H31" s="2"/>
      <c r="I31" s="4">
        <v>404517</v>
      </c>
      <c r="J31" s="4">
        <v>409000</v>
      </c>
      <c r="K31" s="4">
        <v>413777</v>
      </c>
      <c r="L31" s="4">
        <v>413739</v>
      </c>
      <c r="M31" s="4">
        <v>0</v>
      </c>
      <c r="N31" s="4">
        <v>-349</v>
      </c>
      <c r="O31" s="4">
        <v>0</v>
      </c>
      <c r="P31" s="21">
        <v>-349</v>
      </c>
      <c r="Q31" s="4">
        <v>0</v>
      </c>
      <c r="R31" s="4">
        <v>413390</v>
      </c>
      <c r="S31" s="4">
        <v>0</v>
      </c>
      <c r="T31" s="4">
        <v>-8873</v>
      </c>
      <c r="U31" s="21">
        <v>-8873</v>
      </c>
      <c r="V31" s="4">
        <v>5507</v>
      </c>
      <c r="W31" s="48">
        <v>46661</v>
      </c>
      <c r="X31" s="2"/>
      <c r="Y31" s="5" t="s">
        <v>517</v>
      </c>
      <c r="Z31" s="5" t="s">
        <v>77</v>
      </c>
      <c r="AA31" s="5" t="s">
        <v>2</v>
      </c>
      <c r="AB31" s="13" t="s">
        <v>2</v>
      </c>
    </row>
    <row r="32" spans="2:28" x14ac:dyDescent="0.3">
      <c r="B32" s="17" t="s">
        <v>518</v>
      </c>
      <c r="C32" s="44" t="s">
        <v>446</v>
      </c>
      <c r="D32" s="15" t="s">
        <v>229</v>
      </c>
      <c r="E32" s="47" t="s">
        <v>2</v>
      </c>
      <c r="F32" s="48">
        <v>44307</v>
      </c>
      <c r="G32" s="5" t="s">
        <v>197</v>
      </c>
      <c r="H32" s="2"/>
      <c r="I32" s="4">
        <v>1087830</v>
      </c>
      <c r="J32" s="4">
        <v>1000000</v>
      </c>
      <c r="K32" s="4">
        <v>997320</v>
      </c>
      <c r="L32" s="4">
        <v>997888</v>
      </c>
      <c r="M32" s="4">
        <v>0</v>
      </c>
      <c r="N32" s="4">
        <v>112</v>
      </c>
      <c r="O32" s="4">
        <v>0</v>
      </c>
      <c r="P32" s="21">
        <v>112</v>
      </c>
      <c r="Q32" s="4">
        <v>0</v>
      </c>
      <c r="R32" s="4">
        <v>998000</v>
      </c>
      <c r="S32" s="4">
        <v>0</v>
      </c>
      <c r="T32" s="4">
        <v>89830</v>
      </c>
      <c r="U32" s="21">
        <v>89830</v>
      </c>
      <c r="V32" s="4">
        <v>13281</v>
      </c>
      <c r="W32" s="48">
        <v>46162</v>
      </c>
      <c r="X32" s="2"/>
      <c r="Y32" s="5" t="s">
        <v>78</v>
      </c>
      <c r="Z32" s="5" t="s">
        <v>229</v>
      </c>
      <c r="AA32" s="5" t="s">
        <v>2</v>
      </c>
      <c r="AB32" s="13" t="s">
        <v>2</v>
      </c>
    </row>
    <row r="33" spans="2:28" x14ac:dyDescent="0.3">
      <c r="B33" s="17" t="s">
        <v>79</v>
      </c>
      <c r="C33" s="44" t="s">
        <v>535</v>
      </c>
      <c r="D33" s="15" t="s">
        <v>12</v>
      </c>
      <c r="E33" s="47" t="s">
        <v>2</v>
      </c>
      <c r="F33" s="48">
        <v>44378</v>
      </c>
      <c r="G33" s="5" t="s">
        <v>639</v>
      </c>
      <c r="H33" s="2"/>
      <c r="I33" s="4">
        <v>158943</v>
      </c>
      <c r="J33" s="4">
        <v>150000</v>
      </c>
      <c r="K33" s="4">
        <v>148782</v>
      </c>
      <c r="L33" s="4">
        <v>149102</v>
      </c>
      <c r="M33" s="4">
        <v>0</v>
      </c>
      <c r="N33" s="4">
        <v>108</v>
      </c>
      <c r="O33" s="4">
        <v>0</v>
      </c>
      <c r="P33" s="21">
        <v>108</v>
      </c>
      <c r="Q33" s="4">
        <v>0</v>
      </c>
      <c r="R33" s="4">
        <v>149210</v>
      </c>
      <c r="S33" s="4">
        <v>0</v>
      </c>
      <c r="T33" s="4">
        <v>9733</v>
      </c>
      <c r="U33" s="21">
        <v>9733</v>
      </c>
      <c r="V33" s="4">
        <v>4314</v>
      </c>
      <c r="W33" s="48">
        <v>45672</v>
      </c>
      <c r="X33" s="2"/>
      <c r="Y33" s="5" t="s">
        <v>145</v>
      </c>
      <c r="Z33" s="5" t="s">
        <v>13</v>
      </c>
      <c r="AA33" s="5" t="s">
        <v>334</v>
      </c>
      <c r="AB33" s="13" t="s">
        <v>2</v>
      </c>
    </row>
    <row r="34" spans="2:28" x14ac:dyDescent="0.3">
      <c r="B34" s="17" t="s">
        <v>230</v>
      </c>
      <c r="C34" s="44" t="s">
        <v>418</v>
      </c>
      <c r="D34" s="15" t="s">
        <v>629</v>
      </c>
      <c r="E34" s="47" t="s">
        <v>2</v>
      </c>
      <c r="F34" s="48">
        <v>44378</v>
      </c>
      <c r="G34" s="5" t="s">
        <v>639</v>
      </c>
      <c r="H34" s="2"/>
      <c r="I34" s="4">
        <v>318351</v>
      </c>
      <c r="J34" s="4">
        <v>300000</v>
      </c>
      <c r="K34" s="4">
        <v>278274</v>
      </c>
      <c r="L34" s="4">
        <v>284079</v>
      </c>
      <c r="M34" s="4">
        <v>0</v>
      </c>
      <c r="N34" s="4">
        <v>1326</v>
      </c>
      <c r="O34" s="4">
        <v>0</v>
      </c>
      <c r="P34" s="21">
        <v>1326</v>
      </c>
      <c r="Q34" s="4">
        <v>0</v>
      </c>
      <c r="R34" s="4">
        <v>285405</v>
      </c>
      <c r="S34" s="4">
        <v>0</v>
      </c>
      <c r="T34" s="4">
        <v>32946</v>
      </c>
      <c r="U34" s="21">
        <v>32946</v>
      </c>
      <c r="V34" s="4">
        <v>6771</v>
      </c>
      <c r="W34" s="48">
        <v>46245</v>
      </c>
      <c r="X34" s="2"/>
      <c r="Y34" s="5" t="s">
        <v>54</v>
      </c>
      <c r="Z34" s="5" t="s">
        <v>629</v>
      </c>
      <c r="AA34" s="5" t="s">
        <v>2</v>
      </c>
      <c r="AB34" s="13" t="s">
        <v>2</v>
      </c>
    </row>
    <row r="35" spans="2:28" x14ac:dyDescent="0.3">
      <c r="B35" s="17" t="s">
        <v>394</v>
      </c>
      <c r="C35" s="44" t="s">
        <v>499</v>
      </c>
      <c r="D35" s="15" t="s">
        <v>335</v>
      </c>
      <c r="E35" s="47" t="s">
        <v>2</v>
      </c>
      <c r="F35" s="48">
        <v>44378</v>
      </c>
      <c r="G35" s="5" t="s">
        <v>639</v>
      </c>
      <c r="H35" s="2"/>
      <c r="I35" s="4">
        <v>307776</v>
      </c>
      <c r="J35" s="4">
        <v>300000</v>
      </c>
      <c r="K35" s="4">
        <v>298974</v>
      </c>
      <c r="L35" s="4">
        <v>299664</v>
      </c>
      <c r="M35" s="4">
        <v>0</v>
      </c>
      <c r="N35" s="4">
        <v>114</v>
      </c>
      <c r="O35" s="4">
        <v>0</v>
      </c>
      <c r="P35" s="21">
        <v>114</v>
      </c>
      <c r="Q35" s="4">
        <v>0</v>
      </c>
      <c r="R35" s="4">
        <v>299778</v>
      </c>
      <c r="S35" s="4">
        <v>0</v>
      </c>
      <c r="T35" s="4">
        <v>7998</v>
      </c>
      <c r="U35" s="21">
        <v>7998</v>
      </c>
      <c r="V35" s="4">
        <v>9075</v>
      </c>
      <c r="W35" s="48">
        <v>44743</v>
      </c>
      <c r="X35" s="2"/>
      <c r="Y35" s="5" t="s">
        <v>2</v>
      </c>
      <c r="Z35" s="5" t="s">
        <v>590</v>
      </c>
      <c r="AA35" s="5" t="s">
        <v>148</v>
      </c>
      <c r="AB35" s="13" t="s">
        <v>2</v>
      </c>
    </row>
    <row r="36" spans="2:28" x14ac:dyDescent="0.3">
      <c r="B36" s="17" t="s">
        <v>562</v>
      </c>
      <c r="C36" s="44" t="s">
        <v>591</v>
      </c>
      <c r="D36" s="15" t="s">
        <v>105</v>
      </c>
      <c r="E36" s="47" t="s">
        <v>2</v>
      </c>
      <c r="F36" s="48">
        <v>44378</v>
      </c>
      <c r="G36" s="5" t="s">
        <v>639</v>
      </c>
      <c r="H36" s="2"/>
      <c r="I36" s="4">
        <v>328365</v>
      </c>
      <c r="J36" s="4">
        <v>300000</v>
      </c>
      <c r="K36" s="4">
        <v>299312</v>
      </c>
      <c r="L36" s="4">
        <v>299366</v>
      </c>
      <c r="M36" s="4">
        <v>0</v>
      </c>
      <c r="N36" s="4">
        <v>55</v>
      </c>
      <c r="O36" s="4">
        <v>0</v>
      </c>
      <c r="P36" s="21">
        <v>55</v>
      </c>
      <c r="Q36" s="4">
        <v>0</v>
      </c>
      <c r="R36" s="4">
        <v>299421</v>
      </c>
      <c r="S36" s="4">
        <v>0</v>
      </c>
      <c r="T36" s="4">
        <v>28944</v>
      </c>
      <c r="U36" s="21">
        <v>28944</v>
      </c>
      <c r="V36" s="4">
        <v>5360</v>
      </c>
      <c r="W36" s="48">
        <v>46188</v>
      </c>
      <c r="X36" s="2"/>
      <c r="Y36" s="5" t="s">
        <v>292</v>
      </c>
      <c r="Z36" s="5" t="s">
        <v>105</v>
      </c>
      <c r="AA36" s="5" t="s">
        <v>2</v>
      </c>
      <c r="AB36" s="13" t="s">
        <v>2</v>
      </c>
    </row>
    <row r="37" spans="2:28" x14ac:dyDescent="0.3">
      <c r="B37" s="17" t="s">
        <v>80</v>
      </c>
      <c r="C37" s="44" t="s">
        <v>200</v>
      </c>
      <c r="D37" s="15" t="s">
        <v>563</v>
      </c>
      <c r="E37" s="47" t="s">
        <v>2</v>
      </c>
      <c r="F37" s="48">
        <v>44223</v>
      </c>
      <c r="G37" s="5" t="s">
        <v>645</v>
      </c>
      <c r="H37" s="2"/>
      <c r="I37" s="4">
        <v>920697</v>
      </c>
      <c r="J37" s="4">
        <v>951625</v>
      </c>
      <c r="K37" s="4">
        <v>951625</v>
      </c>
      <c r="L37" s="4">
        <v>951625</v>
      </c>
      <c r="M37" s="4">
        <v>0</v>
      </c>
      <c r="N37" s="4">
        <v>0</v>
      </c>
      <c r="O37" s="4">
        <v>0</v>
      </c>
      <c r="P37" s="21">
        <v>0</v>
      </c>
      <c r="Q37" s="4">
        <v>0</v>
      </c>
      <c r="R37" s="4">
        <v>951625</v>
      </c>
      <c r="S37" s="4">
        <v>0</v>
      </c>
      <c r="T37" s="4">
        <v>-30928</v>
      </c>
      <c r="U37" s="21">
        <v>-30928</v>
      </c>
      <c r="V37" s="4">
        <v>3896</v>
      </c>
      <c r="W37" s="48">
        <v>47284</v>
      </c>
      <c r="X37" s="2"/>
      <c r="Y37" s="5" t="s">
        <v>2</v>
      </c>
      <c r="Z37" s="5" t="s">
        <v>35</v>
      </c>
      <c r="AA37" s="5" t="s">
        <v>148</v>
      </c>
      <c r="AB37" s="13" t="s">
        <v>2</v>
      </c>
    </row>
    <row r="38" spans="2:28" x14ac:dyDescent="0.3">
      <c r="B38" s="17" t="s">
        <v>231</v>
      </c>
      <c r="C38" s="44" t="s">
        <v>537</v>
      </c>
      <c r="D38" s="15" t="s">
        <v>272</v>
      </c>
      <c r="E38" s="47" t="s">
        <v>2</v>
      </c>
      <c r="F38" s="48">
        <v>44378</v>
      </c>
      <c r="G38" s="5" t="s">
        <v>639</v>
      </c>
      <c r="H38" s="2"/>
      <c r="I38" s="4">
        <v>161355</v>
      </c>
      <c r="J38" s="4">
        <v>150000</v>
      </c>
      <c r="K38" s="4">
        <v>149831</v>
      </c>
      <c r="L38" s="4">
        <v>149861</v>
      </c>
      <c r="M38" s="4">
        <v>0</v>
      </c>
      <c r="N38" s="4">
        <v>12</v>
      </c>
      <c r="O38" s="4">
        <v>0</v>
      </c>
      <c r="P38" s="21">
        <v>12</v>
      </c>
      <c r="Q38" s="4">
        <v>0</v>
      </c>
      <c r="R38" s="4">
        <v>149873</v>
      </c>
      <c r="S38" s="4">
        <v>0</v>
      </c>
      <c r="T38" s="4">
        <v>11482</v>
      </c>
      <c r="U38" s="21">
        <v>11482</v>
      </c>
      <c r="V38" s="4">
        <v>4013</v>
      </c>
      <c r="W38" s="48">
        <v>46249</v>
      </c>
      <c r="X38" s="2"/>
      <c r="Y38" s="5" t="s">
        <v>149</v>
      </c>
      <c r="Z38" s="5" t="s">
        <v>592</v>
      </c>
      <c r="AA38" s="5" t="s">
        <v>2</v>
      </c>
      <c r="AB38" s="13" t="s">
        <v>2</v>
      </c>
    </row>
    <row r="39" spans="2:28" x14ac:dyDescent="0.3">
      <c r="B39" s="17" t="s">
        <v>519</v>
      </c>
      <c r="C39" s="44" t="s">
        <v>16</v>
      </c>
      <c r="D39" s="15" t="s">
        <v>615</v>
      </c>
      <c r="E39" s="47" t="s">
        <v>2</v>
      </c>
      <c r="F39" s="48">
        <v>44378</v>
      </c>
      <c r="G39" s="5" t="s">
        <v>639</v>
      </c>
      <c r="H39" s="2"/>
      <c r="I39" s="4">
        <v>156816</v>
      </c>
      <c r="J39" s="4">
        <v>150000</v>
      </c>
      <c r="K39" s="4">
        <v>150000</v>
      </c>
      <c r="L39" s="4">
        <v>150000</v>
      </c>
      <c r="M39" s="4">
        <v>0</v>
      </c>
      <c r="N39" s="4">
        <v>0</v>
      </c>
      <c r="O39" s="4">
        <v>0</v>
      </c>
      <c r="P39" s="21">
        <v>0</v>
      </c>
      <c r="Q39" s="4">
        <v>0</v>
      </c>
      <c r="R39" s="4">
        <v>150000</v>
      </c>
      <c r="S39" s="4">
        <v>0</v>
      </c>
      <c r="T39" s="4">
        <v>6816</v>
      </c>
      <c r="U39" s="21">
        <v>6816</v>
      </c>
      <c r="V39" s="4">
        <v>3334</v>
      </c>
      <c r="W39" s="48">
        <v>46433</v>
      </c>
      <c r="X39" s="2"/>
      <c r="Y39" s="5" t="s">
        <v>2</v>
      </c>
      <c r="Z39" s="5" t="s">
        <v>463</v>
      </c>
      <c r="AA39" s="5" t="s">
        <v>2</v>
      </c>
      <c r="AB39" s="13" t="s">
        <v>2</v>
      </c>
    </row>
    <row r="40" spans="2:28" x14ac:dyDescent="0.3">
      <c r="B40" s="17" t="s">
        <v>36</v>
      </c>
      <c r="C40" s="44" t="s">
        <v>150</v>
      </c>
      <c r="D40" s="15" t="s">
        <v>17</v>
      </c>
      <c r="E40" s="47" t="s">
        <v>2</v>
      </c>
      <c r="F40" s="48">
        <v>44378</v>
      </c>
      <c r="G40" s="5" t="s">
        <v>639</v>
      </c>
      <c r="H40" s="2"/>
      <c r="I40" s="4">
        <v>318921</v>
      </c>
      <c r="J40" s="4">
        <v>300000</v>
      </c>
      <c r="K40" s="4">
        <v>299361</v>
      </c>
      <c r="L40" s="4">
        <v>299559</v>
      </c>
      <c r="M40" s="4">
        <v>0</v>
      </c>
      <c r="N40" s="4">
        <v>64</v>
      </c>
      <c r="O40" s="4">
        <v>0</v>
      </c>
      <c r="P40" s="21">
        <v>64</v>
      </c>
      <c r="Q40" s="4">
        <v>0</v>
      </c>
      <c r="R40" s="4">
        <v>299623</v>
      </c>
      <c r="S40" s="4">
        <v>0</v>
      </c>
      <c r="T40" s="4">
        <v>19298</v>
      </c>
      <c r="U40" s="21">
        <v>19298</v>
      </c>
      <c r="V40" s="4">
        <v>5439</v>
      </c>
      <c r="W40" s="48">
        <v>45429</v>
      </c>
      <c r="X40" s="2"/>
      <c r="Y40" s="5" t="s">
        <v>336</v>
      </c>
      <c r="Z40" s="5" t="s">
        <v>464</v>
      </c>
      <c r="AA40" s="5" t="s">
        <v>464</v>
      </c>
      <c r="AB40" s="13" t="s">
        <v>2</v>
      </c>
    </row>
    <row r="41" spans="2:28" x14ac:dyDescent="0.3">
      <c r="B41" s="17" t="s">
        <v>232</v>
      </c>
      <c r="C41" s="44" t="s">
        <v>379</v>
      </c>
      <c r="D41" s="15" t="s">
        <v>107</v>
      </c>
      <c r="E41" s="47" t="s">
        <v>2</v>
      </c>
      <c r="F41" s="48">
        <v>44378</v>
      </c>
      <c r="G41" s="5" t="s">
        <v>639</v>
      </c>
      <c r="H41" s="2"/>
      <c r="I41" s="4">
        <v>160064</v>
      </c>
      <c r="J41" s="4">
        <v>150000</v>
      </c>
      <c r="K41" s="4">
        <v>149843</v>
      </c>
      <c r="L41" s="4">
        <v>149891</v>
      </c>
      <c r="M41" s="4">
        <v>0</v>
      </c>
      <c r="N41" s="4">
        <v>16</v>
      </c>
      <c r="O41" s="4">
        <v>0</v>
      </c>
      <c r="P41" s="21">
        <v>16</v>
      </c>
      <c r="Q41" s="4">
        <v>0</v>
      </c>
      <c r="R41" s="4">
        <v>149907</v>
      </c>
      <c r="S41" s="4">
        <v>0</v>
      </c>
      <c r="T41" s="4">
        <v>10156</v>
      </c>
      <c r="U41" s="21">
        <v>10156</v>
      </c>
      <c r="V41" s="4">
        <v>3471</v>
      </c>
      <c r="W41" s="48">
        <v>45420</v>
      </c>
      <c r="X41" s="2"/>
      <c r="Y41" s="5" t="s">
        <v>593</v>
      </c>
      <c r="Z41" s="5" t="s">
        <v>107</v>
      </c>
      <c r="AA41" s="5" t="s">
        <v>2</v>
      </c>
      <c r="AB41" s="13" t="s">
        <v>2</v>
      </c>
    </row>
    <row r="42" spans="2:28" x14ac:dyDescent="0.3">
      <c r="B42" s="17" t="s">
        <v>395</v>
      </c>
      <c r="C42" s="44" t="s">
        <v>419</v>
      </c>
      <c r="D42" s="15" t="s">
        <v>380</v>
      </c>
      <c r="E42" s="47" t="s">
        <v>2</v>
      </c>
      <c r="F42" s="48">
        <v>44378</v>
      </c>
      <c r="G42" s="5" t="s">
        <v>639</v>
      </c>
      <c r="H42" s="2"/>
      <c r="I42" s="4">
        <v>156764</v>
      </c>
      <c r="J42" s="4">
        <v>150000</v>
      </c>
      <c r="K42" s="4">
        <v>149745</v>
      </c>
      <c r="L42" s="4">
        <v>149813</v>
      </c>
      <c r="M42" s="4">
        <v>0</v>
      </c>
      <c r="N42" s="4">
        <v>25</v>
      </c>
      <c r="O42" s="4">
        <v>0</v>
      </c>
      <c r="P42" s="21">
        <v>25</v>
      </c>
      <c r="Q42" s="4">
        <v>0</v>
      </c>
      <c r="R42" s="4">
        <v>149838</v>
      </c>
      <c r="S42" s="4">
        <v>0</v>
      </c>
      <c r="T42" s="4">
        <v>6926</v>
      </c>
      <c r="U42" s="21">
        <v>6926</v>
      </c>
      <c r="V42" s="4">
        <v>3177</v>
      </c>
      <c r="W42" s="48">
        <v>45536</v>
      </c>
      <c r="X42" s="2"/>
      <c r="Y42" s="5" t="s">
        <v>56</v>
      </c>
      <c r="Z42" s="5" t="s">
        <v>380</v>
      </c>
      <c r="AA42" s="5" t="s">
        <v>2</v>
      </c>
      <c r="AB42" s="13" t="s">
        <v>2</v>
      </c>
    </row>
    <row r="43" spans="2:28" x14ac:dyDescent="0.3">
      <c r="B43" s="17" t="s">
        <v>564</v>
      </c>
      <c r="C43" s="44" t="s">
        <v>465</v>
      </c>
      <c r="D43" s="15" t="s">
        <v>420</v>
      </c>
      <c r="E43" s="47" t="s">
        <v>2</v>
      </c>
      <c r="F43" s="48">
        <v>44378</v>
      </c>
      <c r="G43" s="5" t="s">
        <v>639</v>
      </c>
      <c r="H43" s="2"/>
      <c r="I43" s="4">
        <v>159653</v>
      </c>
      <c r="J43" s="4">
        <v>150000</v>
      </c>
      <c r="K43" s="4">
        <v>149697</v>
      </c>
      <c r="L43" s="4">
        <v>149754</v>
      </c>
      <c r="M43" s="4">
        <v>0</v>
      </c>
      <c r="N43" s="4">
        <v>21</v>
      </c>
      <c r="O43" s="4">
        <v>0</v>
      </c>
      <c r="P43" s="21">
        <v>21</v>
      </c>
      <c r="Q43" s="4">
        <v>0</v>
      </c>
      <c r="R43" s="4">
        <v>149775</v>
      </c>
      <c r="S43" s="4">
        <v>0</v>
      </c>
      <c r="T43" s="4">
        <v>9877</v>
      </c>
      <c r="U43" s="21">
        <v>9877</v>
      </c>
      <c r="V43" s="4">
        <v>4026</v>
      </c>
      <c r="W43" s="48">
        <v>46230</v>
      </c>
      <c r="X43" s="2"/>
      <c r="Y43" s="5" t="s">
        <v>108</v>
      </c>
      <c r="Z43" s="5" t="s">
        <v>337</v>
      </c>
      <c r="AA43" s="5" t="s">
        <v>257</v>
      </c>
      <c r="AB43" s="13" t="s">
        <v>2</v>
      </c>
    </row>
    <row r="44" spans="2:28" x14ac:dyDescent="0.3">
      <c r="B44" s="17" t="s">
        <v>81</v>
      </c>
      <c r="C44" s="44" t="s">
        <v>318</v>
      </c>
      <c r="D44" s="15" t="s">
        <v>124</v>
      </c>
      <c r="E44" s="47" t="s">
        <v>2</v>
      </c>
      <c r="F44" s="48">
        <v>44336</v>
      </c>
      <c r="G44" s="5" t="s">
        <v>396</v>
      </c>
      <c r="H44" s="2"/>
      <c r="I44" s="4">
        <v>541931</v>
      </c>
      <c r="J44" s="4">
        <v>500000</v>
      </c>
      <c r="K44" s="4">
        <v>499585</v>
      </c>
      <c r="L44" s="4">
        <v>499645</v>
      </c>
      <c r="M44" s="4">
        <v>0</v>
      </c>
      <c r="N44" s="4">
        <v>355</v>
      </c>
      <c r="O44" s="4">
        <v>0</v>
      </c>
      <c r="P44" s="21">
        <v>355</v>
      </c>
      <c r="Q44" s="4">
        <v>0</v>
      </c>
      <c r="R44" s="4">
        <v>500000</v>
      </c>
      <c r="S44" s="4">
        <v>0</v>
      </c>
      <c r="T44" s="4">
        <v>0</v>
      </c>
      <c r="U44" s="21">
        <v>0</v>
      </c>
      <c r="V44" s="4">
        <v>51559</v>
      </c>
      <c r="W44" s="48">
        <v>45741</v>
      </c>
      <c r="X44" s="2"/>
      <c r="Y44" s="5" t="s">
        <v>82</v>
      </c>
      <c r="Z44" s="5" t="s">
        <v>397</v>
      </c>
      <c r="AA44" s="5" t="s">
        <v>2</v>
      </c>
      <c r="AB44" s="13" t="s">
        <v>2</v>
      </c>
    </row>
    <row r="45" spans="2:28" x14ac:dyDescent="0.3">
      <c r="B45" s="17" t="s">
        <v>233</v>
      </c>
      <c r="C45" s="44" t="s">
        <v>338</v>
      </c>
      <c r="D45" s="15" t="s">
        <v>484</v>
      </c>
      <c r="E45" s="47" t="s">
        <v>2</v>
      </c>
      <c r="F45" s="48">
        <v>44378</v>
      </c>
      <c r="G45" s="5" t="s">
        <v>639</v>
      </c>
      <c r="H45" s="2"/>
      <c r="I45" s="4">
        <v>315747</v>
      </c>
      <c r="J45" s="4">
        <v>300000</v>
      </c>
      <c r="K45" s="4">
        <v>299721</v>
      </c>
      <c r="L45" s="4">
        <v>299798</v>
      </c>
      <c r="M45" s="4">
        <v>0</v>
      </c>
      <c r="N45" s="4">
        <v>28</v>
      </c>
      <c r="O45" s="4">
        <v>0</v>
      </c>
      <c r="P45" s="21">
        <v>28</v>
      </c>
      <c r="Q45" s="4">
        <v>0</v>
      </c>
      <c r="R45" s="4">
        <v>299826</v>
      </c>
      <c r="S45" s="4">
        <v>0</v>
      </c>
      <c r="T45" s="4">
        <v>15921</v>
      </c>
      <c r="U45" s="21">
        <v>15921</v>
      </c>
      <c r="V45" s="4">
        <v>7146</v>
      </c>
      <c r="W45" s="48">
        <v>45496</v>
      </c>
      <c r="X45" s="2"/>
      <c r="Y45" s="5" t="s">
        <v>185</v>
      </c>
      <c r="Z45" s="5" t="s">
        <v>466</v>
      </c>
      <c r="AA45" s="5" t="s">
        <v>2</v>
      </c>
      <c r="AB45" s="13" t="s">
        <v>2</v>
      </c>
    </row>
    <row r="46" spans="2:28" x14ac:dyDescent="0.3">
      <c r="B46" s="17" t="s">
        <v>398</v>
      </c>
      <c r="C46" s="44" t="s">
        <v>421</v>
      </c>
      <c r="D46" s="15" t="s">
        <v>565</v>
      </c>
      <c r="E46" s="47" t="s">
        <v>2</v>
      </c>
      <c r="F46" s="48">
        <v>44378</v>
      </c>
      <c r="G46" s="5" t="s">
        <v>639</v>
      </c>
      <c r="H46" s="2"/>
      <c r="I46" s="4">
        <v>157263</v>
      </c>
      <c r="J46" s="4">
        <v>150000</v>
      </c>
      <c r="K46" s="4">
        <v>149951</v>
      </c>
      <c r="L46" s="4">
        <v>149963</v>
      </c>
      <c r="M46" s="4">
        <v>0</v>
      </c>
      <c r="N46" s="4">
        <v>5</v>
      </c>
      <c r="O46" s="4">
        <v>0</v>
      </c>
      <c r="P46" s="21">
        <v>5</v>
      </c>
      <c r="Q46" s="4">
        <v>0</v>
      </c>
      <c r="R46" s="4">
        <v>149968</v>
      </c>
      <c r="S46" s="4">
        <v>0</v>
      </c>
      <c r="T46" s="4">
        <v>7296</v>
      </c>
      <c r="U46" s="21">
        <v>7296</v>
      </c>
      <c r="V46" s="4">
        <v>2898</v>
      </c>
      <c r="W46" s="48">
        <v>45566</v>
      </c>
      <c r="X46" s="2"/>
      <c r="Y46" s="5" t="s">
        <v>2</v>
      </c>
      <c r="Z46" s="5" t="s">
        <v>422</v>
      </c>
      <c r="AA46" s="5" t="s">
        <v>2</v>
      </c>
      <c r="AB46" s="13" t="s">
        <v>2</v>
      </c>
    </row>
    <row r="47" spans="2:28" x14ac:dyDescent="0.3">
      <c r="B47" s="17" t="s">
        <v>566</v>
      </c>
      <c r="C47" s="44" t="s">
        <v>467</v>
      </c>
      <c r="D47" s="15" t="s">
        <v>151</v>
      </c>
      <c r="E47" s="47" t="s">
        <v>2</v>
      </c>
      <c r="F47" s="48">
        <v>44378</v>
      </c>
      <c r="G47" s="5" t="s">
        <v>639</v>
      </c>
      <c r="H47" s="2"/>
      <c r="I47" s="4">
        <v>420904</v>
      </c>
      <c r="J47" s="4">
        <v>400000</v>
      </c>
      <c r="K47" s="4">
        <v>399308</v>
      </c>
      <c r="L47" s="4">
        <v>399491</v>
      </c>
      <c r="M47" s="4">
        <v>0</v>
      </c>
      <c r="N47" s="4">
        <v>72</v>
      </c>
      <c r="O47" s="4">
        <v>0</v>
      </c>
      <c r="P47" s="21">
        <v>72</v>
      </c>
      <c r="Q47" s="4">
        <v>0</v>
      </c>
      <c r="R47" s="4">
        <v>399563</v>
      </c>
      <c r="S47" s="4">
        <v>0</v>
      </c>
      <c r="T47" s="4">
        <v>21341</v>
      </c>
      <c r="U47" s="21">
        <v>21341</v>
      </c>
      <c r="V47" s="4">
        <v>6060</v>
      </c>
      <c r="W47" s="48">
        <v>45457</v>
      </c>
      <c r="X47" s="2"/>
      <c r="Y47" s="5" t="s">
        <v>423</v>
      </c>
      <c r="Z47" s="5" t="s">
        <v>58</v>
      </c>
      <c r="AA47" s="5" t="s">
        <v>148</v>
      </c>
      <c r="AB47" s="13" t="s">
        <v>2</v>
      </c>
    </row>
    <row r="48" spans="2:28" x14ac:dyDescent="0.3">
      <c r="B48" s="17" t="s">
        <v>83</v>
      </c>
      <c r="C48" s="44" t="s">
        <v>215</v>
      </c>
      <c r="D48" s="15" t="s">
        <v>293</v>
      </c>
      <c r="E48" s="47" t="s">
        <v>2</v>
      </c>
      <c r="F48" s="48">
        <v>44378</v>
      </c>
      <c r="G48" s="5" t="s">
        <v>639</v>
      </c>
      <c r="H48" s="2"/>
      <c r="I48" s="4">
        <v>421212</v>
      </c>
      <c r="J48" s="4">
        <v>400000</v>
      </c>
      <c r="K48" s="4">
        <v>399316</v>
      </c>
      <c r="L48" s="4">
        <v>399527</v>
      </c>
      <c r="M48" s="4">
        <v>0</v>
      </c>
      <c r="N48" s="4">
        <v>73</v>
      </c>
      <c r="O48" s="4">
        <v>0</v>
      </c>
      <c r="P48" s="21">
        <v>73</v>
      </c>
      <c r="Q48" s="4">
        <v>0</v>
      </c>
      <c r="R48" s="4">
        <v>399600</v>
      </c>
      <c r="S48" s="4">
        <v>0</v>
      </c>
      <c r="T48" s="4">
        <v>21612</v>
      </c>
      <c r="U48" s="21">
        <v>21612</v>
      </c>
      <c r="V48" s="4">
        <v>8638</v>
      </c>
      <c r="W48" s="48">
        <v>45358</v>
      </c>
      <c r="X48" s="2"/>
      <c r="Y48" s="5" t="s">
        <v>541</v>
      </c>
      <c r="Z48" s="5" t="s">
        <v>293</v>
      </c>
      <c r="AA48" s="5" t="s">
        <v>2</v>
      </c>
      <c r="AB48" s="13" t="s">
        <v>2</v>
      </c>
    </row>
    <row r="49" spans="2:28" x14ac:dyDescent="0.3">
      <c r="B49" s="17" t="s">
        <v>358</v>
      </c>
      <c r="C49" s="44" t="s">
        <v>542</v>
      </c>
      <c r="D49" s="15" t="s">
        <v>500</v>
      </c>
      <c r="E49" s="47" t="s">
        <v>2</v>
      </c>
      <c r="F49" s="48">
        <v>44378</v>
      </c>
      <c r="G49" s="5" t="s">
        <v>639</v>
      </c>
      <c r="H49" s="2"/>
      <c r="I49" s="4">
        <v>309510</v>
      </c>
      <c r="J49" s="4">
        <v>300000</v>
      </c>
      <c r="K49" s="4">
        <v>305706</v>
      </c>
      <c r="L49" s="4">
        <v>301228</v>
      </c>
      <c r="M49" s="4">
        <v>0</v>
      </c>
      <c r="N49" s="4">
        <v>-313</v>
      </c>
      <c r="O49" s="4">
        <v>0</v>
      </c>
      <c r="P49" s="21">
        <v>-313</v>
      </c>
      <c r="Q49" s="4">
        <v>0</v>
      </c>
      <c r="R49" s="4">
        <v>300915</v>
      </c>
      <c r="S49" s="4">
        <v>0</v>
      </c>
      <c r="T49" s="4">
        <v>8595</v>
      </c>
      <c r="U49" s="21">
        <v>8595</v>
      </c>
      <c r="V49" s="4">
        <v>6366</v>
      </c>
      <c r="W49" s="48">
        <v>45000</v>
      </c>
      <c r="X49" s="2"/>
      <c r="Y49" s="5" t="s">
        <v>543</v>
      </c>
      <c r="Z49" s="5" t="s">
        <v>260</v>
      </c>
      <c r="AA49" s="5" t="s">
        <v>260</v>
      </c>
      <c r="AB49" s="13" t="s">
        <v>2</v>
      </c>
    </row>
    <row r="50" spans="2:28" x14ac:dyDescent="0.3">
      <c r="B50" s="17" t="s">
        <v>567</v>
      </c>
      <c r="C50" s="44" t="s">
        <v>399</v>
      </c>
      <c r="D50" s="15" t="s">
        <v>520</v>
      </c>
      <c r="E50" s="47" t="s">
        <v>2</v>
      </c>
      <c r="F50" s="48">
        <v>44378</v>
      </c>
      <c r="G50" s="5" t="s">
        <v>639</v>
      </c>
      <c r="H50" s="2"/>
      <c r="I50" s="4">
        <v>505370</v>
      </c>
      <c r="J50" s="4">
        <v>500000</v>
      </c>
      <c r="K50" s="4">
        <v>514610</v>
      </c>
      <c r="L50" s="4">
        <v>514447</v>
      </c>
      <c r="M50" s="4">
        <v>0</v>
      </c>
      <c r="N50" s="4">
        <v>-1121</v>
      </c>
      <c r="O50" s="4">
        <v>0</v>
      </c>
      <c r="P50" s="21">
        <v>-1121</v>
      </c>
      <c r="Q50" s="4">
        <v>0</v>
      </c>
      <c r="R50" s="4">
        <v>513326</v>
      </c>
      <c r="S50" s="4">
        <v>0</v>
      </c>
      <c r="T50" s="4">
        <v>-7956</v>
      </c>
      <c r="U50" s="21">
        <v>-7956</v>
      </c>
      <c r="V50" s="4">
        <v>9350</v>
      </c>
      <c r="W50" s="48">
        <v>46583</v>
      </c>
      <c r="X50" s="2"/>
      <c r="Y50" s="5" t="s">
        <v>2</v>
      </c>
      <c r="Z50" s="5" t="s">
        <v>447</v>
      </c>
      <c r="AA50" s="5" t="s">
        <v>2</v>
      </c>
      <c r="AB50" s="13" t="s">
        <v>2</v>
      </c>
    </row>
    <row r="51" spans="2:28" x14ac:dyDescent="0.3">
      <c r="B51" s="17" t="s">
        <v>84</v>
      </c>
      <c r="C51" s="44" t="s">
        <v>501</v>
      </c>
      <c r="D51" s="15" t="s">
        <v>359</v>
      </c>
      <c r="E51" s="47" t="s">
        <v>2</v>
      </c>
      <c r="F51" s="48">
        <v>44378</v>
      </c>
      <c r="G51" s="5" t="s">
        <v>639</v>
      </c>
      <c r="H51" s="2"/>
      <c r="I51" s="4">
        <v>161055</v>
      </c>
      <c r="J51" s="4">
        <v>150000</v>
      </c>
      <c r="K51" s="4">
        <v>149849</v>
      </c>
      <c r="L51" s="4">
        <v>149875</v>
      </c>
      <c r="M51" s="4">
        <v>0</v>
      </c>
      <c r="N51" s="4">
        <v>10</v>
      </c>
      <c r="O51" s="4">
        <v>0</v>
      </c>
      <c r="P51" s="21">
        <v>10</v>
      </c>
      <c r="Q51" s="4">
        <v>0</v>
      </c>
      <c r="R51" s="4">
        <v>149885</v>
      </c>
      <c r="S51" s="4">
        <v>0</v>
      </c>
      <c r="T51" s="4">
        <v>11170</v>
      </c>
      <c r="U51" s="21">
        <v>11170</v>
      </c>
      <c r="V51" s="4">
        <v>3667</v>
      </c>
      <c r="W51" s="48">
        <v>46296</v>
      </c>
      <c r="X51" s="2"/>
      <c r="Y51" s="5" t="s">
        <v>2</v>
      </c>
      <c r="Z51" s="5" t="s">
        <v>294</v>
      </c>
      <c r="AA51" s="5" t="s">
        <v>2</v>
      </c>
      <c r="AB51" s="13" t="s">
        <v>2</v>
      </c>
    </row>
    <row r="52" spans="2:28" x14ac:dyDescent="0.3">
      <c r="B52" s="17" t="s">
        <v>234</v>
      </c>
      <c r="C52" s="44" t="s">
        <v>186</v>
      </c>
      <c r="D52" s="15" t="s">
        <v>400</v>
      </c>
      <c r="E52" s="47" t="s">
        <v>2</v>
      </c>
      <c r="F52" s="48">
        <v>44378</v>
      </c>
      <c r="G52" s="5" t="s">
        <v>639</v>
      </c>
      <c r="H52" s="2"/>
      <c r="I52" s="4">
        <v>162198</v>
      </c>
      <c r="J52" s="4">
        <v>150000</v>
      </c>
      <c r="K52" s="4">
        <v>149990</v>
      </c>
      <c r="L52" s="4">
        <v>149992</v>
      </c>
      <c r="M52" s="4">
        <v>0</v>
      </c>
      <c r="N52" s="4">
        <v>1</v>
      </c>
      <c r="O52" s="4">
        <v>0</v>
      </c>
      <c r="P52" s="21">
        <v>1</v>
      </c>
      <c r="Q52" s="4">
        <v>0</v>
      </c>
      <c r="R52" s="4">
        <v>149993</v>
      </c>
      <c r="S52" s="4">
        <v>0</v>
      </c>
      <c r="T52" s="4">
        <v>12205</v>
      </c>
      <c r="U52" s="21">
        <v>12205</v>
      </c>
      <c r="V52" s="4">
        <v>4867</v>
      </c>
      <c r="W52" s="48">
        <v>46204</v>
      </c>
      <c r="X52" s="2"/>
      <c r="Y52" s="5" t="s">
        <v>468</v>
      </c>
      <c r="Z52" s="5" t="s">
        <v>60</v>
      </c>
      <c r="AA52" s="5" t="s">
        <v>2</v>
      </c>
      <c r="AB52" s="13" t="s">
        <v>2</v>
      </c>
    </row>
    <row r="53" spans="2:28" x14ac:dyDescent="0.3">
      <c r="B53" s="17" t="s">
        <v>401</v>
      </c>
      <c r="C53" s="44" t="s">
        <v>19</v>
      </c>
      <c r="D53" s="15" t="s">
        <v>295</v>
      </c>
      <c r="E53" s="47" t="s">
        <v>2</v>
      </c>
      <c r="F53" s="48">
        <v>44378</v>
      </c>
      <c r="G53" s="5" t="s">
        <v>639</v>
      </c>
      <c r="H53" s="2"/>
      <c r="I53" s="4">
        <v>318531</v>
      </c>
      <c r="J53" s="4">
        <v>300000</v>
      </c>
      <c r="K53" s="4">
        <v>299682</v>
      </c>
      <c r="L53" s="4">
        <v>299782</v>
      </c>
      <c r="M53" s="4">
        <v>0</v>
      </c>
      <c r="N53" s="4">
        <v>32</v>
      </c>
      <c r="O53" s="4">
        <v>0</v>
      </c>
      <c r="P53" s="21">
        <v>32</v>
      </c>
      <c r="Q53" s="4">
        <v>0</v>
      </c>
      <c r="R53" s="4">
        <v>299814</v>
      </c>
      <c r="S53" s="4">
        <v>0</v>
      </c>
      <c r="T53" s="4">
        <v>18717</v>
      </c>
      <c r="U53" s="21">
        <v>18717</v>
      </c>
      <c r="V53" s="4">
        <v>5800</v>
      </c>
      <c r="W53" s="48">
        <v>45418</v>
      </c>
      <c r="X53" s="2"/>
      <c r="Y53" s="5" t="s">
        <v>2</v>
      </c>
      <c r="Z53" s="5" t="s">
        <v>152</v>
      </c>
      <c r="AA53" s="5" t="s">
        <v>148</v>
      </c>
      <c r="AB53" s="13" t="s">
        <v>2</v>
      </c>
    </row>
    <row r="54" spans="2:28" x14ac:dyDescent="0.3">
      <c r="B54" s="17" t="s">
        <v>568</v>
      </c>
      <c r="C54" s="44" t="s">
        <v>201</v>
      </c>
      <c r="D54" s="15" t="s">
        <v>521</v>
      </c>
      <c r="E54" s="47" t="s">
        <v>2</v>
      </c>
      <c r="F54" s="48">
        <v>44378</v>
      </c>
      <c r="G54" s="5" t="s">
        <v>445</v>
      </c>
      <c r="H54" s="2"/>
      <c r="I54" s="4">
        <v>1008438</v>
      </c>
      <c r="J54" s="4">
        <v>1000000</v>
      </c>
      <c r="K54" s="4">
        <v>999807</v>
      </c>
      <c r="L54" s="4">
        <v>999904</v>
      </c>
      <c r="M54" s="4">
        <v>0</v>
      </c>
      <c r="N54" s="4">
        <v>34</v>
      </c>
      <c r="O54" s="4">
        <v>0</v>
      </c>
      <c r="P54" s="21">
        <v>34</v>
      </c>
      <c r="Q54" s="4">
        <v>0</v>
      </c>
      <c r="R54" s="4">
        <v>999937</v>
      </c>
      <c r="S54" s="4">
        <v>0</v>
      </c>
      <c r="T54" s="4">
        <v>8500</v>
      </c>
      <c r="U54" s="21">
        <v>8500</v>
      </c>
      <c r="V54" s="4">
        <v>12631</v>
      </c>
      <c r="W54" s="48">
        <v>47381</v>
      </c>
      <c r="X54" s="2"/>
      <c r="Y54" s="5" t="s">
        <v>2</v>
      </c>
      <c r="Z54" s="5" t="s">
        <v>448</v>
      </c>
      <c r="AA54" s="5" t="s">
        <v>148</v>
      </c>
      <c r="AB54" s="13" t="s">
        <v>2</v>
      </c>
    </row>
    <row r="55" spans="2:28" x14ac:dyDescent="0.3">
      <c r="B55" s="17" t="s">
        <v>85</v>
      </c>
      <c r="C55" s="44" t="s">
        <v>602</v>
      </c>
      <c r="D55" s="15" t="s">
        <v>62</v>
      </c>
      <c r="E55" s="47" t="s">
        <v>2</v>
      </c>
      <c r="F55" s="48">
        <v>44555</v>
      </c>
      <c r="G55" s="5" t="s">
        <v>402</v>
      </c>
      <c r="H55" s="2"/>
      <c r="I55" s="4">
        <v>215893</v>
      </c>
      <c r="J55" s="4">
        <v>215893</v>
      </c>
      <c r="K55" s="4">
        <v>215858</v>
      </c>
      <c r="L55" s="4">
        <v>215863</v>
      </c>
      <c r="M55" s="4">
        <v>0</v>
      </c>
      <c r="N55" s="4">
        <v>30</v>
      </c>
      <c r="O55" s="4">
        <v>0</v>
      </c>
      <c r="P55" s="21">
        <v>30</v>
      </c>
      <c r="Q55" s="4">
        <v>0</v>
      </c>
      <c r="R55" s="4">
        <v>215893</v>
      </c>
      <c r="S55" s="4">
        <v>0</v>
      </c>
      <c r="T55" s="4">
        <v>0</v>
      </c>
      <c r="U55" s="21">
        <v>0</v>
      </c>
      <c r="V55" s="4">
        <v>2673</v>
      </c>
      <c r="W55" s="48">
        <v>48785</v>
      </c>
      <c r="X55" s="2"/>
      <c r="Y55" s="5" t="s">
        <v>2</v>
      </c>
      <c r="Z55" s="5" t="s">
        <v>603</v>
      </c>
      <c r="AA55" s="5" t="s">
        <v>148</v>
      </c>
      <c r="AB55" s="13" t="s">
        <v>2</v>
      </c>
    </row>
    <row r="56" spans="2:28" x14ac:dyDescent="0.3">
      <c r="B56" s="17" t="s">
        <v>235</v>
      </c>
      <c r="C56" s="44" t="s">
        <v>236</v>
      </c>
      <c r="D56" s="15" t="s">
        <v>86</v>
      </c>
      <c r="E56" s="47" t="s">
        <v>2</v>
      </c>
      <c r="F56" s="48">
        <v>44378</v>
      </c>
      <c r="G56" s="5" t="s">
        <v>639</v>
      </c>
      <c r="H56" s="2"/>
      <c r="I56" s="4">
        <v>985050</v>
      </c>
      <c r="J56" s="4">
        <v>1000000</v>
      </c>
      <c r="K56" s="4">
        <v>1000000</v>
      </c>
      <c r="L56" s="4">
        <v>999999</v>
      </c>
      <c r="M56" s="4">
        <v>0</v>
      </c>
      <c r="N56" s="4">
        <v>-5</v>
      </c>
      <c r="O56" s="4">
        <v>0</v>
      </c>
      <c r="P56" s="21">
        <v>-5</v>
      </c>
      <c r="Q56" s="4">
        <v>0</v>
      </c>
      <c r="R56" s="4">
        <v>999994</v>
      </c>
      <c r="S56" s="4">
        <v>0</v>
      </c>
      <c r="T56" s="4">
        <v>-14944</v>
      </c>
      <c r="U56" s="21">
        <v>-14944</v>
      </c>
      <c r="V56" s="4">
        <v>6589</v>
      </c>
      <c r="W56" s="48">
        <v>46345</v>
      </c>
      <c r="X56" s="2"/>
      <c r="Y56" s="5" t="s">
        <v>616</v>
      </c>
      <c r="Z56" s="5" t="s">
        <v>125</v>
      </c>
      <c r="AA56" s="5" t="s">
        <v>2</v>
      </c>
      <c r="AB56" s="13" t="s">
        <v>2</v>
      </c>
    </row>
    <row r="57" spans="2:28" x14ac:dyDescent="0.3">
      <c r="B57" s="17" t="s">
        <v>403</v>
      </c>
      <c r="C57" s="44" t="s">
        <v>545</v>
      </c>
      <c r="D57" s="15" t="s">
        <v>217</v>
      </c>
      <c r="E57" s="47" t="s">
        <v>2</v>
      </c>
      <c r="F57" s="38">
        <v>44378</v>
      </c>
      <c r="G57" s="5" t="s">
        <v>639</v>
      </c>
      <c r="H57" s="2"/>
      <c r="I57" s="4">
        <v>157224</v>
      </c>
      <c r="J57" s="4">
        <v>150000</v>
      </c>
      <c r="K57" s="4">
        <v>153353</v>
      </c>
      <c r="L57" s="4">
        <v>152726</v>
      </c>
      <c r="M57" s="4">
        <v>0</v>
      </c>
      <c r="N57" s="4">
        <v>-245</v>
      </c>
      <c r="O57" s="4">
        <v>0</v>
      </c>
      <c r="P57" s="21">
        <v>-245</v>
      </c>
      <c r="Q57" s="4">
        <v>0</v>
      </c>
      <c r="R57" s="4">
        <v>152481</v>
      </c>
      <c r="S57" s="4">
        <v>0</v>
      </c>
      <c r="T57" s="4">
        <v>4743</v>
      </c>
      <c r="U57" s="21">
        <v>4743</v>
      </c>
      <c r="V57" s="4">
        <v>3667</v>
      </c>
      <c r="W57" s="38">
        <v>46249</v>
      </c>
      <c r="X57" s="2"/>
      <c r="Y57" s="5" t="s">
        <v>2</v>
      </c>
      <c r="Z57" s="5" t="s">
        <v>218</v>
      </c>
      <c r="AA57" s="5" t="s">
        <v>148</v>
      </c>
      <c r="AB57" s="13" t="s">
        <v>2</v>
      </c>
    </row>
    <row r="58" spans="2:28" x14ac:dyDescent="0.3">
      <c r="B58" s="17" t="s">
        <v>569</v>
      </c>
      <c r="C58" s="44" t="s">
        <v>261</v>
      </c>
      <c r="D58" s="15" t="s">
        <v>173</v>
      </c>
      <c r="E58" s="47" t="s">
        <v>2</v>
      </c>
      <c r="F58" s="38">
        <v>44378</v>
      </c>
      <c r="G58" s="5" t="s">
        <v>639</v>
      </c>
      <c r="H58" s="2"/>
      <c r="I58" s="4">
        <v>158789</v>
      </c>
      <c r="J58" s="4">
        <v>150000</v>
      </c>
      <c r="K58" s="4">
        <v>145005</v>
      </c>
      <c r="L58" s="4">
        <v>145953</v>
      </c>
      <c r="M58" s="4">
        <v>0</v>
      </c>
      <c r="N58" s="4">
        <v>328</v>
      </c>
      <c r="O58" s="4">
        <v>0</v>
      </c>
      <c r="P58" s="21">
        <v>328</v>
      </c>
      <c r="Q58" s="4">
        <v>0</v>
      </c>
      <c r="R58" s="4">
        <v>146281</v>
      </c>
      <c r="S58" s="4">
        <v>0</v>
      </c>
      <c r="T58" s="4">
        <v>12508</v>
      </c>
      <c r="U58" s="21">
        <v>12508</v>
      </c>
      <c r="V58" s="4">
        <v>2882</v>
      </c>
      <c r="W58" s="38">
        <v>46310</v>
      </c>
      <c r="X58" s="2"/>
      <c r="Y58" s="5" t="s">
        <v>339</v>
      </c>
      <c r="Z58" s="5" t="s">
        <v>425</v>
      </c>
      <c r="AA58" s="5" t="s">
        <v>2</v>
      </c>
      <c r="AB58" s="13" t="s">
        <v>2</v>
      </c>
    </row>
    <row r="59" spans="2:28" x14ac:dyDescent="0.3">
      <c r="B59" s="17" t="s">
        <v>237</v>
      </c>
      <c r="C59" s="44" t="s">
        <v>174</v>
      </c>
      <c r="D59" s="15" t="s">
        <v>273</v>
      </c>
      <c r="E59" s="47" t="s">
        <v>2</v>
      </c>
      <c r="F59" s="38">
        <v>44378</v>
      </c>
      <c r="G59" s="5" t="s">
        <v>639</v>
      </c>
      <c r="H59" s="2"/>
      <c r="I59" s="4">
        <v>486135</v>
      </c>
      <c r="J59" s="4">
        <v>500000</v>
      </c>
      <c r="K59" s="4">
        <v>499580</v>
      </c>
      <c r="L59" s="4">
        <v>499585</v>
      </c>
      <c r="M59" s="4">
        <v>0</v>
      </c>
      <c r="N59" s="4">
        <v>29</v>
      </c>
      <c r="O59" s="4">
        <v>0</v>
      </c>
      <c r="P59" s="21">
        <v>29</v>
      </c>
      <c r="Q59" s="4">
        <v>0</v>
      </c>
      <c r="R59" s="4">
        <v>499613</v>
      </c>
      <c r="S59" s="4">
        <v>0</v>
      </c>
      <c r="T59" s="4">
        <v>-13478</v>
      </c>
      <c r="U59" s="21">
        <v>-13478</v>
      </c>
      <c r="V59" s="4">
        <v>4586</v>
      </c>
      <c r="W59" s="38">
        <v>46858</v>
      </c>
      <c r="X59" s="2"/>
      <c r="Y59" s="5" t="s">
        <v>319</v>
      </c>
      <c r="Z59" s="5" t="s">
        <v>202</v>
      </c>
      <c r="AA59" s="5" t="s">
        <v>2</v>
      </c>
      <c r="AB59" s="13" t="s">
        <v>2</v>
      </c>
    </row>
    <row r="60" spans="2:28" x14ac:dyDescent="0.3">
      <c r="B60" s="17" t="s">
        <v>404</v>
      </c>
      <c r="C60" s="44" t="s">
        <v>646</v>
      </c>
      <c r="D60" s="15" t="s">
        <v>405</v>
      </c>
      <c r="E60" s="47" t="s">
        <v>2</v>
      </c>
      <c r="F60" s="38">
        <v>44378</v>
      </c>
      <c r="G60" s="5" t="s">
        <v>445</v>
      </c>
      <c r="H60" s="2"/>
      <c r="I60" s="4">
        <v>1042422</v>
      </c>
      <c r="J60" s="4">
        <v>1000000</v>
      </c>
      <c r="K60" s="4">
        <v>999662</v>
      </c>
      <c r="L60" s="4">
        <v>999718</v>
      </c>
      <c r="M60" s="4">
        <v>0</v>
      </c>
      <c r="N60" s="4">
        <v>29</v>
      </c>
      <c r="O60" s="4">
        <v>0</v>
      </c>
      <c r="P60" s="21">
        <v>29</v>
      </c>
      <c r="Q60" s="4">
        <v>0</v>
      </c>
      <c r="R60" s="4">
        <v>999747</v>
      </c>
      <c r="S60" s="4">
        <v>0</v>
      </c>
      <c r="T60" s="4">
        <v>42674</v>
      </c>
      <c r="U60" s="21">
        <v>42674</v>
      </c>
      <c r="V60" s="4">
        <v>12977</v>
      </c>
      <c r="W60" s="38">
        <v>51817</v>
      </c>
      <c r="X60" s="2"/>
      <c r="Y60" s="5" t="s">
        <v>2</v>
      </c>
      <c r="Z60" s="5" t="s">
        <v>87</v>
      </c>
      <c r="AA60" s="5" t="s">
        <v>148</v>
      </c>
      <c r="AB60" s="13" t="s">
        <v>2</v>
      </c>
    </row>
    <row r="61" spans="2:28" x14ac:dyDescent="0.3">
      <c r="B61" s="17" t="s">
        <v>570</v>
      </c>
      <c r="C61" s="44" t="s">
        <v>340</v>
      </c>
      <c r="D61" s="15" t="s">
        <v>522</v>
      </c>
      <c r="E61" s="47" t="s">
        <v>2</v>
      </c>
      <c r="F61" s="38">
        <v>44378</v>
      </c>
      <c r="G61" s="5" t="s">
        <v>639</v>
      </c>
      <c r="H61" s="2"/>
      <c r="I61" s="4">
        <v>315486</v>
      </c>
      <c r="J61" s="4">
        <v>300000</v>
      </c>
      <c r="K61" s="4">
        <v>300000</v>
      </c>
      <c r="L61" s="4">
        <v>299999</v>
      </c>
      <c r="M61" s="4">
        <v>0</v>
      </c>
      <c r="N61" s="4">
        <v>0</v>
      </c>
      <c r="O61" s="4">
        <v>0</v>
      </c>
      <c r="P61" s="21">
        <v>0</v>
      </c>
      <c r="Q61" s="4">
        <v>0</v>
      </c>
      <c r="R61" s="4">
        <v>299999</v>
      </c>
      <c r="S61" s="4">
        <v>0</v>
      </c>
      <c r="T61" s="4">
        <v>15487</v>
      </c>
      <c r="U61" s="21">
        <v>15487</v>
      </c>
      <c r="V61" s="4">
        <v>7797</v>
      </c>
      <c r="W61" s="38">
        <v>45860</v>
      </c>
      <c r="X61" s="2"/>
      <c r="Y61" s="5" t="s">
        <v>154</v>
      </c>
      <c r="Z61" s="5" t="s">
        <v>153</v>
      </c>
      <c r="AA61" s="5" t="s">
        <v>2</v>
      </c>
      <c r="AB61" s="13" t="s">
        <v>2</v>
      </c>
    </row>
    <row r="62" spans="2:28" x14ac:dyDescent="0.3">
      <c r="B62" s="17" t="s">
        <v>88</v>
      </c>
      <c r="C62" s="44" t="s">
        <v>630</v>
      </c>
      <c r="D62" s="15" t="s">
        <v>274</v>
      </c>
      <c r="E62" s="47" t="s">
        <v>2</v>
      </c>
      <c r="F62" s="38">
        <v>44378</v>
      </c>
      <c r="G62" s="5" t="s">
        <v>639</v>
      </c>
      <c r="H62" s="2"/>
      <c r="I62" s="4">
        <v>165330</v>
      </c>
      <c r="J62" s="4">
        <v>150000</v>
      </c>
      <c r="K62" s="4">
        <v>153420</v>
      </c>
      <c r="L62" s="4">
        <v>152697</v>
      </c>
      <c r="M62" s="4">
        <v>0</v>
      </c>
      <c r="N62" s="4">
        <v>-253</v>
      </c>
      <c r="O62" s="4">
        <v>0</v>
      </c>
      <c r="P62" s="21">
        <v>-253</v>
      </c>
      <c r="Q62" s="4">
        <v>0</v>
      </c>
      <c r="R62" s="4">
        <v>152444</v>
      </c>
      <c r="S62" s="4">
        <v>0</v>
      </c>
      <c r="T62" s="4">
        <v>12886</v>
      </c>
      <c r="U62" s="21">
        <v>12886</v>
      </c>
      <c r="V62" s="4">
        <v>3915</v>
      </c>
      <c r="W62" s="38">
        <v>46127</v>
      </c>
      <c r="X62" s="2"/>
      <c r="Y62" s="5" t="s">
        <v>297</v>
      </c>
      <c r="Z62" s="5" t="s">
        <v>155</v>
      </c>
      <c r="AA62" s="5" t="s">
        <v>2</v>
      </c>
      <c r="AB62" s="13" t="s">
        <v>2</v>
      </c>
    </row>
    <row r="63" spans="2:28" x14ac:dyDescent="0.3">
      <c r="B63" s="17" t="s">
        <v>238</v>
      </c>
      <c r="C63" s="44" t="s">
        <v>426</v>
      </c>
      <c r="D63" s="15" t="s">
        <v>597</v>
      </c>
      <c r="E63" s="47" t="s">
        <v>2</v>
      </c>
      <c r="F63" s="38">
        <v>44378</v>
      </c>
      <c r="G63" s="5" t="s">
        <v>639</v>
      </c>
      <c r="H63" s="2"/>
      <c r="I63" s="4">
        <v>159806</v>
      </c>
      <c r="J63" s="4">
        <v>150000</v>
      </c>
      <c r="K63" s="4">
        <v>149714</v>
      </c>
      <c r="L63" s="4">
        <v>149768</v>
      </c>
      <c r="M63" s="4">
        <v>0</v>
      </c>
      <c r="N63" s="4">
        <v>20</v>
      </c>
      <c r="O63" s="4">
        <v>0</v>
      </c>
      <c r="P63" s="21">
        <v>20</v>
      </c>
      <c r="Q63" s="4">
        <v>0</v>
      </c>
      <c r="R63" s="4">
        <v>149788</v>
      </c>
      <c r="S63" s="4">
        <v>0</v>
      </c>
      <c r="T63" s="4">
        <v>10017</v>
      </c>
      <c r="U63" s="21">
        <v>10017</v>
      </c>
      <c r="V63" s="4">
        <v>3716</v>
      </c>
      <c r="W63" s="38">
        <v>46226</v>
      </c>
      <c r="X63" s="2"/>
      <c r="Y63" s="5" t="s">
        <v>156</v>
      </c>
      <c r="Z63" s="5" t="s">
        <v>157</v>
      </c>
      <c r="AA63" s="5" t="s">
        <v>427</v>
      </c>
      <c r="AB63" s="13" t="s">
        <v>2</v>
      </c>
    </row>
    <row r="64" spans="2:28" x14ac:dyDescent="0.3">
      <c r="B64" s="17" t="s">
        <v>406</v>
      </c>
      <c r="C64" s="44" t="s">
        <v>320</v>
      </c>
      <c r="D64" s="15" t="s">
        <v>37</v>
      </c>
      <c r="E64" s="47" t="s">
        <v>2</v>
      </c>
      <c r="F64" s="38">
        <v>44378</v>
      </c>
      <c r="G64" s="5" t="s">
        <v>639</v>
      </c>
      <c r="H64" s="2"/>
      <c r="I64" s="4">
        <v>1041230</v>
      </c>
      <c r="J64" s="4">
        <v>1000000</v>
      </c>
      <c r="K64" s="4">
        <v>998680</v>
      </c>
      <c r="L64" s="4">
        <v>998961</v>
      </c>
      <c r="M64" s="4">
        <v>0</v>
      </c>
      <c r="N64" s="4">
        <v>132</v>
      </c>
      <c r="O64" s="4">
        <v>0</v>
      </c>
      <c r="P64" s="21">
        <v>132</v>
      </c>
      <c r="Q64" s="4">
        <v>0</v>
      </c>
      <c r="R64" s="4">
        <v>999093</v>
      </c>
      <c r="S64" s="4">
        <v>0</v>
      </c>
      <c r="T64" s="4">
        <v>42137</v>
      </c>
      <c r="U64" s="21">
        <v>42137</v>
      </c>
      <c r="V64" s="4">
        <v>14063</v>
      </c>
      <c r="W64" s="38">
        <v>45617</v>
      </c>
      <c r="X64" s="2"/>
      <c r="Y64" s="5" t="s">
        <v>2</v>
      </c>
      <c r="Z64" s="5" t="s">
        <v>647</v>
      </c>
      <c r="AA64" s="5" t="s">
        <v>148</v>
      </c>
      <c r="AB64" s="13" t="s">
        <v>2</v>
      </c>
    </row>
    <row r="65" spans="2:28" x14ac:dyDescent="0.3">
      <c r="B65" s="17" t="s">
        <v>571</v>
      </c>
      <c r="C65" s="44" t="s">
        <v>220</v>
      </c>
      <c r="D65" s="15" t="s">
        <v>546</v>
      </c>
      <c r="E65" s="47" t="s">
        <v>2</v>
      </c>
      <c r="F65" s="38">
        <v>44378</v>
      </c>
      <c r="G65" s="5" t="s">
        <v>639</v>
      </c>
      <c r="H65" s="2"/>
      <c r="I65" s="4">
        <v>159023</v>
      </c>
      <c r="J65" s="4">
        <v>150000</v>
      </c>
      <c r="K65" s="4">
        <v>149930</v>
      </c>
      <c r="L65" s="4">
        <v>149951</v>
      </c>
      <c r="M65" s="4">
        <v>0</v>
      </c>
      <c r="N65" s="4">
        <v>7</v>
      </c>
      <c r="O65" s="4">
        <v>0</v>
      </c>
      <c r="P65" s="21">
        <v>7</v>
      </c>
      <c r="Q65" s="4">
        <v>0</v>
      </c>
      <c r="R65" s="4">
        <v>149958</v>
      </c>
      <c r="S65" s="4">
        <v>0</v>
      </c>
      <c r="T65" s="4">
        <v>9064</v>
      </c>
      <c r="U65" s="21">
        <v>9064</v>
      </c>
      <c r="V65" s="4">
        <v>2408</v>
      </c>
      <c r="W65" s="38">
        <v>45458</v>
      </c>
      <c r="X65" s="2"/>
      <c r="Y65" s="5" t="s">
        <v>298</v>
      </c>
      <c r="Z65" s="5" t="s">
        <v>341</v>
      </c>
      <c r="AA65" s="5" t="s">
        <v>341</v>
      </c>
      <c r="AB65" s="13" t="s">
        <v>2</v>
      </c>
    </row>
    <row r="66" spans="2:28" x14ac:dyDescent="0.3">
      <c r="B66" s="17" t="s">
        <v>89</v>
      </c>
      <c r="C66" s="44" t="s">
        <v>547</v>
      </c>
      <c r="D66" s="15" t="s">
        <v>90</v>
      </c>
      <c r="E66" s="47" t="s">
        <v>2</v>
      </c>
      <c r="F66" s="38">
        <v>44378</v>
      </c>
      <c r="G66" s="5" t="s">
        <v>639</v>
      </c>
      <c r="H66" s="2"/>
      <c r="I66" s="4">
        <v>156773</v>
      </c>
      <c r="J66" s="4">
        <v>150000</v>
      </c>
      <c r="K66" s="4">
        <v>149723</v>
      </c>
      <c r="L66" s="4">
        <v>149794</v>
      </c>
      <c r="M66" s="4">
        <v>0</v>
      </c>
      <c r="N66" s="4">
        <v>27</v>
      </c>
      <c r="O66" s="4">
        <v>0</v>
      </c>
      <c r="P66" s="21">
        <v>27</v>
      </c>
      <c r="Q66" s="4">
        <v>0</v>
      </c>
      <c r="R66" s="4">
        <v>149822</v>
      </c>
      <c r="S66" s="4">
        <v>0</v>
      </c>
      <c r="T66" s="4">
        <v>6951</v>
      </c>
      <c r="U66" s="21">
        <v>6951</v>
      </c>
      <c r="V66" s="4">
        <v>2849</v>
      </c>
      <c r="W66" s="38">
        <v>45550</v>
      </c>
      <c r="X66" s="2"/>
      <c r="Y66" s="5" t="s">
        <v>158</v>
      </c>
      <c r="Z66" s="5" t="s">
        <v>428</v>
      </c>
      <c r="AA66" s="5" t="s">
        <v>2</v>
      </c>
      <c r="AB66" s="13" t="s">
        <v>2</v>
      </c>
    </row>
    <row r="67" spans="2:28" x14ac:dyDescent="0.3">
      <c r="B67" s="17" t="s">
        <v>275</v>
      </c>
      <c r="C67" s="44" t="s">
        <v>65</v>
      </c>
      <c r="D67" s="15" t="s">
        <v>23</v>
      </c>
      <c r="E67" s="47" t="s">
        <v>2</v>
      </c>
      <c r="F67" s="38">
        <v>44378</v>
      </c>
      <c r="G67" s="5" t="s">
        <v>445</v>
      </c>
      <c r="H67" s="2"/>
      <c r="I67" s="4">
        <v>310500</v>
      </c>
      <c r="J67" s="4">
        <v>300000</v>
      </c>
      <c r="K67" s="4">
        <v>300000</v>
      </c>
      <c r="L67" s="4">
        <v>300000</v>
      </c>
      <c r="M67" s="4">
        <v>0</v>
      </c>
      <c r="N67" s="4">
        <v>0</v>
      </c>
      <c r="O67" s="4">
        <v>0</v>
      </c>
      <c r="P67" s="21">
        <v>0</v>
      </c>
      <c r="Q67" s="4">
        <v>0</v>
      </c>
      <c r="R67" s="4">
        <v>300000</v>
      </c>
      <c r="S67" s="4">
        <v>0</v>
      </c>
      <c r="T67" s="4">
        <v>10500</v>
      </c>
      <c r="U67" s="21">
        <v>10500</v>
      </c>
      <c r="V67" s="4">
        <v>4750</v>
      </c>
      <c r="W67" s="38">
        <v>45672</v>
      </c>
      <c r="X67" s="2"/>
      <c r="Y67" s="5" t="s">
        <v>2</v>
      </c>
      <c r="Z67" s="5" t="s">
        <v>304</v>
      </c>
      <c r="AA67" s="5" t="s">
        <v>148</v>
      </c>
      <c r="AB67" s="13" t="s">
        <v>2</v>
      </c>
    </row>
    <row r="68" spans="2:28" x14ac:dyDescent="0.3">
      <c r="B68" s="17" t="s">
        <v>449</v>
      </c>
      <c r="C68" s="44" t="s">
        <v>203</v>
      </c>
      <c r="D68" s="15" t="s">
        <v>648</v>
      </c>
      <c r="E68" s="47" t="s">
        <v>2</v>
      </c>
      <c r="F68" s="38">
        <v>44271</v>
      </c>
      <c r="G68" s="5" t="s">
        <v>407</v>
      </c>
      <c r="H68" s="2"/>
      <c r="I68" s="4">
        <v>839084</v>
      </c>
      <c r="J68" s="4">
        <v>839084</v>
      </c>
      <c r="K68" s="4">
        <v>839084</v>
      </c>
      <c r="L68" s="4">
        <v>839084</v>
      </c>
      <c r="M68" s="4">
        <v>0</v>
      </c>
      <c r="N68" s="4">
        <v>0</v>
      </c>
      <c r="O68" s="4">
        <v>0</v>
      </c>
      <c r="P68" s="21">
        <v>0</v>
      </c>
      <c r="Q68" s="4">
        <v>0</v>
      </c>
      <c r="R68" s="4">
        <v>839084</v>
      </c>
      <c r="S68" s="4">
        <v>0</v>
      </c>
      <c r="T68" s="4">
        <v>0</v>
      </c>
      <c r="U68" s="21">
        <v>0</v>
      </c>
      <c r="V68" s="4">
        <v>16755</v>
      </c>
      <c r="W68" s="38">
        <v>47529</v>
      </c>
      <c r="X68" s="2"/>
      <c r="Y68" s="5" t="s">
        <v>2</v>
      </c>
      <c r="Z68" s="5" t="s">
        <v>617</v>
      </c>
      <c r="AA68" s="5" t="s">
        <v>617</v>
      </c>
      <c r="AB68" s="13" t="s">
        <v>2</v>
      </c>
    </row>
    <row r="69" spans="2:28" x14ac:dyDescent="0.3">
      <c r="B69" s="17" t="s">
        <v>91</v>
      </c>
      <c r="C69" s="44" t="s">
        <v>203</v>
      </c>
      <c r="D69" s="15" t="s">
        <v>648</v>
      </c>
      <c r="E69" s="47" t="s">
        <v>2</v>
      </c>
      <c r="F69" s="38">
        <v>44242</v>
      </c>
      <c r="G69" s="5" t="s">
        <v>321</v>
      </c>
      <c r="H69" s="2"/>
      <c r="I69" s="4">
        <v>28423</v>
      </c>
      <c r="J69" s="4">
        <v>28423</v>
      </c>
      <c r="K69" s="4">
        <v>28423</v>
      </c>
      <c r="L69" s="4">
        <v>28423</v>
      </c>
      <c r="M69" s="4">
        <v>0</v>
      </c>
      <c r="N69" s="4">
        <v>0</v>
      </c>
      <c r="O69" s="4">
        <v>0</v>
      </c>
      <c r="P69" s="21">
        <v>0</v>
      </c>
      <c r="Q69" s="4">
        <v>0</v>
      </c>
      <c r="R69" s="4">
        <v>28423</v>
      </c>
      <c r="S69" s="4">
        <v>0</v>
      </c>
      <c r="T69" s="4">
        <v>0</v>
      </c>
      <c r="U69" s="21">
        <v>0</v>
      </c>
      <c r="V69" s="4">
        <v>480</v>
      </c>
      <c r="W69" s="38">
        <v>47529</v>
      </c>
      <c r="X69" s="2"/>
      <c r="Y69" s="5" t="s">
        <v>2</v>
      </c>
      <c r="Z69" s="5" t="s">
        <v>617</v>
      </c>
      <c r="AA69" s="5" t="s">
        <v>617</v>
      </c>
      <c r="AB69" s="13" t="s">
        <v>2</v>
      </c>
    </row>
    <row r="70" spans="2:28" x14ac:dyDescent="0.3">
      <c r="B70" s="17" t="s">
        <v>239</v>
      </c>
      <c r="C70" s="44" t="s">
        <v>189</v>
      </c>
      <c r="D70" s="15" t="s">
        <v>600</v>
      </c>
      <c r="E70" s="47" t="s">
        <v>2</v>
      </c>
      <c r="F70" s="38">
        <v>44378</v>
      </c>
      <c r="G70" s="5" t="s">
        <v>639</v>
      </c>
      <c r="H70" s="2"/>
      <c r="I70" s="4">
        <v>329193</v>
      </c>
      <c r="J70" s="4">
        <v>300000</v>
      </c>
      <c r="K70" s="4">
        <v>306015</v>
      </c>
      <c r="L70" s="4">
        <v>304652</v>
      </c>
      <c r="M70" s="4">
        <v>0</v>
      </c>
      <c r="N70" s="4">
        <v>-443</v>
      </c>
      <c r="O70" s="4">
        <v>0</v>
      </c>
      <c r="P70" s="21">
        <v>-443</v>
      </c>
      <c r="Q70" s="4">
        <v>0</v>
      </c>
      <c r="R70" s="4">
        <v>304208</v>
      </c>
      <c r="S70" s="4">
        <v>0</v>
      </c>
      <c r="T70" s="4">
        <v>24985</v>
      </c>
      <c r="U70" s="21">
        <v>24985</v>
      </c>
      <c r="V70" s="4">
        <v>8642</v>
      </c>
      <c r="W70" s="38">
        <v>46082</v>
      </c>
      <c r="X70" s="2"/>
      <c r="Y70" s="5" t="s">
        <v>21</v>
      </c>
      <c r="Z70" s="5" t="s">
        <v>600</v>
      </c>
      <c r="AA70" s="5" t="s">
        <v>2</v>
      </c>
      <c r="AB70" s="13" t="s">
        <v>2</v>
      </c>
    </row>
    <row r="71" spans="2:28" x14ac:dyDescent="0.3">
      <c r="B71" s="17" t="s">
        <v>408</v>
      </c>
      <c r="C71" s="44" t="s">
        <v>548</v>
      </c>
      <c r="D71" s="15" t="s">
        <v>190</v>
      </c>
      <c r="E71" s="47" t="s">
        <v>342</v>
      </c>
      <c r="F71" s="38">
        <v>44378</v>
      </c>
      <c r="G71" s="5" t="s">
        <v>639</v>
      </c>
      <c r="H71" s="2"/>
      <c r="I71" s="4">
        <v>341949</v>
      </c>
      <c r="J71" s="4">
        <v>300000</v>
      </c>
      <c r="K71" s="4">
        <v>299232</v>
      </c>
      <c r="L71" s="4">
        <v>299456</v>
      </c>
      <c r="M71" s="4">
        <v>0</v>
      </c>
      <c r="N71" s="4">
        <v>50</v>
      </c>
      <c r="O71" s="4">
        <v>0</v>
      </c>
      <c r="P71" s="21">
        <v>50</v>
      </c>
      <c r="Q71" s="4">
        <v>0</v>
      </c>
      <c r="R71" s="4">
        <v>299506</v>
      </c>
      <c r="S71" s="4">
        <v>0</v>
      </c>
      <c r="T71" s="4">
        <v>42443</v>
      </c>
      <c r="U71" s="21">
        <v>42443</v>
      </c>
      <c r="V71" s="4">
        <v>13875</v>
      </c>
      <c r="W71" s="38">
        <v>46028</v>
      </c>
      <c r="X71" s="2"/>
      <c r="Y71" s="5" t="s">
        <v>2</v>
      </c>
      <c r="Z71" s="5" t="s">
        <v>113</v>
      </c>
      <c r="AA71" s="5" t="s">
        <v>148</v>
      </c>
      <c r="AB71" s="13" t="s">
        <v>2</v>
      </c>
    </row>
    <row r="72" spans="2:28" x14ac:dyDescent="0.3">
      <c r="B72" s="17" t="s">
        <v>572</v>
      </c>
      <c r="C72" s="44" t="s">
        <v>299</v>
      </c>
      <c r="D72" s="15" t="s">
        <v>300</v>
      </c>
      <c r="E72" s="47" t="s">
        <v>182</v>
      </c>
      <c r="F72" s="38">
        <v>44378</v>
      </c>
      <c r="G72" s="5" t="s">
        <v>639</v>
      </c>
      <c r="H72" s="2"/>
      <c r="I72" s="4">
        <v>165817</v>
      </c>
      <c r="J72" s="4">
        <v>150000</v>
      </c>
      <c r="K72" s="4">
        <v>149943</v>
      </c>
      <c r="L72" s="4">
        <v>149957</v>
      </c>
      <c r="M72" s="4">
        <v>0</v>
      </c>
      <c r="N72" s="4">
        <v>4</v>
      </c>
      <c r="O72" s="4">
        <v>0</v>
      </c>
      <c r="P72" s="21">
        <v>4</v>
      </c>
      <c r="Q72" s="4">
        <v>0</v>
      </c>
      <c r="R72" s="4">
        <v>149960</v>
      </c>
      <c r="S72" s="4">
        <v>0</v>
      </c>
      <c r="T72" s="4">
        <v>15862</v>
      </c>
      <c r="U72" s="21">
        <v>15862</v>
      </c>
      <c r="V72" s="4">
        <v>3197</v>
      </c>
      <c r="W72" s="38">
        <v>46191</v>
      </c>
      <c r="X72" s="2"/>
      <c r="Y72" s="5" t="s">
        <v>2</v>
      </c>
      <c r="Z72" s="5" t="s">
        <v>430</v>
      </c>
      <c r="AA72" s="5" t="s">
        <v>148</v>
      </c>
      <c r="AB72" s="13" t="s">
        <v>2</v>
      </c>
    </row>
    <row r="73" spans="2:28" x14ac:dyDescent="0.3">
      <c r="B73" s="7" t="s">
        <v>412</v>
      </c>
      <c r="C73" s="1" t="s">
        <v>412</v>
      </c>
      <c r="D73" s="6" t="s">
        <v>412</v>
      </c>
      <c r="E73" s="1" t="s">
        <v>412</v>
      </c>
      <c r="F73" s="1" t="s">
        <v>412</v>
      </c>
      <c r="G73" s="1" t="s">
        <v>412</v>
      </c>
      <c r="H73" s="1" t="s">
        <v>412</v>
      </c>
      <c r="I73" s="1" t="s">
        <v>412</v>
      </c>
      <c r="J73" s="1" t="s">
        <v>412</v>
      </c>
      <c r="K73" s="1" t="s">
        <v>412</v>
      </c>
      <c r="L73" s="1" t="s">
        <v>412</v>
      </c>
      <c r="M73" s="1" t="s">
        <v>412</v>
      </c>
      <c r="N73" s="1" t="s">
        <v>412</v>
      </c>
      <c r="O73" s="1" t="s">
        <v>412</v>
      </c>
      <c r="P73" s="1" t="s">
        <v>412</v>
      </c>
      <c r="Q73" s="1" t="s">
        <v>412</v>
      </c>
      <c r="R73" s="1" t="s">
        <v>412</v>
      </c>
      <c r="S73" s="1" t="s">
        <v>412</v>
      </c>
      <c r="T73" s="1" t="s">
        <v>412</v>
      </c>
      <c r="U73" s="1" t="s">
        <v>412</v>
      </c>
      <c r="V73" s="1" t="s">
        <v>412</v>
      </c>
      <c r="W73" s="1" t="s">
        <v>412</v>
      </c>
      <c r="X73" s="1" t="s">
        <v>412</v>
      </c>
      <c r="Y73" s="1" t="s">
        <v>412</v>
      </c>
      <c r="Z73" s="1" t="s">
        <v>412</v>
      </c>
      <c r="AA73" s="1" t="s">
        <v>412</v>
      </c>
      <c r="AB73" s="1" t="s">
        <v>412</v>
      </c>
    </row>
    <row r="74" spans="2:28" ht="42" x14ac:dyDescent="0.3">
      <c r="B74" s="16" t="s">
        <v>222</v>
      </c>
      <c r="C74" s="14" t="s">
        <v>69</v>
      </c>
      <c r="D74" s="18"/>
      <c r="E74" s="2"/>
      <c r="F74" s="2"/>
      <c r="G74" s="2"/>
      <c r="H74" s="2"/>
      <c r="I74" s="3">
        <f>SUM('GMIC-NC_21A_SCDPT4'!SCDPT4_38BEGIN_7:'GMIC-NC_21A_SCDPT4'!SCDPT4_38ENDIN_7)</f>
        <v>17205507</v>
      </c>
      <c r="J74" s="3">
        <f>SUM('GMIC-NC_21A_SCDPT4'!SCDPT4_38BEGIN_8:'GMIC-NC_21A_SCDPT4'!SCDPT4_38ENDIN_8)</f>
        <v>16585025</v>
      </c>
      <c r="K74" s="3">
        <f>SUM('GMIC-NC_21A_SCDPT4'!SCDPT4_38BEGIN_9:'GMIC-NC_21A_SCDPT4'!SCDPT4_38ENDIN_9)</f>
        <v>16582686</v>
      </c>
      <c r="L74" s="3">
        <f>SUM('GMIC-NC_21A_SCDPT4'!SCDPT4_38BEGIN_10:'GMIC-NC_21A_SCDPT4'!SCDPT4_38ENDIN_10)</f>
        <v>16585550</v>
      </c>
      <c r="M74" s="3">
        <f>SUM('GMIC-NC_21A_SCDPT4'!SCDPT4_38BEGIN_11:'GMIC-NC_21A_SCDPT4'!SCDPT4_38ENDIN_11)</f>
        <v>0</v>
      </c>
      <c r="N74" s="3">
        <f>SUM('GMIC-NC_21A_SCDPT4'!SCDPT4_38BEGIN_12:'GMIC-NC_21A_SCDPT4'!SCDPT4_38ENDIN_12)</f>
        <v>389</v>
      </c>
      <c r="O74" s="3">
        <f>SUM('GMIC-NC_21A_SCDPT4'!SCDPT4_38BEGIN_13:'GMIC-NC_21A_SCDPT4'!SCDPT4_38ENDIN_13)</f>
        <v>0</v>
      </c>
      <c r="P74" s="3">
        <f>SUM('GMIC-NC_21A_SCDPT4'!SCDPT4_38BEGIN_14:'GMIC-NC_21A_SCDPT4'!SCDPT4_38ENDIN_14)</f>
        <v>389</v>
      </c>
      <c r="Q74" s="3">
        <f>SUM('GMIC-NC_21A_SCDPT4'!SCDPT4_38BEGIN_15:'GMIC-NC_21A_SCDPT4'!SCDPT4_38ENDIN_15)</f>
        <v>0</v>
      </c>
      <c r="R74" s="3">
        <f>SUM('GMIC-NC_21A_SCDPT4'!SCDPT4_38BEGIN_16:'GMIC-NC_21A_SCDPT4'!SCDPT4_38ENDIN_16)</f>
        <v>16585936</v>
      </c>
      <c r="S74" s="3">
        <f>SUM('GMIC-NC_21A_SCDPT4'!SCDPT4_38BEGIN_17:'GMIC-NC_21A_SCDPT4'!SCDPT4_38ENDIN_17)</f>
        <v>0</v>
      </c>
      <c r="T74" s="3">
        <f>SUM('GMIC-NC_21A_SCDPT4'!SCDPT4_38BEGIN_18:'GMIC-NC_21A_SCDPT4'!SCDPT4_38ENDIN_18)</f>
        <v>577640</v>
      </c>
      <c r="U74" s="3">
        <f>SUM('GMIC-NC_21A_SCDPT4'!SCDPT4_38BEGIN_19:'GMIC-NC_21A_SCDPT4'!SCDPT4_38ENDIN_19)</f>
        <v>577640</v>
      </c>
      <c r="V74" s="3">
        <f>SUM('GMIC-NC_21A_SCDPT4'!SCDPT4_38BEGIN_20:'GMIC-NC_21A_SCDPT4'!SCDPT4_38ENDIN_20)</f>
        <v>330823</v>
      </c>
      <c r="W74" s="2"/>
      <c r="X74" s="2"/>
      <c r="Y74" s="2"/>
      <c r="Z74" s="2"/>
      <c r="AA74" s="2"/>
      <c r="AB74" s="2"/>
    </row>
    <row r="75" spans="2:28" x14ac:dyDescent="0.3">
      <c r="B75" s="7" t="s">
        <v>412</v>
      </c>
      <c r="C75" s="1" t="s">
        <v>412</v>
      </c>
      <c r="D75" s="6" t="s">
        <v>412</v>
      </c>
      <c r="E75" s="1" t="s">
        <v>412</v>
      </c>
      <c r="F75" s="1" t="s">
        <v>412</v>
      </c>
      <c r="G75" s="1" t="s">
        <v>412</v>
      </c>
      <c r="H75" s="1" t="s">
        <v>412</v>
      </c>
      <c r="I75" s="1" t="s">
        <v>412</v>
      </c>
      <c r="J75" s="1" t="s">
        <v>412</v>
      </c>
      <c r="K75" s="1" t="s">
        <v>412</v>
      </c>
      <c r="L75" s="1" t="s">
        <v>412</v>
      </c>
      <c r="M75" s="1" t="s">
        <v>412</v>
      </c>
      <c r="N75" s="1" t="s">
        <v>412</v>
      </c>
      <c r="O75" s="1" t="s">
        <v>412</v>
      </c>
      <c r="P75" s="1" t="s">
        <v>412</v>
      </c>
      <c r="Q75" s="1" t="s">
        <v>412</v>
      </c>
      <c r="R75" s="1" t="s">
        <v>412</v>
      </c>
      <c r="S75" s="1" t="s">
        <v>412</v>
      </c>
      <c r="T75" s="1" t="s">
        <v>412</v>
      </c>
      <c r="U75" s="1" t="s">
        <v>412</v>
      </c>
      <c r="V75" s="1" t="s">
        <v>412</v>
      </c>
      <c r="W75" s="1" t="s">
        <v>412</v>
      </c>
      <c r="X75" s="1" t="s">
        <v>412</v>
      </c>
      <c r="Y75" s="1" t="s">
        <v>412</v>
      </c>
      <c r="Z75" s="1" t="s">
        <v>412</v>
      </c>
      <c r="AA75" s="1" t="s">
        <v>412</v>
      </c>
      <c r="AB75" s="1" t="s">
        <v>412</v>
      </c>
    </row>
    <row r="76" spans="2:28" x14ac:dyDescent="0.3">
      <c r="B76" s="17" t="s">
        <v>438</v>
      </c>
      <c r="C76" s="20" t="s">
        <v>584</v>
      </c>
      <c r="D76" s="15" t="s">
        <v>2</v>
      </c>
      <c r="E76" s="19" t="s">
        <v>2</v>
      </c>
      <c r="F76" s="8"/>
      <c r="G76" s="5" t="s">
        <v>2</v>
      </c>
      <c r="H76" s="2"/>
      <c r="I76" s="4"/>
      <c r="J76" s="4"/>
      <c r="K76" s="4"/>
      <c r="L76" s="4"/>
      <c r="M76" s="4"/>
      <c r="N76" s="4"/>
      <c r="O76" s="4"/>
      <c r="P76" s="21"/>
      <c r="Q76" s="4"/>
      <c r="R76" s="4"/>
      <c r="S76" s="4"/>
      <c r="T76" s="4"/>
      <c r="U76" s="21"/>
      <c r="V76" s="4"/>
      <c r="W76" s="8"/>
      <c r="X76" s="2"/>
      <c r="Y76" s="5" t="s">
        <v>2</v>
      </c>
      <c r="Z76" s="5" t="s">
        <v>2</v>
      </c>
      <c r="AA76" s="5" t="s">
        <v>2</v>
      </c>
      <c r="AB76" s="13" t="s">
        <v>2</v>
      </c>
    </row>
    <row r="77" spans="2:28" x14ac:dyDescent="0.3">
      <c r="B77" s="7" t="s">
        <v>412</v>
      </c>
      <c r="C77" s="1" t="s">
        <v>412</v>
      </c>
      <c r="D77" s="6" t="s">
        <v>412</v>
      </c>
      <c r="E77" s="1" t="s">
        <v>412</v>
      </c>
      <c r="F77" s="1" t="s">
        <v>412</v>
      </c>
      <c r="G77" s="1" t="s">
        <v>412</v>
      </c>
      <c r="H77" s="1" t="s">
        <v>412</v>
      </c>
      <c r="I77" s="1" t="s">
        <v>412</v>
      </c>
      <c r="J77" s="1" t="s">
        <v>412</v>
      </c>
      <c r="K77" s="1" t="s">
        <v>412</v>
      </c>
      <c r="L77" s="1" t="s">
        <v>412</v>
      </c>
      <c r="M77" s="1" t="s">
        <v>412</v>
      </c>
      <c r="N77" s="1" t="s">
        <v>412</v>
      </c>
      <c r="O77" s="1" t="s">
        <v>412</v>
      </c>
      <c r="P77" s="1" t="s">
        <v>412</v>
      </c>
      <c r="Q77" s="1" t="s">
        <v>412</v>
      </c>
      <c r="R77" s="1" t="s">
        <v>412</v>
      </c>
      <c r="S77" s="1" t="s">
        <v>412</v>
      </c>
      <c r="T77" s="1" t="s">
        <v>412</v>
      </c>
      <c r="U77" s="1" t="s">
        <v>412</v>
      </c>
      <c r="V77" s="1" t="s">
        <v>412</v>
      </c>
      <c r="W77" s="1" t="s">
        <v>412</v>
      </c>
      <c r="X77" s="1" t="s">
        <v>412</v>
      </c>
      <c r="Y77" s="1" t="s">
        <v>412</v>
      </c>
      <c r="Z77" s="1" t="s">
        <v>412</v>
      </c>
      <c r="AA77" s="1" t="s">
        <v>412</v>
      </c>
      <c r="AB77" s="1" t="s">
        <v>412</v>
      </c>
    </row>
    <row r="78" spans="2:28" ht="28" x14ac:dyDescent="0.3">
      <c r="B78" s="16" t="s">
        <v>632</v>
      </c>
      <c r="C78" s="14" t="s">
        <v>70</v>
      </c>
      <c r="D78" s="18"/>
      <c r="E78" s="2"/>
      <c r="F78" s="2"/>
      <c r="G78" s="2"/>
      <c r="H78" s="2"/>
      <c r="I78" s="3">
        <f>SUM('GMIC-NC_21A_SCDPT4'!SCDPT4_48BEGIN_7:'GMIC-NC_21A_SCDPT4'!SCDPT4_48ENDIN_7)</f>
        <v>0</v>
      </c>
      <c r="J78" s="3">
        <f>SUM('GMIC-NC_21A_SCDPT4'!SCDPT4_48BEGIN_8:'GMIC-NC_21A_SCDPT4'!SCDPT4_48ENDIN_8)</f>
        <v>0</v>
      </c>
      <c r="K78" s="3">
        <f>SUM('GMIC-NC_21A_SCDPT4'!SCDPT4_48BEGIN_9:'GMIC-NC_21A_SCDPT4'!SCDPT4_48ENDIN_9)</f>
        <v>0</v>
      </c>
      <c r="L78" s="3">
        <f>SUM('GMIC-NC_21A_SCDPT4'!SCDPT4_48BEGIN_10:'GMIC-NC_21A_SCDPT4'!SCDPT4_48ENDIN_10)</f>
        <v>0</v>
      </c>
      <c r="M78" s="3">
        <f>SUM('GMIC-NC_21A_SCDPT4'!SCDPT4_48BEGIN_11:'GMIC-NC_21A_SCDPT4'!SCDPT4_48ENDIN_11)</f>
        <v>0</v>
      </c>
      <c r="N78" s="3">
        <f>SUM('GMIC-NC_21A_SCDPT4'!SCDPT4_48BEGIN_12:'GMIC-NC_21A_SCDPT4'!SCDPT4_48ENDIN_12)</f>
        <v>0</v>
      </c>
      <c r="O78" s="3">
        <f>SUM('GMIC-NC_21A_SCDPT4'!SCDPT4_48BEGIN_13:'GMIC-NC_21A_SCDPT4'!SCDPT4_48ENDIN_13)</f>
        <v>0</v>
      </c>
      <c r="P78" s="3">
        <f>SUM('GMIC-NC_21A_SCDPT4'!SCDPT4_48BEGIN_14:'GMIC-NC_21A_SCDPT4'!SCDPT4_48ENDIN_14)</f>
        <v>0</v>
      </c>
      <c r="Q78" s="3">
        <f>SUM('GMIC-NC_21A_SCDPT4'!SCDPT4_48BEGIN_15:'GMIC-NC_21A_SCDPT4'!SCDPT4_48ENDIN_15)</f>
        <v>0</v>
      </c>
      <c r="R78" s="3">
        <f>SUM('GMIC-NC_21A_SCDPT4'!SCDPT4_48BEGIN_16:'GMIC-NC_21A_SCDPT4'!SCDPT4_48ENDIN_16)</f>
        <v>0</v>
      </c>
      <c r="S78" s="3">
        <f>SUM('GMIC-NC_21A_SCDPT4'!SCDPT4_48BEGIN_17:'GMIC-NC_21A_SCDPT4'!SCDPT4_48ENDIN_17)</f>
        <v>0</v>
      </c>
      <c r="T78" s="3">
        <f>SUM('GMIC-NC_21A_SCDPT4'!SCDPT4_48BEGIN_18:'GMIC-NC_21A_SCDPT4'!SCDPT4_48ENDIN_18)</f>
        <v>0</v>
      </c>
      <c r="U78" s="3">
        <f>SUM('GMIC-NC_21A_SCDPT4'!SCDPT4_48BEGIN_19:'GMIC-NC_21A_SCDPT4'!SCDPT4_48ENDIN_19)</f>
        <v>0</v>
      </c>
      <c r="V78" s="3">
        <f>SUM('GMIC-NC_21A_SCDPT4'!SCDPT4_48BEGIN_20:'GMIC-NC_21A_SCDPT4'!SCDPT4_48ENDIN_20)</f>
        <v>0</v>
      </c>
      <c r="W78" s="2"/>
      <c r="X78" s="2"/>
      <c r="Y78" s="2"/>
      <c r="Z78" s="2"/>
      <c r="AA78" s="2"/>
      <c r="AB78" s="2"/>
    </row>
    <row r="79" spans="2:28" x14ac:dyDescent="0.3">
      <c r="B79" s="7" t="s">
        <v>412</v>
      </c>
      <c r="C79" s="1" t="s">
        <v>412</v>
      </c>
      <c r="D79" s="6" t="s">
        <v>412</v>
      </c>
      <c r="E79" s="1" t="s">
        <v>412</v>
      </c>
      <c r="F79" s="1" t="s">
        <v>412</v>
      </c>
      <c r="G79" s="1" t="s">
        <v>412</v>
      </c>
      <c r="H79" s="1" t="s">
        <v>412</v>
      </c>
      <c r="I79" s="1" t="s">
        <v>412</v>
      </c>
      <c r="J79" s="1" t="s">
        <v>412</v>
      </c>
      <c r="K79" s="1" t="s">
        <v>412</v>
      </c>
      <c r="L79" s="1" t="s">
        <v>412</v>
      </c>
      <c r="M79" s="1" t="s">
        <v>412</v>
      </c>
      <c r="N79" s="1" t="s">
        <v>412</v>
      </c>
      <c r="O79" s="1" t="s">
        <v>412</v>
      </c>
      <c r="P79" s="1" t="s">
        <v>412</v>
      </c>
      <c r="Q79" s="1" t="s">
        <v>412</v>
      </c>
      <c r="R79" s="1" t="s">
        <v>412</v>
      </c>
      <c r="S79" s="1" t="s">
        <v>412</v>
      </c>
      <c r="T79" s="1" t="s">
        <v>412</v>
      </c>
      <c r="U79" s="1" t="s">
        <v>412</v>
      </c>
      <c r="V79" s="1" t="s">
        <v>412</v>
      </c>
      <c r="W79" s="1" t="s">
        <v>412</v>
      </c>
      <c r="X79" s="1" t="s">
        <v>412</v>
      </c>
      <c r="Y79" s="1" t="s">
        <v>412</v>
      </c>
      <c r="Z79" s="1" t="s">
        <v>412</v>
      </c>
      <c r="AA79" s="1" t="s">
        <v>412</v>
      </c>
      <c r="AB79" s="1" t="s">
        <v>412</v>
      </c>
    </row>
    <row r="80" spans="2:28" x14ac:dyDescent="0.3">
      <c r="B80" s="17" t="s">
        <v>511</v>
      </c>
      <c r="C80" s="20" t="s">
        <v>584</v>
      </c>
      <c r="D80" s="15" t="s">
        <v>2</v>
      </c>
      <c r="E80" s="19" t="s">
        <v>2</v>
      </c>
      <c r="F80" s="8"/>
      <c r="G80" s="5" t="s">
        <v>2</v>
      </c>
      <c r="H80" s="2"/>
      <c r="I80" s="4"/>
      <c r="J80" s="4"/>
      <c r="K80" s="4"/>
      <c r="L80" s="4"/>
      <c r="M80" s="4"/>
      <c r="N80" s="4"/>
      <c r="O80" s="4"/>
      <c r="P80" s="21"/>
      <c r="Q80" s="4"/>
      <c r="R80" s="4"/>
      <c r="S80" s="4"/>
      <c r="T80" s="4"/>
      <c r="U80" s="21"/>
      <c r="V80" s="4"/>
      <c r="W80" s="8"/>
      <c r="X80" s="2"/>
      <c r="Y80" s="5" t="s">
        <v>2</v>
      </c>
      <c r="Z80" s="5" t="s">
        <v>2</v>
      </c>
      <c r="AA80" s="5" t="s">
        <v>2</v>
      </c>
      <c r="AB80" s="13" t="s">
        <v>2</v>
      </c>
    </row>
    <row r="81" spans="2:28" x14ac:dyDescent="0.3">
      <c r="B81" s="7" t="s">
        <v>412</v>
      </c>
      <c r="C81" s="1" t="s">
        <v>412</v>
      </c>
      <c r="D81" s="6" t="s">
        <v>412</v>
      </c>
      <c r="E81" s="1" t="s">
        <v>412</v>
      </c>
      <c r="F81" s="1" t="s">
        <v>412</v>
      </c>
      <c r="G81" s="1" t="s">
        <v>412</v>
      </c>
      <c r="H81" s="1" t="s">
        <v>412</v>
      </c>
      <c r="I81" s="1" t="s">
        <v>412</v>
      </c>
      <c r="J81" s="1" t="s">
        <v>412</v>
      </c>
      <c r="K81" s="1" t="s">
        <v>412</v>
      </c>
      <c r="L81" s="1" t="s">
        <v>412</v>
      </c>
      <c r="M81" s="1" t="s">
        <v>412</v>
      </c>
      <c r="N81" s="1" t="s">
        <v>412</v>
      </c>
      <c r="O81" s="1" t="s">
        <v>412</v>
      </c>
      <c r="P81" s="1" t="s">
        <v>412</v>
      </c>
      <c r="Q81" s="1" t="s">
        <v>412</v>
      </c>
      <c r="R81" s="1" t="s">
        <v>412</v>
      </c>
      <c r="S81" s="1" t="s">
        <v>412</v>
      </c>
      <c r="T81" s="1" t="s">
        <v>412</v>
      </c>
      <c r="U81" s="1" t="s">
        <v>412</v>
      </c>
      <c r="V81" s="1" t="s">
        <v>412</v>
      </c>
      <c r="W81" s="1" t="s">
        <v>412</v>
      </c>
      <c r="X81" s="1" t="s">
        <v>412</v>
      </c>
      <c r="Y81" s="1" t="s">
        <v>412</v>
      </c>
      <c r="Z81" s="1" t="s">
        <v>412</v>
      </c>
      <c r="AA81" s="1" t="s">
        <v>412</v>
      </c>
      <c r="AB81" s="1" t="s">
        <v>412</v>
      </c>
    </row>
    <row r="82" spans="2:28" ht="28" x14ac:dyDescent="0.3">
      <c r="B82" s="16" t="s">
        <v>67</v>
      </c>
      <c r="C82" s="14" t="s">
        <v>165</v>
      </c>
      <c r="D82" s="18"/>
      <c r="E82" s="2"/>
      <c r="F82" s="2"/>
      <c r="G82" s="2"/>
      <c r="H82" s="2"/>
      <c r="I82" s="3">
        <f>SUM('GMIC-NC_21A_SCDPT4'!SCDPT4_55BEGIN_7:'GMIC-NC_21A_SCDPT4'!SCDPT4_55ENDIN_7)</f>
        <v>0</v>
      </c>
      <c r="J82" s="3">
        <f>SUM('GMIC-NC_21A_SCDPT4'!SCDPT4_55BEGIN_8:'GMIC-NC_21A_SCDPT4'!SCDPT4_55ENDIN_8)</f>
        <v>0</v>
      </c>
      <c r="K82" s="3">
        <f>SUM('GMIC-NC_21A_SCDPT4'!SCDPT4_55BEGIN_9:'GMIC-NC_21A_SCDPT4'!SCDPT4_55ENDIN_9)</f>
        <v>0</v>
      </c>
      <c r="L82" s="3">
        <f>SUM('GMIC-NC_21A_SCDPT4'!SCDPT4_55BEGIN_10:'GMIC-NC_21A_SCDPT4'!SCDPT4_55ENDIN_10)</f>
        <v>0</v>
      </c>
      <c r="M82" s="3">
        <f>SUM('GMIC-NC_21A_SCDPT4'!SCDPT4_55BEGIN_11:'GMIC-NC_21A_SCDPT4'!SCDPT4_55ENDIN_11)</f>
        <v>0</v>
      </c>
      <c r="N82" s="3">
        <f>SUM('GMIC-NC_21A_SCDPT4'!SCDPT4_55BEGIN_12:'GMIC-NC_21A_SCDPT4'!SCDPT4_55ENDIN_12)</f>
        <v>0</v>
      </c>
      <c r="O82" s="3">
        <f>SUM('GMIC-NC_21A_SCDPT4'!SCDPT4_55BEGIN_13:'GMIC-NC_21A_SCDPT4'!SCDPT4_55ENDIN_13)</f>
        <v>0</v>
      </c>
      <c r="P82" s="3">
        <f>SUM('GMIC-NC_21A_SCDPT4'!SCDPT4_55BEGIN_14:'GMIC-NC_21A_SCDPT4'!SCDPT4_55ENDIN_14)</f>
        <v>0</v>
      </c>
      <c r="Q82" s="3">
        <f>SUM('GMIC-NC_21A_SCDPT4'!SCDPT4_55BEGIN_15:'GMIC-NC_21A_SCDPT4'!SCDPT4_55ENDIN_15)</f>
        <v>0</v>
      </c>
      <c r="R82" s="3">
        <f>SUM('GMIC-NC_21A_SCDPT4'!SCDPT4_55BEGIN_16:'GMIC-NC_21A_SCDPT4'!SCDPT4_55ENDIN_16)</f>
        <v>0</v>
      </c>
      <c r="S82" s="3">
        <f>SUM('GMIC-NC_21A_SCDPT4'!SCDPT4_55BEGIN_17:'GMIC-NC_21A_SCDPT4'!SCDPT4_55ENDIN_17)</f>
        <v>0</v>
      </c>
      <c r="T82" s="3">
        <f>SUM('GMIC-NC_21A_SCDPT4'!SCDPT4_55BEGIN_18:'GMIC-NC_21A_SCDPT4'!SCDPT4_55ENDIN_18)</f>
        <v>0</v>
      </c>
      <c r="U82" s="3">
        <f>SUM('GMIC-NC_21A_SCDPT4'!SCDPT4_55BEGIN_19:'GMIC-NC_21A_SCDPT4'!SCDPT4_55ENDIN_19)</f>
        <v>0</v>
      </c>
      <c r="V82" s="3">
        <f>SUM('GMIC-NC_21A_SCDPT4'!SCDPT4_55BEGIN_20:'GMIC-NC_21A_SCDPT4'!SCDPT4_55ENDIN_20)</f>
        <v>0</v>
      </c>
      <c r="W82" s="2"/>
      <c r="X82" s="2"/>
      <c r="Y82" s="2"/>
      <c r="Z82" s="2"/>
      <c r="AA82" s="2"/>
      <c r="AB82" s="2"/>
    </row>
    <row r="83" spans="2:28" x14ac:dyDescent="0.3">
      <c r="B83" s="7" t="s">
        <v>412</v>
      </c>
      <c r="C83" s="1" t="s">
        <v>412</v>
      </c>
      <c r="D83" s="6" t="s">
        <v>412</v>
      </c>
      <c r="E83" s="1" t="s">
        <v>412</v>
      </c>
      <c r="F83" s="1" t="s">
        <v>412</v>
      </c>
      <c r="G83" s="1" t="s">
        <v>412</v>
      </c>
      <c r="H83" s="1" t="s">
        <v>412</v>
      </c>
      <c r="I83" s="1" t="s">
        <v>412</v>
      </c>
      <c r="J83" s="1" t="s">
        <v>412</v>
      </c>
      <c r="K83" s="1" t="s">
        <v>412</v>
      </c>
      <c r="L83" s="1" t="s">
        <v>412</v>
      </c>
      <c r="M83" s="1" t="s">
        <v>412</v>
      </c>
      <c r="N83" s="1" t="s">
        <v>412</v>
      </c>
      <c r="O83" s="1" t="s">
        <v>412</v>
      </c>
      <c r="P83" s="1" t="s">
        <v>412</v>
      </c>
      <c r="Q83" s="1" t="s">
        <v>412</v>
      </c>
      <c r="R83" s="1" t="s">
        <v>412</v>
      </c>
      <c r="S83" s="1" t="s">
        <v>412</v>
      </c>
      <c r="T83" s="1" t="s">
        <v>412</v>
      </c>
      <c r="U83" s="1" t="s">
        <v>412</v>
      </c>
      <c r="V83" s="1" t="s">
        <v>412</v>
      </c>
      <c r="W83" s="1" t="s">
        <v>412</v>
      </c>
      <c r="X83" s="1" t="s">
        <v>412</v>
      </c>
      <c r="Y83" s="1" t="s">
        <v>412</v>
      </c>
      <c r="Z83" s="1" t="s">
        <v>412</v>
      </c>
      <c r="AA83" s="1" t="s">
        <v>412</v>
      </c>
      <c r="AB83" s="1" t="s">
        <v>412</v>
      </c>
    </row>
    <row r="84" spans="2:28" x14ac:dyDescent="0.3">
      <c r="B84" s="17" t="s">
        <v>313</v>
      </c>
      <c r="C84" s="20" t="s">
        <v>584</v>
      </c>
      <c r="D84" s="15" t="s">
        <v>2</v>
      </c>
      <c r="E84" s="19" t="s">
        <v>2</v>
      </c>
      <c r="F84" s="8"/>
      <c r="G84" s="5" t="s">
        <v>2</v>
      </c>
      <c r="H84" s="36"/>
      <c r="I84" s="4"/>
      <c r="J84" s="4"/>
      <c r="K84" s="4"/>
      <c r="L84" s="4"/>
      <c r="M84" s="4"/>
      <c r="N84" s="4"/>
      <c r="O84" s="4"/>
      <c r="P84" s="21"/>
      <c r="Q84" s="4"/>
      <c r="R84" s="4"/>
      <c r="S84" s="4"/>
      <c r="T84" s="4"/>
      <c r="U84" s="21"/>
      <c r="V84" s="4"/>
      <c r="W84" s="2"/>
      <c r="X84" s="2"/>
      <c r="Y84" s="5" t="s">
        <v>2</v>
      </c>
      <c r="Z84" s="5" t="s">
        <v>2</v>
      </c>
      <c r="AA84" s="5" t="s">
        <v>2</v>
      </c>
      <c r="AB84" s="13" t="s">
        <v>2</v>
      </c>
    </row>
    <row r="85" spans="2:28" x14ac:dyDescent="0.3">
      <c r="B85" s="7" t="s">
        <v>412</v>
      </c>
      <c r="C85" s="1" t="s">
        <v>412</v>
      </c>
      <c r="D85" s="6" t="s">
        <v>412</v>
      </c>
      <c r="E85" s="1" t="s">
        <v>412</v>
      </c>
      <c r="F85" s="1" t="s">
        <v>412</v>
      </c>
      <c r="G85" s="1" t="s">
        <v>412</v>
      </c>
      <c r="H85" s="1" t="s">
        <v>412</v>
      </c>
      <c r="I85" s="1" t="s">
        <v>412</v>
      </c>
      <c r="J85" s="1" t="s">
        <v>412</v>
      </c>
      <c r="K85" s="1" t="s">
        <v>412</v>
      </c>
      <c r="L85" s="1" t="s">
        <v>412</v>
      </c>
      <c r="M85" s="1" t="s">
        <v>412</v>
      </c>
      <c r="N85" s="1" t="s">
        <v>412</v>
      </c>
      <c r="O85" s="1" t="s">
        <v>412</v>
      </c>
      <c r="P85" s="1" t="s">
        <v>412</v>
      </c>
      <c r="Q85" s="1" t="s">
        <v>412</v>
      </c>
      <c r="R85" s="1" t="s">
        <v>412</v>
      </c>
      <c r="S85" s="1" t="s">
        <v>412</v>
      </c>
      <c r="T85" s="1" t="s">
        <v>412</v>
      </c>
      <c r="U85" s="1" t="s">
        <v>412</v>
      </c>
      <c r="V85" s="1" t="s">
        <v>412</v>
      </c>
      <c r="W85" s="1" t="s">
        <v>412</v>
      </c>
      <c r="X85" s="1" t="s">
        <v>412</v>
      </c>
      <c r="Y85" s="1" t="s">
        <v>412</v>
      </c>
      <c r="Z85" s="1" t="s">
        <v>412</v>
      </c>
      <c r="AA85" s="1" t="s">
        <v>412</v>
      </c>
      <c r="AB85" s="1" t="s">
        <v>412</v>
      </c>
    </row>
    <row r="86" spans="2:28" ht="28" x14ac:dyDescent="0.3">
      <c r="B86" s="16" t="s">
        <v>509</v>
      </c>
      <c r="C86" s="14" t="s">
        <v>558</v>
      </c>
      <c r="D86" s="18"/>
      <c r="E86" s="2"/>
      <c r="F86" s="2"/>
      <c r="G86" s="2"/>
      <c r="H86" s="2"/>
      <c r="I86" s="3">
        <f>SUM('GMIC-NC_21A_SCDPT4'!SCDPT4_80BEGIN_7:'GMIC-NC_21A_SCDPT4'!SCDPT4_80ENDIN_7)</f>
        <v>0</v>
      </c>
      <c r="J86" s="3">
        <f>SUM('GMIC-NC_21A_SCDPT4'!SCDPT4_80BEGIN_8:'GMIC-NC_21A_SCDPT4'!SCDPT4_80ENDIN_8)</f>
        <v>0</v>
      </c>
      <c r="K86" s="3">
        <f>SUM('GMIC-NC_21A_SCDPT4'!SCDPT4_80BEGIN_9:'GMIC-NC_21A_SCDPT4'!SCDPT4_80ENDIN_9)</f>
        <v>0</v>
      </c>
      <c r="L86" s="3">
        <f>SUM('GMIC-NC_21A_SCDPT4'!SCDPT4_80BEGIN_10:'GMIC-NC_21A_SCDPT4'!SCDPT4_80ENDIN_10)</f>
        <v>0</v>
      </c>
      <c r="M86" s="3">
        <f>SUM('GMIC-NC_21A_SCDPT4'!SCDPT4_80BEGIN_11:'GMIC-NC_21A_SCDPT4'!SCDPT4_80ENDIN_11)</f>
        <v>0</v>
      </c>
      <c r="N86" s="3">
        <f>SUM('GMIC-NC_21A_SCDPT4'!SCDPT4_80BEGIN_12:'GMIC-NC_21A_SCDPT4'!SCDPT4_80ENDIN_12)</f>
        <v>0</v>
      </c>
      <c r="O86" s="3">
        <f>SUM('GMIC-NC_21A_SCDPT4'!SCDPT4_80BEGIN_13:'GMIC-NC_21A_SCDPT4'!SCDPT4_80ENDIN_13)</f>
        <v>0</v>
      </c>
      <c r="P86" s="3">
        <f>SUM('GMIC-NC_21A_SCDPT4'!SCDPT4_80BEGIN_14:'GMIC-NC_21A_SCDPT4'!SCDPT4_80ENDIN_14)</f>
        <v>0</v>
      </c>
      <c r="Q86" s="3">
        <f>SUM('GMIC-NC_21A_SCDPT4'!SCDPT4_80BEGIN_15:'GMIC-NC_21A_SCDPT4'!SCDPT4_80ENDIN_15)</f>
        <v>0</v>
      </c>
      <c r="R86" s="3">
        <f>SUM('GMIC-NC_21A_SCDPT4'!SCDPT4_80BEGIN_16:'GMIC-NC_21A_SCDPT4'!SCDPT4_80ENDIN_16)</f>
        <v>0</v>
      </c>
      <c r="S86" s="3">
        <f>SUM('GMIC-NC_21A_SCDPT4'!SCDPT4_80BEGIN_17:'GMIC-NC_21A_SCDPT4'!SCDPT4_80ENDIN_17)</f>
        <v>0</v>
      </c>
      <c r="T86" s="3">
        <f>SUM('GMIC-NC_21A_SCDPT4'!SCDPT4_80BEGIN_18:'GMIC-NC_21A_SCDPT4'!SCDPT4_80ENDIN_18)</f>
        <v>0</v>
      </c>
      <c r="U86" s="3">
        <f>SUM('GMIC-NC_21A_SCDPT4'!SCDPT4_80BEGIN_19:'GMIC-NC_21A_SCDPT4'!SCDPT4_80ENDIN_19)</f>
        <v>0</v>
      </c>
      <c r="V86" s="3">
        <f>SUM('GMIC-NC_21A_SCDPT4'!SCDPT4_80BEGIN_20:'GMIC-NC_21A_SCDPT4'!SCDPT4_80ENDIN_20)</f>
        <v>0</v>
      </c>
      <c r="W86" s="2"/>
      <c r="X86" s="2"/>
      <c r="Y86" s="2"/>
      <c r="Z86" s="2"/>
      <c r="AA86" s="2"/>
      <c r="AB86" s="2"/>
    </row>
    <row r="87" spans="2:28" x14ac:dyDescent="0.3">
      <c r="B87" s="7" t="s">
        <v>412</v>
      </c>
      <c r="C87" s="1" t="s">
        <v>412</v>
      </c>
      <c r="D87" s="6" t="s">
        <v>412</v>
      </c>
      <c r="E87" s="1" t="s">
        <v>412</v>
      </c>
      <c r="F87" s="1" t="s">
        <v>412</v>
      </c>
      <c r="G87" s="1" t="s">
        <v>412</v>
      </c>
      <c r="H87" s="1" t="s">
        <v>412</v>
      </c>
      <c r="I87" s="1" t="s">
        <v>412</v>
      </c>
      <c r="J87" s="1" t="s">
        <v>412</v>
      </c>
      <c r="K87" s="1" t="s">
        <v>412</v>
      </c>
      <c r="L87" s="1" t="s">
        <v>412</v>
      </c>
      <c r="M87" s="1" t="s">
        <v>412</v>
      </c>
      <c r="N87" s="1" t="s">
        <v>412</v>
      </c>
      <c r="O87" s="1" t="s">
        <v>412</v>
      </c>
      <c r="P87" s="1" t="s">
        <v>412</v>
      </c>
      <c r="Q87" s="1" t="s">
        <v>412</v>
      </c>
      <c r="R87" s="1" t="s">
        <v>412</v>
      </c>
      <c r="S87" s="1" t="s">
        <v>412</v>
      </c>
      <c r="T87" s="1" t="s">
        <v>412</v>
      </c>
      <c r="U87" s="1" t="s">
        <v>412</v>
      </c>
      <c r="V87" s="1" t="s">
        <v>412</v>
      </c>
      <c r="W87" s="1" t="s">
        <v>412</v>
      </c>
      <c r="X87" s="1" t="s">
        <v>412</v>
      </c>
      <c r="Y87" s="1" t="s">
        <v>412</v>
      </c>
      <c r="Z87" s="1" t="s">
        <v>412</v>
      </c>
      <c r="AA87" s="1" t="s">
        <v>412</v>
      </c>
      <c r="AB87" s="1" t="s">
        <v>412</v>
      </c>
    </row>
    <row r="88" spans="2:28" x14ac:dyDescent="0.3">
      <c r="B88" s="17" t="s">
        <v>71</v>
      </c>
      <c r="C88" s="20" t="s">
        <v>584</v>
      </c>
      <c r="D88" s="15" t="s">
        <v>2</v>
      </c>
      <c r="E88" s="19" t="s">
        <v>2</v>
      </c>
      <c r="F88" s="8"/>
      <c r="G88" s="5" t="s">
        <v>2</v>
      </c>
      <c r="H88" s="2"/>
      <c r="I88" s="4"/>
      <c r="J88" s="4"/>
      <c r="K88" s="4"/>
      <c r="L88" s="4"/>
      <c r="M88" s="4"/>
      <c r="N88" s="4"/>
      <c r="O88" s="4"/>
      <c r="P88" s="21"/>
      <c r="Q88" s="4"/>
      <c r="R88" s="4"/>
      <c r="S88" s="4"/>
      <c r="T88" s="4"/>
      <c r="U88" s="21"/>
      <c r="V88" s="4"/>
      <c r="W88" s="8"/>
      <c r="X88" s="2"/>
      <c r="Y88" s="5" t="s">
        <v>2</v>
      </c>
      <c r="Z88" s="5" t="s">
        <v>2</v>
      </c>
      <c r="AA88" s="5" t="s">
        <v>2</v>
      </c>
      <c r="AB88" s="13" t="s">
        <v>2</v>
      </c>
    </row>
    <row r="89" spans="2:28" x14ac:dyDescent="0.3">
      <c r="B89" s="7" t="s">
        <v>412</v>
      </c>
      <c r="C89" s="1" t="s">
        <v>412</v>
      </c>
      <c r="D89" s="6" t="s">
        <v>412</v>
      </c>
      <c r="E89" s="1" t="s">
        <v>412</v>
      </c>
      <c r="F89" s="1" t="s">
        <v>412</v>
      </c>
      <c r="G89" s="1" t="s">
        <v>412</v>
      </c>
      <c r="H89" s="1" t="s">
        <v>412</v>
      </c>
      <c r="I89" s="1" t="s">
        <v>412</v>
      </c>
      <c r="J89" s="1" t="s">
        <v>412</v>
      </c>
      <c r="K89" s="1" t="s">
        <v>412</v>
      </c>
      <c r="L89" s="1" t="s">
        <v>412</v>
      </c>
      <c r="M89" s="1" t="s">
        <v>412</v>
      </c>
      <c r="N89" s="1" t="s">
        <v>412</v>
      </c>
      <c r="O89" s="1" t="s">
        <v>412</v>
      </c>
      <c r="P89" s="1" t="s">
        <v>412</v>
      </c>
      <c r="Q89" s="1" t="s">
        <v>412</v>
      </c>
      <c r="R89" s="1" t="s">
        <v>412</v>
      </c>
      <c r="S89" s="1" t="s">
        <v>412</v>
      </c>
      <c r="T89" s="1" t="s">
        <v>412</v>
      </c>
      <c r="U89" s="1" t="s">
        <v>412</v>
      </c>
      <c r="V89" s="1" t="s">
        <v>412</v>
      </c>
      <c r="W89" s="1" t="s">
        <v>412</v>
      </c>
      <c r="X89" s="1" t="s">
        <v>412</v>
      </c>
      <c r="Y89" s="1" t="s">
        <v>412</v>
      </c>
      <c r="Z89" s="1" t="s">
        <v>412</v>
      </c>
      <c r="AA89" s="1" t="s">
        <v>412</v>
      </c>
      <c r="AB89" s="1" t="s">
        <v>412</v>
      </c>
    </row>
    <row r="90" spans="2:28" ht="28" x14ac:dyDescent="0.3">
      <c r="B90" s="16" t="s">
        <v>266</v>
      </c>
      <c r="C90" s="14" t="s">
        <v>166</v>
      </c>
      <c r="D90" s="18"/>
      <c r="E90" s="2"/>
      <c r="F90" s="2"/>
      <c r="G90" s="2"/>
      <c r="H90" s="2"/>
      <c r="I90" s="3">
        <f>SUM('GMIC-NC_21A_SCDPT4'!SCDPT4_82BEGIN_7:'GMIC-NC_21A_SCDPT4'!SCDPT4_82ENDIN_7)</f>
        <v>0</v>
      </c>
      <c r="J90" s="3">
        <f>SUM('GMIC-NC_21A_SCDPT4'!SCDPT4_82BEGIN_8:'GMIC-NC_21A_SCDPT4'!SCDPT4_82ENDIN_8)</f>
        <v>0</v>
      </c>
      <c r="K90" s="3">
        <f>SUM('GMIC-NC_21A_SCDPT4'!SCDPT4_82BEGIN_9:'GMIC-NC_21A_SCDPT4'!SCDPT4_82ENDIN_9)</f>
        <v>0</v>
      </c>
      <c r="L90" s="3">
        <f>SUM('GMIC-NC_21A_SCDPT4'!SCDPT4_82BEGIN_10:'GMIC-NC_21A_SCDPT4'!SCDPT4_82ENDIN_10)</f>
        <v>0</v>
      </c>
      <c r="M90" s="3">
        <f>SUM('GMIC-NC_21A_SCDPT4'!SCDPT4_82BEGIN_11:'GMIC-NC_21A_SCDPT4'!SCDPT4_82ENDIN_11)</f>
        <v>0</v>
      </c>
      <c r="N90" s="3">
        <f>SUM('GMIC-NC_21A_SCDPT4'!SCDPT4_82BEGIN_12:'GMIC-NC_21A_SCDPT4'!SCDPT4_82ENDIN_12)</f>
        <v>0</v>
      </c>
      <c r="O90" s="3">
        <f>SUM('GMIC-NC_21A_SCDPT4'!SCDPT4_82BEGIN_13:'GMIC-NC_21A_SCDPT4'!SCDPT4_82ENDIN_13)</f>
        <v>0</v>
      </c>
      <c r="P90" s="3">
        <f>SUM('GMIC-NC_21A_SCDPT4'!SCDPT4_82BEGIN_14:'GMIC-NC_21A_SCDPT4'!SCDPT4_82ENDIN_14)</f>
        <v>0</v>
      </c>
      <c r="Q90" s="3">
        <f>SUM('GMIC-NC_21A_SCDPT4'!SCDPT4_82BEGIN_15:'GMIC-NC_21A_SCDPT4'!SCDPT4_82ENDIN_15)</f>
        <v>0</v>
      </c>
      <c r="R90" s="3">
        <f>SUM('GMIC-NC_21A_SCDPT4'!SCDPT4_82BEGIN_16:'GMIC-NC_21A_SCDPT4'!SCDPT4_82ENDIN_16)</f>
        <v>0</v>
      </c>
      <c r="S90" s="3">
        <f>SUM('GMIC-NC_21A_SCDPT4'!SCDPT4_82BEGIN_17:'GMIC-NC_21A_SCDPT4'!SCDPT4_82ENDIN_17)</f>
        <v>0</v>
      </c>
      <c r="T90" s="3">
        <f>SUM('GMIC-NC_21A_SCDPT4'!SCDPT4_82BEGIN_18:'GMIC-NC_21A_SCDPT4'!SCDPT4_82ENDIN_18)</f>
        <v>0</v>
      </c>
      <c r="U90" s="3">
        <f>SUM('GMIC-NC_21A_SCDPT4'!SCDPT4_82BEGIN_19:'GMIC-NC_21A_SCDPT4'!SCDPT4_82ENDIN_19)</f>
        <v>0</v>
      </c>
      <c r="V90" s="3">
        <f>SUM('GMIC-NC_21A_SCDPT4'!SCDPT4_82BEGIN_20:'GMIC-NC_21A_SCDPT4'!SCDPT4_82ENDIN_20)</f>
        <v>0</v>
      </c>
      <c r="W90" s="2"/>
      <c r="X90" s="2"/>
      <c r="Y90" s="2"/>
      <c r="Z90" s="2"/>
      <c r="AA90" s="2"/>
      <c r="AB90" s="2"/>
    </row>
    <row r="91" spans="2:28" x14ac:dyDescent="0.3">
      <c r="B91" s="16" t="s">
        <v>477</v>
      </c>
      <c r="C91" s="14" t="s">
        <v>38</v>
      </c>
      <c r="D91" s="18"/>
      <c r="E91" s="2"/>
      <c r="F91" s="2"/>
      <c r="G91" s="2"/>
      <c r="H91" s="2"/>
      <c r="I91" s="3">
        <f>'GMIC-NC_21A_SCDPT4'!SCDPT4_0599999_7+'GMIC-NC_21A_SCDPT4'!SCDPT4_1099999_7+'GMIC-NC_21A_SCDPT4'!SCDPT4_1799999_7+'GMIC-NC_21A_SCDPT4'!SCDPT4_2499999_7+'GMIC-NC_21A_SCDPT4'!SCDPT4_3199999_7+'GMIC-NC_21A_SCDPT4'!SCDPT4_3899999_7+'GMIC-NC_21A_SCDPT4'!SCDPT4_4899999_7+'GMIC-NC_21A_SCDPT4'!SCDPT4_5599999_7+'GMIC-NC_21A_SCDPT4'!SCDPT4_8099999_7+'GMIC-NC_21A_SCDPT4'!SCDPT4_8299999_7</f>
        <v>27349283</v>
      </c>
      <c r="J91" s="3">
        <f>'GMIC-NC_21A_SCDPT4'!SCDPT4_0599999_8+'GMIC-NC_21A_SCDPT4'!SCDPT4_1099999_8+'GMIC-NC_21A_SCDPT4'!SCDPT4_1799999_8+'GMIC-NC_21A_SCDPT4'!SCDPT4_2499999_8+'GMIC-NC_21A_SCDPT4'!SCDPT4_3199999_8+'GMIC-NC_21A_SCDPT4'!SCDPT4_3899999_8+'GMIC-NC_21A_SCDPT4'!SCDPT4_4899999_8+'GMIC-NC_21A_SCDPT4'!SCDPT4_5599999_8+'GMIC-NC_21A_SCDPT4'!SCDPT4_8099999_8+'GMIC-NC_21A_SCDPT4'!SCDPT4_8299999_8</f>
        <v>26730025</v>
      </c>
      <c r="K91" s="3">
        <f>'GMIC-NC_21A_SCDPT4'!SCDPT4_0599999_9+'GMIC-NC_21A_SCDPT4'!SCDPT4_1099999_9+'GMIC-NC_21A_SCDPT4'!SCDPT4_1799999_9+'GMIC-NC_21A_SCDPT4'!SCDPT4_2499999_9+'GMIC-NC_21A_SCDPT4'!SCDPT4_3199999_9+'GMIC-NC_21A_SCDPT4'!SCDPT4_3899999_9+'GMIC-NC_21A_SCDPT4'!SCDPT4_4899999_9+'GMIC-NC_21A_SCDPT4'!SCDPT4_5599999_9+'GMIC-NC_21A_SCDPT4'!SCDPT4_8099999_9+'GMIC-NC_21A_SCDPT4'!SCDPT4_8299999_9</f>
        <v>26720421</v>
      </c>
      <c r="L91" s="3">
        <f>'GMIC-NC_21A_SCDPT4'!SCDPT4_0599999_10+'GMIC-NC_21A_SCDPT4'!SCDPT4_1099999_10+'GMIC-NC_21A_SCDPT4'!SCDPT4_1799999_10+'GMIC-NC_21A_SCDPT4'!SCDPT4_2499999_10+'GMIC-NC_21A_SCDPT4'!SCDPT4_3199999_10+'GMIC-NC_21A_SCDPT4'!SCDPT4_3899999_10+'GMIC-NC_21A_SCDPT4'!SCDPT4_4899999_10+'GMIC-NC_21A_SCDPT4'!SCDPT4_5599999_10+'GMIC-NC_21A_SCDPT4'!SCDPT4_8099999_10+'GMIC-NC_21A_SCDPT4'!SCDPT4_8299999_10</f>
        <v>26721885</v>
      </c>
      <c r="M91" s="3">
        <f>'GMIC-NC_21A_SCDPT4'!SCDPT4_0599999_11+'GMIC-NC_21A_SCDPT4'!SCDPT4_1099999_11+'GMIC-NC_21A_SCDPT4'!SCDPT4_1799999_11+'GMIC-NC_21A_SCDPT4'!SCDPT4_2499999_11+'GMIC-NC_21A_SCDPT4'!SCDPT4_3199999_11+'GMIC-NC_21A_SCDPT4'!SCDPT4_3899999_11+'GMIC-NC_21A_SCDPT4'!SCDPT4_4899999_11+'GMIC-NC_21A_SCDPT4'!SCDPT4_5599999_11+'GMIC-NC_21A_SCDPT4'!SCDPT4_8099999_11+'GMIC-NC_21A_SCDPT4'!SCDPT4_8299999_11</f>
        <v>0</v>
      </c>
      <c r="N91" s="3">
        <f>'GMIC-NC_21A_SCDPT4'!SCDPT4_0599999_12+'GMIC-NC_21A_SCDPT4'!SCDPT4_1099999_12+'GMIC-NC_21A_SCDPT4'!SCDPT4_1799999_12+'GMIC-NC_21A_SCDPT4'!SCDPT4_2499999_12+'GMIC-NC_21A_SCDPT4'!SCDPT4_3199999_12+'GMIC-NC_21A_SCDPT4'!SCDPT4_3899999_12+'GMIC-NC_21A_SCDPT4'!SCDPT4_4899999_12+'GMIC-NC_21A_SCDPT4'!SCDPT4_5599999_12+'GMIC-NC_21A_SCDPT4'!SCDPT4_8099999_12+'GMIC-NC_21A_SCDPT4'!SCDPT4_8299999_12</f>
        <v>601</v>
      </c>
      <c r="O91" s="3">
        <f>'GMIC-NC_21A_SCDPT4'!SCDPT4_0599999_13+'GMIC-NC_21A_SCDPT4'!SCDPT4_1099999_13+'GMIC-NC_21A_SCDPT4'!SCDPT4_1799999_13+'GMIC-NC_21A_SCDPT4'!SCDPT4_2499999_13+'GMIC-NC_21A_SCDPT4'!SCDPT4_3199999_13+'GMIC-NC_21A_SCDPT4'!SCDPT4_3899999_13+'GMIC-NC_21A_SCDPT4'!SCDPT4_4899999_13+'GMIC-NC_21A_SCDPT4'!SCDPT4_5599999_13+'GMIC-NC_21A_SCDPT4'!SCDPT4_8099999_13+'GMIC-NC_21A_SCDPT4'!SCDPT4_8299999_13</f>
        <v>0</v>
      </c>
      <c r="P91" s="3">
        <f>'GMIC-NC_21A_SCDPT4'!SCDPT4_0599999_14+'GMIC-NC_21A_SCDPT4'!SCDPT4_1099999_14+'GMIC-NC_21A_SCDPT4'!SCDPT4_1799999_14+'GMIC-NC_21A_SCDPT4'!SCDPT4_2499999_14+'GMIC-NC_21A_SCDPT4'!SCDPT4_3199999_14+'GMIC-NC_21A_SCDPT4'!SCDPT4_3899999_14+'GMIC-NC_21A_SCDPT4'!SCDPT4_4899999_14+'GMIC-NC_21A_SCDPT4'!SCDPT4_5599999_14+'GMIC-NC_21A_SCDPT4'!SCDPT4_8099999_14+'GMIC-NC_21A_SCDPT4'!SCDPT4_8299999_14</f>
        <v>601</v>
      </c>
      <c r="Q91" s="3">
        <f>'GMIC-NC_21A_SCDPT4'!SCDPT4_0599999_15+'GMIC-NC_21A_SCDPT4'!SCDPT4_1099999_15+'GMIC-NC_21A_SCDPT4'!SCDPT4_1799999_15+'GMIC-NC_21A_SCDPT4'!SCDPT4_2499999_15+'GMIC-NC_21A_SCDPT4'!SCDPT4_3199999_15+'GMIC-NC_21A_SCDPT4'!SCDPT4_3899999_15+'GMIC-NC_21A_SCDPT4'!SCDPT4_4899999_15+'GMIC-NC_21A_SCDPT4'!SCDPT4_5599999_15+'GMIC-NC_21A_SCDPT4'!SCDPT4_8099999_15+'GMIC-NC_21A_SCDPT4'!SCDPT4_8299999_15</f>
        <v>0</v>
      </c>
      <c r="R91" s="3">
        <f>'GMIC-NC_21A_SCDPT4'!SCDPT4_0599999_16+'GMIC-NC_21A_SCDPT4'!SCDPT4_1099999_16+'GMIC-NC_21A_SCDPT4'!SCDPT4_1799999_16+'GMIC-NC_21A_SCDPT4'!SCDPT4_2499999_16+'GMIC-NC_21A_SCDPT4'!SCDPT4_3199999_16+'GMIC-NC_21A_SCDPT4'!SCDPT4_3899999_16+'GMIC-NC_21A_SCDPT4'!SCDPT4_4899999_16+'GMIC-NC_21A_SCDPT4'!SCDPT4_5599999_16+'GMIC-NC_21A_SCDPT4'!SCDPT4_8099999_16+'GMIC-NC_21A_SCDPT4'!SCDPT4_8299999_16</f>
        <v>26722483</v>
      </c>
      <c r="S91" s="3">
        <f>'GMIC-NC_21A_SCDPT4'!SCDPT4_0599999_17+'GMIC-NC_21A_SCDPT4'!SCDPT4_1099999_17+'GMIC-NC_21A_SCDPT4'!SCDPT4_1799999_17+'GMIC-NC_21A_SCDPT4'!SCDPT4_2499999_17+'GMIC-NC_21A_SCDPT4'!SCDPT4_3199999_17+'GMIC-NC_21A_SCDPT4'!SCDPT4_3899999_17+'GMIC-NC_21A_SCDPT4'!SCDPT4_4899999_17+'GMIC-NC_21A_SCDPT4'!SCDPT4_5599999_17+'GMIC-NC_21A_SCDPT4'!SCDPT4_8099999_17+'GMIC-NC_21A_SCDPT4'!SCDPT4_8299999_17</f>
        <v>0</v>
      </c>
      <c r="T91" s="3">
        <f>'GMIC-NC_21A_SCDPT4'!SCDPT4_0599999_18+'GMIC-NC_21A_SCDPT4'!SCDPT4_1099999_18+'GMIC-NC_21A_SCDPT4'!SCDPT4_1799999_18+'GMIC-NC_21A_SCDPT4'!SCDPT4_2499999_18+'GMIC-NC_21A_SCDPT4'!SCDPT4_3199999_18+'GMIC-NC_21A_SCDPT4'!SCDPT4_3899999_18+'GMIC-NC_21A_SCDPT4'!SCDPT4_4899999_18+'GMIC-NC_21A_SCDPT4'!SCDPT4_5599999_18+'GMIC-NC_21A_SCDPT4'!SCDPT4_8099999_18+'GMIC-NC_21A_SCDPT4'!SCDPT4_8299999_18</f>
        <v>584869</v>
      </c>
      <c r="U91" s="3">
        <f>'GMIC-NC_21A_SCDPT4'!SCDPT4_0599999_19+'GMIC-NC_21A_SCDPT4'!SCDPT4_1099999_19+'GMIC-NC_21A_SCDPT4'!SCDPT4_1799999_19+'GMIC-NC_21A_SCDPT4'!SCDPT4_2499999_19+'GMIC-NC_21A_SCDPT4'!SCDPT4_3199999_19+'GMIC-NC_21A_SCDPT4'!SCDPT4_3899999_19+'GMIC-NC_21A_SCDPT4'!SCDPT4_4899999_19+'GMIC-NC_21A_SCDPT4'!SCDPT4_5599999_19+'GMIC-NC_21A_SCDPT4'!SCDPT4_8099999_19+'GMIC-NC_21A_SCDPT4'!SCDPT4_8299999_19</f>
        <v>584869</v>
      </c>
      <c r="V91" s="3">
        <f>'GMIC-NC_21A_SCDPT4'!SCDPT4_0599999_20+'GMIC-NC_21A_SCDPT4'!SCDPT4_1099999_20+'GMIC-NC_21A_SCDPT4'!SCDPT4_1799999_20+'GMIC-NC_21A_SCDPT4'!SCDPT4_2499999_20+'GMIC-NC_21A_SCDPT4'!SCDPT4_3199999_20+'GMIC-NC_21A_SCDPT4'!SCDPT4_3899999_20+'GMIC-NC_21A_SCDPT4'!SCDPT4_4899999_20+'GMIC-NC_21A_SCDPT4'!SCDPT4_5599999_20+'GMIC-NC_21A_SCDPT4'!SCDPT4_8099999_20+'GMIC-NC_21A_SCDPT4'!SCDPT4_8299999_20</f>
        <v>349820</v>
      </c>
      <c r="W91" s="2"/>
      <c r="X91" s="2"/>
      <c r="Y91" s="2"/>
      <c r="Z91" s="2"/>
      <c r="AA91" s="2"/>
      <c r="AB91" s="2"/>
    </row>
    <row r="92" spans="2:28" x14ac:dyDescent="0.3">
      <c r="B92" s="16" t="s">
        <v>28</v>
      </c>
      <c r="C92" s="14" t="s">
        <v>198</v>
      </c>
      <c r="D92" s="18"/>
      <c r="E92" s="2"/>
      <c r="F92" s="2"/>
      <c r="G92" s="2"/>
      <c r="H92" s="2"/>
      <c r="I92" s="24">
        <v>8504398</v>
      </c>
      <c r="J92" s="24">
        <v>8500000</v>
      </c>
      <c r="K92" s="24">
        <v>8488843</v>
      </c>
      <c r="L92" s="4"/>
      <c r="M92" s="24">
        <v>0</v>
      </c>
      <c r="N92" s="24">
        <v>-387</v>
      </c>
      <c r="O92" s="24">
        <v>0</v>
      </c>
      <c r="P92" s="24">
        <v>-387</v>
      </c>
      <c r="Q92" s="24">
        <v>0</v>
      </c>
      <c r="R92" s="24">
        <v>8488456</v>
      </c>
      <c r="S92" s="24">
        <v>0</v>
      </c>
      <c r="T92" s="24">
        <v>15942</v>
      </c>
      <c r="U92" s="24">
        <v>15942</v>
      </c>
      <c r="V92" s="24">
        <v>53748</v>
      </c>
      <c r="W92" s="2"/>
      <c r="X92" s="2"/>
      <c r="Y92" s="2"/>
      <c r="Z92" s="2"/>
      <c r="AA92" s="2"/>
      <c r="AB92" s="2"/>
    </row>
    <row r="93" spans="2:28" x14ac:dyDescent="0.3">
      <c r="B93" s="16" t="s">
        <v>195</v>
      </c>
      <c r="C93" s="14" t="s">
        <v>351</v>
      </c>
      <c r="D93" s="18"/>
      <c r="E93" s="2"/>
      <c r="F93" s="2"/>
      <c r="G93" s="2"/>
      <c r="H93" s="2"/>
      <c r="I93" s="3">
        <f>'GMIC-NC_21A_SCDPT4'!SCDPT4_8399997_7+'GMIC-NC_21A_SCDPT4'!SCDPT4_8399998_7</f>
        <v>35853681</v>
      </c>
      <c r="J93" s="3">
        <f>'GMIC-NC_21A_SCDPT4'!SCDPT4_8399997_8+'GMIC-NC_21A_SCDPT4'!SCDPT4_8399998_8</f>
        <v>35230025</v>
      </c>
      <c r="K93" s="3">
        <f>'GMIC-NC_21A_SCDPT4'!SCDPT4_8399997_9+'GMIC-NC_21A_SCDPT4'!SCDPT4_8399998_9</f>
        <v>35209264</v>
      </c>
      <c r="L93" s="3">
        <f>'GMIC-NC_21A_SCDPT4'!SCDPT4_8399997_10+'GMIC-NC_21A_SCDPT4'!SCDPT4_8399998_10</f>
        <v>26721885</v>
      </c>
      <c r="M93" s="3">
        <f>'GMIC-NC_21A_SCDPT4'!SCDPT4_8399997_11+'GMIC-NC_21A_SCDPT4'!SCDPT4_8399998_11</f>
        <v>0</v>
      </c>
      <c r="N93" s="3">
        <f>'GMIC-NC_21A_SCDPT4'!SCDPT4_8399997_12+'GMIC-NC_21A_SCDPT4'!SCDPT4_8399998_12</f>
        <v>214</v>
      </c>
      <c r="O93" s="3">
        <f>'GMIC-NC_21A_SCDPT4'!SCDPT4_8399997_13+'GMIC-NC_21A_SCDPT4'!SCDPT4_8399998_13</f>
        <v>0</v>
      </c>
      <c r="P93" s="3">
        <f>'GMIC-NC_21A_SCDPT4'!SCDPT4_8399997_14+'GMIC-NC_21A_SCDPT4'!SCDPT4_8399998_14</f>
        <v>214</v>
      </c>
      <c r="Q93" s="3">
        <f>'GMIC-NC_21A_SCDPT4'!SCDPT4_8399997_15+'GMIC-NC_21A_SCDPT4'!SCDPT4_8399998_15</f>
        <v>0</v>
      </c>
      <c r="R93" s="3">
        <f>'GMIC-NC_21A_SCDPT4'!SCDPT4_8399997_16+'GMIC-NC_21A_SCDPT4'!SCDPT4_8399998_16</f>
        <v>35210939</v>
      </c>
      <c r="S93" s="3">
        <f>'GMIC-NC_21A_SCDPT4'!SCDPT4_8399997_17+'GMIC-NC_21A_SCDPT4'!SCDPT4_8399998_17</f>
        <v>0</v>
      </c>
      <c r="T93" s="3">
        <f>'GMIC-NC_21A_SCDPT4'!SCDPT4_8399997_18+'GMIC-NC_21A_SCDPT4'!SCDPT4_8399998_18</f>
        <v>600811</v>
      </c>
      <c r="U93" s="3">
        <f>'GMIC-NC_21A_SCDPT4'!SCDPT4_8399997_19+'GMIC-NC_21A_SCDPT4'!SCDPT4_8399998_19</f>
        <v>600811</v>
      </c>
      <c r="V93" s="3">
        <f>'GMIC-NC_21A_SCDPT4'!SCDPT4_8399997_20+'GMIC-NC_21A_SCDPT4'!SCDPT4_8399998_20</f>
        <v>403568</v>
      </c>
      <c r="W93" s="2"/>
      <c r="X93" s="2"/>
      <c r="Y93" s="2"/>
      <c r="Z93" s="2"/>
      <c r="AA93" s="2"/>
      <c r="AB93" s="2"/>
    </row>
    <row r="94" spans="2:28" x14ac:dyDescent="0.3">
      <c r="B94" s="7" t="s">
        <v>412</v>
      </c>
      <c r="C94" s="1" t="s">
        <v>412</v>
      </c>
      <c r="D94" s="6" t="s">
        <v>412</v>
      </c>
      <c r="E94" s="1" t="s">
        <v>412</v>
      </c>
      <c r="F94" s="1" t="s">
        <v>412</v>
      </c>
      <c r="G94" s="1" t="s">
        <v>412</v>
      </c>
      <c r="H94" s="1" t="s">
        <v>412</v>
      </c>
      <c r="I94" s="1" t="s">
        <v>412</v>
      </c>
      <c r="J94" s="1" t="s">
        <v>412</v>
      </c>
      <c r="K94" s="1" t="s">
        <v>412</v>
      </c>
      <c r="L94" s="1" t="s">
        <v>412</v>
      </c>
      <c r="M94" s="1" t="s">
        <v>412</v>
      </c>
      <c r="N94" s="1" t="s">
        <v>412</v>
      </c>
      <c r="O94" s="1" t="s">
        <v>412</v>
      </c>
      <c r="P94" s="1" t="s">
        <v>412</v>
      </c>
      <c r="Q94" s="1" t="s">
        <v>412</v>
      </c>
      <c r="R94" s="1" t="s">
        <v>412</v>
      </c>
      <c r="S94" s="1" t="s">
        <v>412</v>
      </c>
      <c r="T94" s="1" t="s">
        <v>412</v>
      </c>
      <c r="U94" s="1" t="s">
        <v>412</v>
      </c>
      <c r="V94" s="1" t="s">
        <v>412</v>
      </c>
      <c r="W94" s="1" t="s">
        <v>412</v>
      </c>
      <c r="X94" s="1" t="s">
        <v>412</v>
      </c>
      <c r="Y94" s="1" t="s">
        <v>412</v>
      </c>
      <c r="Z94" s="1" t="s">
        <v>412</v>
      </c>
      <c r="AA94" s="1" t="s">
        <v>412</v>
      </c>
      <c r="AB94" s="1" t="s">
        <v>412</v>
      </c>
    </row>
    <row r="95" spans="2:28" x14ac:dyDescent="0.3">
      <c r="B95" s="17" t="s">
        <v>513</v>
      </c>
      <c r="C95" s="20" t="s">
        <v>584</v>
      </c>
      <c r="D95" s="15" t="s">
        <v>2</v>
      </c>
      <c r="E95" s="19" t="s">
        <v>2</v>
      </c>
      <c r="F95" s="8"/>
      <c r="G95" s="5" t="s">
        <v>2</v>
      </c>
      <c r="H95" s="36"/>
      <c r="I95" s="4"/>
      <c r="J95" s="46"/>
      <c r="K95" s="4"/>
      <c r="L95" s="4"/>
      <c r="M95" s="4"/>
      <c r="N95" s="4"/>
      <c r="O95" s="4"/>
      <c r="P95" s="21"/>
      <c r="Q95" s="4"/>
      <c r="R95" s="4"/>
      <c r="S95" s="4"/>
      <c r="T95" s="4"/>
      <c r="U95" s="21"/>
      <c r="V95" s="4"/>
      <c r="W95" s="2"/>
      <c r="X95" s="2"/>
      <c r="Y95" s="5" t="s">
        <v>2</v>
      </c>
      <c r="Z95" s="5" t="s">
        <v>2</v>
      </c>
      <c r="AA95" s="5" t="s">
        <v>2</v>
      </c>
      <c r="AB95" s="13" t="s">
        <v>2</v>
      </c>
    </row>
    <row r="96" spans="2:28" x14ac:dyDescent="0.3">
      <c r="B96" s="7" t="s">
        <v>412</v>
      </c>
      <c r="C96" s="1" t="s">
        <v>412</v>
      </c>
      <c r="D96" s="6" t="s">
        <v>412</v>
      </c>
      <c r="E96" s="1" t="s">
        <v>412</v>
      </c>
      <c r="F96" s="1" t="s">
        <v>412</v>
      </c>
      <c r="G96" s="1" t="s">
        <v>412</v>
      </c>
      <c r="H96" s="1" t="s">
        <v>412</v>
      </c>
      <c r="I96" s="1" t="s">
        <v>412</v>
      </c>
      <c r="J96" s="1" t="s">
        <v>412</v>
      </c>
      <c r="K96" s="1" t="s">
        <v>412</v>
      </c>
      <c r="L96" s="1" t="s">
        <v>412</v>
      </c>
      <c r="M96" s="1" t="s">
        <v>412</v>
      </c>
      <c r="N96" s="1" t="s">
        <v>412</v>
      </c>
      <c r="O96" s="1" t="s">
        <v>412</v>
      </c>
      <c r="P96" s="1" t="s">
        <v>412</v>
      </c>
      <c r="Q96" s="1" t="s">
        <v>412</v>
      </c>
      <c r="R96" s="1" t="s">
        <v>412</v>
      </c>
      <c r="S96" s="1" t="s">
        <v>412</v>
      </c>
      <c r="T96" s="1" t="s">
        <v>412</v>
      </c>
      <c r="U96" s="1" t="s">
        <v>412</v>
      </c>
      <c r="V96" s="1" t="s">
        <v>412</v>
      </c>
      <c r="W96" s="1" t="s">
        <v>412</v>
      </c>
      <c r="X96" s="1" t="s">
        <v>412</v>
      </c>
      <c r="Y96" s="1" t="s">
        <v>412</v>
      </c>
      <c r="Z96" s="1" t="s">
        <v>412</v>
      </c>
      <c r="AA96" s="1" t="s">
        <v>412</v>
      </c>
      <c r="AB96" s="1" t="s">
        <v>412</v>
      </c>
    </row>
    <row r="97" spans="2:28" ht="56" x14ac:dyDescent="0.3">
      <c r="B97" s="16" t="s">
        <v>72</v>
      </c>
      <c r="C97" s="14" t="s">
        <v>608</v>
      </c>
      <c r="D97" s="18"/>
      <c r="E97" s="2"/>
      <c r="F97" s="2"/>
      <c r="G97" s="2"/>
      <c r="H97" s="2"/>
      <c r="I97" s="3">
        <f>SUM('GMIC-NC_21A_SCDPT4'!SCDPT4_84BEGIN_7:'GMIC-NC_21A_SCDPT4'!SCDPT4_84ENDIN_7)</f>
        <v>0</v>
      </c>
      <c r="J97" s="2"/>
      <c r="K97" s="3">
        <f>SUM('GMIC-NC_21A_SCDPT4'!SCDPT4_84BEGIN_9:'GMIC-NC_21A_SCDPT4'!SCDPT4_84ENDIN_9)</f>
        <v>0</v>
      </c>
      <c r="L97" s="3">
        <f>SUM('GMIC-NC_21A_SCDPT4'!SCDPT4_84BEGIN_10:'GMIC-NC_21A_SCDPT4'!SCDPT4_84ENDIN_10)</f>
        <v>0</v>
      </c>
      <c r="M97" s="3">
        <f>SUM('GMIC-NC_21A_SCDPT4'!SCDPT4_84BEGIN_11:'GMIC-NC_21A_SCDPT4'!SCDPT4_84ENDIN_11)</f>
        <v>0</v>
      </c>
      <c r="N97" s="3">
        <f>SUM('GMIC-NC_21A_SCDPT4'!SCDPT4_84BEGIN_12:'GMIC-NC_21A_SCDPT4'!SCDPT4_84ENDIN_12)</f>
        <v>0</v>
      </c>
      <c r="O97" s="3">
        <f>SUM('GMIC-NC_21A_SCDPT4'!SCDPT4_84BEGIN_13:'GMIC-NC_21A_SCDPT4'!SCDPT4_84ENDIN_13)</f>
        <v>0</v>
      </c>
      <c r="P97" s="3">
        <f>SUM('GMIC-NC_21A_SCDPT4'!SCDPT4_84BEGIN_14:'GMIC-NC_21A_SCDPT4'!SCDPT4_84ENDIN_14)</f>
        <v>0</v>
      </c>
      <c r="Q97" s="3">
        <f>SUM('GMIC-NC_21A_SCDPT4'!SCDPT4_84BEGIN_15:'GMIC-NC_21A_SCDPT4'!SCDPT4_84ENDIN_15)</f>
        <v>0</v>
      </c>
      <c r="R97" s="3">
        <f>SUM('GMIC-NC_21A_SCDPT4'!SCDPT4_84BEGIN_16:'GMIC-NC_21A_SCDPT4'!SCDPT4_84ENDIN_16)</f>
        <v>0</v>
      </c>
      <c r="S97" s="3">
        <f>SUM('GMIC-NC_21A_SCDPT4'!SCDPT4_84BEGIN_17:'GMIC-NC_21A_SCDPT4'!SCDPT4_84ENDIN_17)</f>
        <v>0</v>
      </c>
      <c r="T97" s="3">
        <f>SUM('GMIC-NC_21A_SCDPT4'!SCDPT4_84BEGIN_18:'GMIC-NC_21A_SCDPT4'!SCDPT4_84ENDIN_18)</f>
        <v>0</v>
      </c>
      <c r="U97" s="3">
        <f>SUM('GMIC-NC_21A_SCDPT4'!SCDPT4_84BEGIN_19:'GMIC-NC_21A_SCDPT4'!SCDPT4_84ENDIN_19)</f>
        <v>0</v>
      </c>
      <c r="V97" s="3">
        <f>SUM('GMIC-NC_21A_SCDPT4'!SCDPT4_84BEGIN_20:'GMIC-NC_21A_SCDPT4'!SCDPT4_84ENDIN_20)</f>
        <v>0</v>
      </c>
      <c r="W97" s="2"/>
      <c r="X97" s="2"/>
      <c r="Y97" s="2"/>
      <c r="Z97" s="2"/>
      <c r="AA97" s="2"/>
      <c r="AB97" s="2"/>
    </row>
    <row r="98" spans="2:28" x14ac:dyDescent="0.3">
      <c r="B98" s="7" t="s">
        <v>412</v>
      </c>
      <c r="C98" s="1" t="s">
        <v>412</v>
      </c>
      <c r="D98" s="6" t="s">
        <v>412</v>
      </c>
      <c r="E98" s="1" t="s">
        <v>412</v>
      </c>
      <c r="F98" s="1" t="s">
        <v>412</v>
      </c>
      <c r="G98" s="1" t="s">
        <v>412</v>
      </c>
      <c r="H98" s="1" t="s">
        <v>412</v>
      </c>
      <c r="I98" s="1" t="s">
        <v>412</v>
      </c>
      <c r="J98" s="1" t="s">
        <v>412</v>
      </c>
      <c r="K98" s="1" t="s">
        <v>412</v>
      </c>
      <c r="L98" s="1" t="s">
        <v>412</v>
      </c>
      <c r="M98" s="1" t="s">
        <v>412</v>
      </c>
      <c r="N98" s="1" t="s">
        <v>412</v>
      </c>
      <c r="O98" s="1" t="s">
        <v>412</v>
      </c>
      <c r="P98" s="1" t="s">
        <v>412</v>
      </c>
      <c r="Q98" s="1" t="s">
        <v>412</v>
      </c>
      <c r="R98" s="1" t="s">
        <v>412</v>
      </c>
      <c r="S98" s="1" t="s">
        <v>412</v>
      </c>
      <c r="T98" s="1" t="s">
        <v>412</v>
      </c>
      <c r="U98" s="1" t="s">
        <v>412</v>
      </c>
      <c r="V98" s="1" t="s">
        <v>412</v>
      </c>
      <c r="W98" s="1" t="s">
        <v>412</v>
      </c>
      <c r="X98" s="1" t="s">
        <v>412</v>
      </c>
      <c r="Y98" s="1" t="s">
        <v>412</v>
      </c>
      <c r="Z98" s="1" t="s">
        <v>412</v>
      </c>
      <c r="AA98" s="1" t="s">
        <v>412</v>
      </c>
      <c r="AB98" s="1" t="s">
        <v>412</v>
      </c>
    </row>
    <row r="99" spans="2:28" x14ac:dyDescent="0.3">
      <c r="B99" s="17" t="s">
        <v>390</v>
      </c>
      <c r="C99" s="20" t="s">
        <v>584</v>
      </c>
      <c r="D99" s="15" t="s">
        <v>2</v>
      </c>
      <c r="E99" s="19" t="s">
        <v>2</v>
      </c>
      <c r="F99" s="8"/>
      <c r="G99" s="5" t="s">
        <v>2</v>
      </c>
      <c r="H99" s="36"/>
      <c r="I99" s="4"/>
      <c r="J99" s="46"/>
      <c r="K99" s="4"/>
      <c r="L99" s="4"/>
      <c r="M99" s="4"/>
      <c r="N99" s="4"/>
      <c r="O99" s="4"/>
      <c r="P99" s="21"/>
      <c r="Q99" s="4"/>
      <c r="R99" s="4"/>
      <c r="S99" s="4"/>
      <c r="T99" s="4"/>
      <c r="U99" s="21"/>
      <c r="V99" s="4"/>
      <c r="W99" s="2"/>
      <c r="X99" s="2"/>
      <c r="Y99" s="5" t="s">
        <v>2</v>
      </c>
      <c r="Z99" s="5" t="s">
        <v>2</v>
      </c>
      <c r="AA99" s="5" t="s">
        <v>2</v>
      </c>
      <c r="AB99" s="13" t="s">
        <v>2</v>
      </c>
    </row>
    <row r="100" spans="2:28" x14ac:dyDescent="0.3">
      <c r="B100" s="7" t="s">
        <v>412</v>
      </c>
      <c r="C100" s="1" t="s">
        <v>412</v>
      </c>
      <c r="D100" s="6" t="s">
        <v>412</v>
      </c>
      <c r="E100" s="1" t="s">
        <v>412</v>
      </c>
      <c r="F100" s="1" t="s">
        <v>412</v>
      </c>
      <c r="G100" s="1" t="s">
        <v>412</v>
      </c>
      <c r="H100" s="1" t="s">
        <v>412</v>
      </c>
      <c r="I100" s="1" t="s">
        <v>412</v>
      </c>
      <c r="J100" s="1" t="s">
        <v>412</v>
      </c>
      <c r="K100" s="1" t="s">
        <v>412</v>
      </c>
      <c r="L100" s="1" t="s">
        <v>412</v>
      </c>
      <c r="M100" s="1" t="s">
        <v>412</v>
      </c>
      <c r="N100" s="1" t="s">
        <v>412</v>
      </c>
      <c r="O100" s="1" t="s">
        <v>412</v>
      </c>
      <c r="P100" s="1" t="s">
        <v>412</v>
      </c>
      <c r="Q100" s="1" t="s">
        <v>412</v>
      </c>
      <c r="R100" s="1" t="s">
        <v>412</v>
      </c>
      <c r="S100" s="1" t="s">
        <v>412</v>
      </c>
      <c r="T100" s="1" t="s">
        <v>412</v>
      </c>
      <c r="U100" s="1" t="s">
        <v>412</v>
      </c>
      <c r="V100" s="1" t="s">
        <v>412</v>
      </c>
      <c r="W100" s="1" t="s">
        <v>412</v>
      </c>
      <c r="X100" s="1" t="s">
        <v>412</v>
      </c>
      <c r="Y100" s="1" t="s">
        <v>412</v>
      </c>
      <c r="Z100" s="1" t="s">
        <v>412</v>
      </c>
      <c r="AA100" s="1" t="s">
        <v>412</v>
      </c>
      <c r="AB100" s="1" t="s">
        <v>412</v>
      </c>
    </row>
    <row r="101" spans="2:28" ht="56" x14ac:dyDescent="0.3">
      <c r="B101" s="16" t="s">
        <v>609</v>
      </c>
      <c r="C101" s="14" t="s">
        <v>610</v>
      </c>
      <c r="D101" s="18"/>
      <c r="E101" s="2"/>
      <c r="F101" s="2"/>
      <c r="G101" s="2"/>
      <c r="H101" s="2"/>
      <c r="I101" s="3">
        <f>SUM('GMIC-NC_21A_SCDPT4'!SCDPT4_85BEGIN_7:'GMIC-NC_21A_SCDPT4'!SCDPT4_85ENDIN_7)</f>
        <v>0</v>
      </c>
      <c r="J101" s="2"/>
      <c r="K101" s="3">
        <f>SUM('GMIC-NC_21A_SCDPT4'!SCDPT4_85BEGIN_9:'GMIC-NC_21A_SCDPT4'!SCDPT4_85ENDIN_9)</f>
        <v>0</v>
      </c>
      <c r="L101" s="3">
        <f>SUM('GMIC-NC_21A_SCDPT4'!SCDPT4_85BEGIN_10:'GMIC-NC_21A_SCDPT4'!SCDPT4_85ENDIN_10)</f>
        <v>0</v>
      </c>
      <c r="M101" s="3">
        <f>SUM('GMIC-NC_21A_SCDPT4'!SCDPT4_85BEGIN_11:'GMIC-NC_21A_SCDPT4'!SCDPT4_85ENDIN_11)</f>
        <v>0</v>
      </c>
      <c r="N101" s="3">
        <f>SUM('GMIC-NC_21A_SCDPT4'!SCDPT4_85BEGIN_12:'GMIC-NC_21A_SCDPT4'!SCDPT4_85ENDIN_12)</f>
        <v>0</v>
      </c>
      <c r="O101" s="3">
        <f>SUM('GMIC-NC_21A_SCDPT4'!SCDPT4_85BEGIN_13:'GMIC-NC_21A_SCDPT4'!SCDPT4_85ENDIN_13)</f>
        <v>0</v>
      </c>
      <c r="P101" s="3">
        <f>SUM('GMIC-NC_21A_SCDPT4'!SCDPT4_85BEGIN_14:'GMIC-NC_21A_SCDPT4'!SCDPT4_85ENDIN_14)</f>
        <v>0</v>
      </c>
      <c r="Q101" s="3">
        <f>SUM('GMIC-NC_21A_SCDPT4'!SCDPT4_85BEGIN_15:'GMIC-NC_21A_SCDPT4'!SCDPT4_85ENDIN_15)</f>
        <v>0</v>
      </c>
      <c r="R101" s="3">
        <f>SUM('GMIC-NC_21A_SCDPT4'!SCDPT4_85BEGIN_16:'GMIC-NC_21A_SCDPT4'!SCDPT4_85ENDIN_16)</f>
        <v>0</v>
      </c>
      <c r="S101" s="3">
        <f>SUM('GMIC-NC_21A_SCDPT4'!SCDPT4_85BEGIN_17:'GMIC-NC_21A_SCDPT4'!SCDPT4_85ENDIN_17)</f>
        <v>0</v>
      </c>
      <c r="T101" s="3">
        <f>SUM('GMIC-NC_21A_SCDPT4'!SCDPT4_85BEGIN_18:'GMIC-NC_21A_SCDPT4'!SCDPT4_85ENDIN_18)</f>
        <v>0</v>
      </c>
      <c r="U101" s="3">
        <f>SUM('GMIC-NC_21A_SCDPT4'!SCDPT4_85BEGIN_19:'GMIC-NC_21A_SCDPT4'!SCDPT4_85ENDIN_19)</f>
        <v>0</v>
      </c>
      <c r="V101" s="3">
        <f>SUM('GMIC-NC_21A_SCDPT4'!SCDPT4_85BEGIN_20:'GMIC-NC_21A_SCDPT4'!SCDPT4_85ENDIN_20)</f>
        <v>0</v>
      </c>
      <c r="W101" s="2"/>
      <c r="X101" s="2"/>
      <c r="Y101" s="2"/>
      <c r="Z101" s="2"/>
      <c r="AA101" s="2"/>
      <c r="AB101" s="2"/>
    </row>
    <row r="102" spans="2:28" x14ac:dyDescent="0.3">
      <c r="B102" s="7" t="s">
        <v>412</v>
      </c>
      <c r="C102" s="1" t="s">
        <v>412</v>
      </c>
      <c r="D102" s="6" t="s">
        <v>412</v>
      </c>
      <c r="E102" s="1" t="s">
        <v>412</v>
      </c>
      <c r="F102" s="1" t="s">
        <v>412</v>
      </c>
      <c r="G102" s="1" t="s">
        <v>412</v>
      </c>
      <c r="H102" s="1" t="s">
        <v>412</v>
      </c>
      <c r="I102" s="1" t="s">
        <v>412</v>
      </c>
      <c r="J102" s="1" t="s">
        <v>412</v>
      </c>
      <c r="K102" s="1" t="s">
        <v>412</v>
      </c>
      <c r="L102" s="1" t="s">
        <v>412</v>
      </c>
      <c r="M102" s="1" t="s">
        <v>412</v>
      </c>
      <c r="N102" s="1" t="s">
        <v>412</v>
      </c>
      <c r="O102" s="1" t="s">
        <v>412</v>
      </c>
      <c r="P102" s="1" t="s">
        <v>412</v>
      </c>
      <c r="Q102" s="1" t="s">
        <v>412</v>
      </c>
      <c r="R102" s="1" t="s">
        <v>412</v>
      </c>
      <c r="S102" s="1" t="s">
        <v>412</v>
      </c>
      <c r="T102" s="1" t="s">
        <v>412</v>
      </c>
      <c r="U102" s="1" t="s">
        <v>412</v>
      </c>
      <c r="V102" s="1" t="s">
        <v>412</v>
      </c>
      <c r="W102" s="1" t="s">
        <v>412</v>
      </c>
      <c r="X102" s="1" t="s">
        <v>412</v>
      </c>
      <c r="Y102" s="1" t="s">
        <v>412</v>
      </c>
      <c r="Z102" s="1" t="s">
        <v>412</v>
      </c>
      <c r="AA102" s="1" t="s">
        <v>412</v>
      </c>
      <c r="AB102" s="1" t="s">
        <v>412</v>
      </c>
    </row>
    <row r="103" spans="2:28" x14ac:dyDescent="0.3">
      <c r="B103" s="17" t="s">
        <v>268</v>
      </c>
      <c r="C103" s="20" t="s">
        <v>584</v>
      </c>
      <c r="D103" s="15" t="s">
        <v>2</v>
      </c>
      <c r="E103" s="19" t="s">
        <v>2</v>
      </c>
      <c r="F103" s="8"/>
      <c r="G103" s="5" t="s">
        <v>2</v>
      </c>
      <c r="H103" s="36"/>
      <c r="I103" s="4"/>
      <c r="J103" s="46"/>
      <c r="K103" s="4"/>
      <c r="L103" s="4"/>
      <c r="M103" s="4"/>
      <c r="N103" s="4"/>
      <c r="O103" s="4"/>
      <c r="P103" s="21"/>
      <c r="Q103" s="4"/>
      <c r="R103" s="4"/>
      <c r="S103" s="4"/>
      <c r="T103" s="4"/>
      <c r="U103" s="21"/>
      <c r="V103" s="4"/>
      <c r="W103" s="2"/>
      <c r="X103" s="2"/>
      <c r="Y103" s="5" t="s">
        <v>2</v>
      </c>
      <c r="Z103" s="5" t="s">
        <v>2</v>
      </c>
      <c r="AA103" s="5" t="s">
        <v>2</v>
      </c>
      <c r="AB103" s="13" t="s">
        <v>2</v>
      </c>
    </row>
    <row r="104" spans="2:28" x14ac:dyDescent="0.3">
      <c r="B104" s="7" t="s">
        <v>412</v>
      </c>
      <c r="C104" s="1" t="s">
        <v>412</v>
      </c>
      <c r="D104" s="6" t="s">
        <v>412</v>
      </c>
      <c r="E104" s="1" t="s">
        <v>412</v>
      </c>
      <c r="F104" s="1" t="s">
        <v>412</v>
      </c>
      <c r="G104" s="1" t="s">
        <v>412</v>
      </c>
      <c r="H104" s="1" t="s">
        <v>412</v>
      </c>
      <c r="I104" s="1" t="s">
        <v>412</v>
      </c>
      <c r="J104" s="1" t="s">
        <v>412</v>
      </c>
      <c r="K104" s="1" t="s">
        <v>412</v>
      </c>
      <c r="L104" s="1" t="s">
        <v>412</v>
      </c>
      <c r="M104" s="1" t="s">
        <v>412</v>
      </c>
      <c r="N104" s="1" t="s">
        <v>412</v>
      </c>
      <c r="O104" s="1" t="s">
        <v>412</v>
      </c>
      <c r="P104" s="1" t="s">
        <v>412</v>
      </c>
      <c r="Q104" s="1" t="s">
        <v>412</v>
      </c>
      <c r="R104" s="1" t="s">
        <v>412</v>
      </c>
      <c r="S104" s="1" t="s">
        <v>412</v>
      </c>
      <c r="T104" s="1" t="s">
        <v>412</v>
      </c>
      <c r="U104" s="1" t="s">
        <v>412</v>
      </c>
      <c r="V104" s="1" t="s">
        <v>412</v>
      </c>
      <c r="W104" s="1" t="s">
        <v>412</v>
      </c>
      <c r="X104" s="1" t="s">
        <v>412</v>
      </c>
      <c r="Y104" s="1" t="s">
        <v>412</v>
      </c>
      <c r="Z104" s="1" t="s">
        <v>412</v>
      </c>
      <c r="AA104" s="1" t="s">
        <v>412</v>
      </c>
      <c r="AB104" s="1" t="s">
        <v>412</v>
      </c>
    </row>
    <row r="105" spans="2:28" ht="42" x14ac:dyDescent="0.3">
      <c r="B105" s="16" t="s">
        <v>478</v>
      </c>
      <c r="C105" s="14" t="s">
        <v>439</v>
      </c>
      <c r="D105" s="18"/>
      <c r="E105" s="2"/>
      <c r="F105" s="2"/>
      <c r="G105" s="2"/>
      <c r="H105" s="2"/>
      <c r="I105" s="3">
        <f>SUM('GMIC-NC_21A_SCDPT4'!SCDPT4_86BEGIN_7:'GMIC-NC_21A_SCDPT4'!SCDPT4_86ENDIN_7)</f>
        <v>0</v>
      </c>
      <c r="J105" s="2"/>
      <c r="K105" s="3">
        <f>SUM('GMIC-NC_21A_SCDPT4'!SCDPT4_86BEGIN_9:'GMIC-NC_21A_SCDPT4'!SCDPT4_86ENDIN_9)</f>
        <v>0</v>
      </c>
      <c r="L105" s="3">
        <f>SUM('GMIC-NC_21A_SCDPT4'!SCDPT4_86BEGIN_10:'GMIC-NC_21A_SCDPT4'!SCDPT4_86ENDIN_10)</f>
        <v>0</v>
      </c>
      <c r="M105" s="3">
        <f>SUM('GMIC-NC_21A_SCDPT4'!SCDPT4_86BEGIN_11:'GMIC-NC_21A_SCDPT4'!SCDPT4_86ENDIN_11)</f>
        <v>0</v>
      </c>
      <c r="N105" s="3">
        <f>SUM('GMIC-NC_21A_SCDPT4'!SCDPT4_86BEGIN_12:'GMIC-NC_21A_SCDPT4'!SCDPT4_86ENDIN_12)</f>
        <v>0</v>
      </c>
      <c r="O105" s="3">
        <f>SUM('GMIC-NC_21A_SCDPT4'!SCDPT4_86BEGIN_13:'GMIC-NC_21A_SCDPT4'!SCDPT4_86ENDIN_13)</f>
        <v>0</v>
      </c>
      <c r="P105" s="3">
        <f>SUM('GMIC-NC_21A_SCDPT4'!SCDPT4_86BEGIN_14:'GMIC-NC_21A_SCDPT4'!SCDPT4_86ENDIN_14)</f>
        <v>0</v>
      </c>
      <c r="Q105" s="3">
        <f>SUM('GMIC-NC_21A_SCDPT4'!SCDPT4_86BEGIN_15:'GMIC-NC_21A_SCDPT4'!SCDPT4_86ENDIN_15)</f>
        <v>0</v>
      </c>
      <c r="R105" s="3">
        <f>SUM('GMIC-NC_21A_SCDPT4'!SCDPT4_86BEGIN_16:'GMIC-NC_21A_SCDPT4'!SCDPT4_86ENDIN_16)</f>
        <v>0</v>
      </c>
      <c r="S105" s="3">
        <f>SUM('GMIC-NC_21A_SCDPT4'!SCDPT4_86BEGIN_17:'GMIC-NC_21A_SCDPT4'!SCDPT4_86ENDIN_17)</f>
        <v>0</v>
      </c>
      <c r="T105" s="3">
        <f>SUM('GMIC-NC_21A_SCDPT4'!SCDPT4_86BEGIN_18:'GMIC-NC_21A_SCDPT4'!SCDPT4_86ENDIN_18)</f>
        <v>0</v>
      </c>
      <c r="U105" s="3">
        <f>SUM('GMIC-NC_21A_SCDPT4'!SCDPT4_86BEGIN_19:'GMIC-NC_21A_SCDPT4'!SCDPT4_86ENDIN_19)</f>
        <v>0</v>
      </c>
      <c r="V105" s="3">
        <f>SUM('GMIC-NC_21A_SCDPT4'!SCDPT4_86BEGIN_20:'GMIC-NC_21A_SCDPT4'!SCDPT4_86ENDIN_20)</f>
        <v>0</v>
      </c>
      <c r="W105" s="2"/>
      <c r="X105" s="2"/>
      <c r="Y105" s="2"/>
      <c r="Z105" s="2"/>
      <c r="AA105" s="2"/>
      <c r="AB105" s="2"/>
    </row>
    <row r="106" spans="2:28" x14ac:dyDescent="0.3">
      <c r="B106" s="7" t="s">
        <v>412</v>
      </c>
      <c r="C106" s="1" t="s">
        <v>412</v>
      </c>
      <c r="D106" s="6" t="s">
        <v>412</v>
      </c>
      <c r="E106" s="1" t="s">
        <v>412</v>
      </c>
      <c r="F106" s="1" t="s">
        <v>412</v>
      </c>
      <c r="G106" s="1" t="s">
        <v>412</v>
      </c>
      <c r="H106" s="1" t="s">
        <v>412</v>
      </c>
      <c r="I106" s="1" t="s">
        <v>412</v>
      </c>
      <c r="J106" s="1" t="s">
        <v>412</v>
      </c>
      <c r="K106" s="1" t="s">
        <v>412</v>
      </c>
      <c r="L106" s="1" t="s">
        <v>412</v>
      </c>
      <c r="M106" s="1" t="s">
        <v>412</v>
      </c>
      <c r="N106" s="1" t="s">
        <v>412</v>
      </c>
      <c r="O106" s="1" t="s">
        <v>412</v>
      </c>
      <c r="P106" s="1" t="s">
        <v>412</v>
      </c>
      <c r="Q106" s="1" t="s">
        <v>412</v>
      </c>
      <c r="R106" s="1" t="s">
        <v>412</v>
      </c>
      <c r="S106" s="1" t="s">
        <v>412</v>
      </c>
      <c r="T106" s="1" t="s">
        <v>412</v>
      </c>
      <c r="U106" s="1" t="s">
        <v>412</v>
      </c>
      <c r="V106" s="1" t="s">
        <v>412</v>
      </c>
      <c r="W106" s="1" t="s">
        <v>412</v>
      </c>
      <c r="X106" s="1" t="s">
        <v>412</v>
      </c>
      <c r="Y106" s="1" t="s">
        <v>412</v>
      </c>
      <c r="Z106" s="1" t="s">
        <v>412</v>
      </c>
      <c r="AA106" s="1" t="s">
        <v>412</v>
      </c>
      <c r="AB106" s="1" t="s">
        <v>412</v>
      </c>
    </row>
    <row r="107" spans="2:28" x14ac:dyDescent="0.3">
      <c r="B107" s="17" t="s">
        <v>167</v>
      </c>
      <c r="C107" s="20" t="s">
        <v>584</v>
      </c>
      <c r="D107" s="15" t="s">
        <v>2</v>
      </c>
      <c r="E107" s="19" t="s">
        <v>2</v>
      </c>
      <c r="F107" s="8"/>
      <c r="G107" s="5" t="s">
        <v>2</v>
      </c>
      <c r="H107" s="36"/>
      <c r="I107" s="4"/>
      <c r="J107" s="46"/>
      <c r="K107" s="4"/>
      <c r="L107" s="4"/>
      <c r="M107" s="4"/>
      <c r="N107" s="4"/>
      <c r="O107" s="4"/>
      <c r="P107" s="21"/>
      <c r="Q107" s="4"/>
      <c r="R107" s="4"/>
      <c r="S107" s="4"/>
      <c r="T107" s="4"/>
      <c r="U107" s="21"/>
      <c r="V107" s="4"/>
      <c r="W107" s="2"/>
      <c r="X107" s="2"/>
      <c r="Y107" s="5" t="s">
        <v>2</v>
      </c>
      <c r="Z107" s="5" t="s">
        <v>2</v>
      </c>
      <c r="AA107" s="5" t="s">
        <v>2</v>
      </c>
      <c r="AB107" s="13" t="s">
        <v>2</v>
      </c>
    </row>
    <row r="108" spans="2:28" x14ac:dyDescent="0.3">
      <c r="B108" s="7" t="s">
        <v>412</v>
      </c>
      <c r="C108" s="1" t="s">
        <v>412</v>
      </c>
      <c r="D108" s="6" t="s">
        <v>412</v>
      </c>
      <c r="E108" s="1" t="s">
        <v>412</v>
      </c>
      <c r="F108" s="1" t="s">
        <v>412</v>
      </c>
      <c r="G108" s="1" t="s">
        <v>412</v>
      </c>
      <c r="H108" s="1" t="s">
        <v>412</v>
      </c>
      <c r="I108" s="1" t="s">
        <v>412</v>
      </c>
      <c r="J108" s="1" t="s">
        <v>412</v>
      </c>
      <c r="K108" s="1" t="s">
        <v>412</v>
      </c>
      <c r="L108" s="1" t="s">
        <v>412</v>
      </c>
      <c r="M108" s="1" t="s">
        <v>412</v>
      </c>
      <c r="N108" s="1" t="s">
        <v>412</v>
      </c>
      <c r="O108" s="1" t="s">
        <v>412</v>
      </c>
      <c r="P108" s="1" t="s">
        <v>412</v>
      </c>
      <c r="Q108" s="1" t="s">
        <v>412</v>
      </c>
      <c r="R108" s="1" t="s">
        <v>412</v>
      </c>
      <c r="S108" s="1" t="s">
        <v>412</v>
      </c>
      <c r="T108" s="1" t="s">
        <v>412</v>
      </c>
      <c r="U108" s="1" t="s">
        <v>412</v>
      </c>
      <c r="V108" s="1" t="s">
        <v>412</v>
      </c>
      <c r="W108" s="1" t="s">
        <v>412</v>
      </c>
      <c r="X108" s="1" t="s">
        <v>412</v>
      </c>
      <c r="Y108" s="1" t="s">
        <v>412</v>
      </c>
      <c r="Z108" s="1" t="s">
        <v>412</v>
      </c>
      <c r="AA108" s="1" t="s">
        <v>412</v>
      </c>
      <c r="AB108" s="1" t="s">
        <v>412</v>
      </c>
    </row>
    <row r="109" spans="2:28" ht="56" x14ac:dyDescent="0.3">
      <c r="B109" s="16" t="s">
        <v>391</v>
      </c>
      <c r="C109" s="14" t="s">
        <v>168</v>
      </c>
      <c r="D109" s="18"/>
      <c r="E109" s="2"/>
      <c r="F109" s="2"/>
      <c r="G109" s="2"/>
      <c r="H109" s="2"/>
      <c r="I109" s="3">
        <f>SUM('GMIC-NC_21A_SCDPT4'!SCDPT4_87BEGIN_7:'GMIC-NC_21A_SCDPT4'!SCDPT4_87ENDIN_7)</f>
        <v>0</v>
      </c>
      <c r="J109" s="2"/>
      <c r="K109" s="3">
        <f>SUM('GMIC-NC_21A_SCDPT4'!SCDPT4_87BEGIN_9:'GMIC-NC_21A_SCDPT4'!SCDPT4_87ENDIN_9)</f>
        <v>0</v>
      </c>
      <c r="L109" s="3">
        <f>SUM('GMIC-NC_21A_SCDPT4'!SCDPT4_87BEGIN_10:'GMIC-NC_21A_SCDPT4'!SCDPT4_87ENDIN_10)</f>
        <v>0</v>
      </c>
      <c r="M109" s="3">
        <f>SUM('GMIC-NC_21A_SCDPT4'!SCDPT4_87BEGIN_11:'GMIC-NC_21A_SCDPT4'!SCDPT4_87ENDIN_11)</f>
        <v>0</v>
      </c>
      <c r="N109" s="3">
        <f>SUM('GMIC-NC_21A_SCDPT4'!SCDPT4_87BEGIN_12:'GMIC-NC_21A_SCDPT4'!SCDPT4_87ENDIN_12)</f>
        <v>0</v>
      </c>
      <c r="O109" s="3">
        <f>SUM('GMIC-NC_21A_SCDPT4'!SCDPT4_87BEGIN_13:'GMIC-NC_21A_SCDPT4'!SCDPT4_87ENDIN_13)</f>
        <v>0</v>
      </c>
      <c r="P109" s="3">
        <f>SUM('GMIC-NC_21A_SCDPT4'!SCDPT4_87BEGIN_14:'GMIC-NC_21A_SCDPT4'!SCDPT4_87ENDIN_14)</f>
        <v>0</v>
      </c>
      <c r="Q109" s="3">
        <f>SUM('GMIC-NC_21A_SCDPT4'!SCDPT4_87BEGIN_15:'GMIC-NC_21A_SCDPT4'!SCDPT4_87ENDIN_15)</f>
        <v>0</v>
      </c>
      <c r="R109" s="3">
        <f>SUM('GMIC-NC_21A_SCDPT4'!SCDPT4_87BEGIN_16:'GMIC-NC_21A_SCDPT4'!SCDPT4_87ENDIN_16)</f>
        <v>0</v>
      </c>
      <c r="S109" s="3">
        <f>SUM('GMIC-NC_21A_SCDPT4'!SCDPT4_87BEGIN_17:'GMIC-NC_21A_SCDPT4'!SCDPT4_87ENDIN_17)</f>
        <v>0</v>
      </c>
      <c r="T109" s="3">
        <f>SUM('GMIC-NC_21A_SCDPT4'!SCDPT4_87BEGIN_18:'GMIC-NC_21A_SCDPT4'!SCDPT4_87ENDIN_18)</f>
        <v>0</v>
      </c>
      <c r="U109" s="3">
        <f>SUM('GMIC-NC_21A_SCDPT4'!SCDPT4_87BEGIN_19:'GMIC-NC_21A_SCDPT4'!SCDPT4_87ENDIN_19)</f>
        <v>0</v>
      </c>
      <c r="V109" s="3">
        <f>SUM('GMIC-NC_21A_SCDPT4'!SCDPT4_87BEGIN_20:'GMIC-NC_21A_SCDPT4'!SCDPT4_87ENDIN_20)</f>
        <v>0</v>
      </c>
      <c r="W109" s="2"/>
      <c r="X109" s="2"/>
      <c r="Y109" s="2"/>
      <c r="Z109" s="2"/>
      <c r="AA109" s="2"/>
      <c r="AB109" s="2"/>
    </row>
    <row r="110" spans="2:28" ht="28" x14ac:dyDescent="0.3">
      <c r="B110" s="16" t="s">
        <v>479</v>
      </c>
      <c r="C110" s="14" t="s">
        <v>485</v>
      </c>
      <c r="D110" s="18"/>
      <c r="E110" s="2"/>
      <c r="F110" s="2"/>
      <c r="G110" s="2"/>
      <c r="H110" s="2"/>
      <c r="I110" s="3">
        <f>'GMIC-NC_21A_SCDPT4'!SCDPT4_8499999_7+'GMIC-NC_21A_SCDPT4'!SCDPT4_8599999_7+'GMIC-NC_21A_SCDPT4'!SCDPT4_8699999_7+'GMIC-NC_21A_SCDPT4'!SCDPT4_8799999_7</f>
        <v>0</v>
      </c>
      <c r="J110" s="2"/>
      <c r="K110" s="3">
        <f>'GMIC-NC_21A_SCDPT4'!SCDPT4_8499999_9+'GMIC-NC_21A_SCDPT4'!SCDPT4_8599999_9+'GMIC-NC_21A_SCDPT4'!SCDPT4_8699999_9+'GMIC-NC_21A_SCDPT4'!SCDPT4_8799999_9</f>
        <v>0</v>
      </c>
      <c r="L110" s="3">
        <f>'GMIC-NC_21A_SCDPT4'!SCDPT4_8499999_10+'GMIC-NC_21A_SCDPT4'!SCDPT4_8599999_10+'GMIC-NC_21A_SCDPT4'!SCDPT4_8699999_10+'GMIC-NC_21A_SCDPT4'!SCDPT4_8799999_10</f>
        <v>0</v>
      </c>
      <c r="M110" s="3">
        <f>'GMIC-NC_21A_SCDPT4'!SCDPT4_8499999_11+'GMIC-NC_21A_SCDPT4'!SCDPT4_8599999_11+'GMIC-NC_21A_SCDPT4'!SCDPT4_8699999_11+'GMIC-NC_21A_SCDPT4'!SCDPT4_8799999_11</f>
        <v>0</v>
      </c>
      <c r="N110" s="3">
        <f>'GMIC-NC_21A_SCDPT4'!SCDPT4_8499999_12+'GMIC-NC_21A_SCDPT4'!SCDPT4_8599999_12+'GMIC-NC_21A_SCDPT4'!SCDPT4_8699999_12+'GMIC-NC_21A_SCDPT4'!SCDPT4_8799999_12</f>
        <v>0</v>
      </c>
      <c r="O110" s="3">
        <f>'GMIC-NC_21A_SCDPT4'!SCDPT4_8499999_13+'GMIC-NC_21A_SCDPT4'!SCDPT4_8599999_13+'GMIC-NC_21A_SCDPT4'!SCDPT4_8699999_13+'GMIC-NC_21A_SCDPT4'!SCDPT4_8799999_13</f>
        <v>0</v>
      </c>
      <c r="P110" s="3">
        <f>'GMIC-NC_21A_SCDPT4'!SCDPT4_8499999_14+'GMIC-NC_21A_SCDPT4'!SCDPT4_8599999_14+'GMIC-NC_21A_SCDPT4'!SCDPT4_8699999_14+'GMIC-NC_21A_SCDPT4'!SCDPT4_8799999_14</f>
        <v>0</v>
      </c>
      <c r="Q110" s="3">
        <f>'GMIC-NC_21A_SCDPT4'!SCDPT4_8499999_15+'GMIC-NC_21A_SCDPT4'!SCDPT4_8599999_15+'GMIC-NC_21A_SCDPT4'!SCDPT4_8699999_15+'GMIC-NC_21A_SCDPT4'!SCDPT4_8799999_15</f>
        <v>0</v>
      </c>
      <c r="R110" s="3">
        <f>'GMIC-NC_21A_SCDPT4'!SCDPT4_8499999_16+'GMIC-NC_21A_SCDPT4'!SCDPT4_8599999_16+'GMIC-NC_21A_SCDPT4'!SCDPT4_8699999_16+'GMIC-NC_21A_SCDPT4'!SCDPT4_8799999_16</f>
        <v>0</v>
      </c>
      <c r="S110" s="3">
        <f>'GMIC-NC_21A_SCDPT4'!SCDPT4_8499999_17+'GMIC-NC_21A_SCDPT4'!SCDPT4_8599999_17+'GMIC-NC_21A_SCDPT4'!SCDPT4_8699999_17+'GMIC-NC_21A_SCDPT4'!SCDPT4_8799999_17</f>
        <v>0</v>
      </c>
      <c r="T110" s="3">
        <f>'GMIC-NC_21A_SCDPT4'!SCDPT4_8499999_18+'GMIC-NC_21A_SCDPT4'!SCDPT4_8599999_18+'GMIC-NC_21A_SCDPT4'!SCDPT4_8699999_18+'GMIC-NC_21A_SCDPT4'!SCDPT4_8799999_18</f>
        <v>0</v>
      </c>
      <c r="U110" s="3">
        <f>'GMIC-NC_21A_SCDPT4'!SCDPT4_8499999_19+'GMIC-NC_21A_SCDPT4'!SCDPT4_8599999_19+'GMIC-NC_21A_SCDPT4'!SCDPT4_8699999_19+'GMIC-NC_21A_SCDPT4'!SCDPT4_8799999_19</f>
        <v>0</v>
      </c>
      <c r="V110" s="3">
        <f>'GMIC-NC_21A_SCDPT4'!SCDPT4_8499999_20+'GMIC-NC_21A_SCDPT4'!SCDPT4_8599999_20+'GMIC-NC_21A_SCDPT4'!SCDPT4_8699999_20+'GMIC-NC_21A_SCDPT4'!SCDPT4_8799999_20</f>
        <v>0</v>
      </c>
      <c r="W110" s="2"/>
      <c r="X110" s="2"/>
      <c r="Y110" s="2"/>
      <c r="Z110" s="2"/>
      <c r="AA110" s="2"/>
      <c r="AB110" s="2"/>
    </row>
    <row r="111" spans="2:28" ht="28" x14ac:dyDescent="0.3">
      <c r="B111" s="16" t="s">
        <v>640</v>
      </c>
      <c r="C111" s="14" t="s">
        <v>641</v>
      </c>
      <c r="D111" s="18"/>
      <c r="E111" s="2"/>
      <c r="F111" s="2"/>
      <c r="G111" s="2"/>
      <c r="H111" s="2"/>
      <c r="I111" s="24"/>
      <c r="J111" s="2"/>
      <c r="K111" s="24"/>
      <c r="L111" s="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"/>
      <c r="X111" s="2"/>
      <c r="Y111" s="2"/>
      <c r="Z111" s="2"/>
      <c r="AA111" s="2"/>
      <c r="AB111" s="2"/>
    </row>
    <row r="112" spans="2:28" x14ac:dyDescent="0.3">
      <c r="B112" s="16" t="s">
        <v>169</v>
      </c>
      <c r="C112" s="14" t="s">
        <v>559</v>
      </c>
      <c r="D112" s="18"/>
      <c r="E112" s="2"/>
      <c r="F112" s="2"/>
      <c r="G112" s="2"/>
      <c r="H112" s="2"/>
      <c r="I112" s="3">
        <f>'GMIC-NC_21A_SCDPT4'!SCDPT4_8999997_7+'GMIC-NC_21A_SCDPT4'!SCDPT4_8999998_7</f>
        <v>0</v>
      </c>
      <c r="J112" s="2"/>
      <c r="K112" s="3">
        <f>'GMIC-NC_21A_SCDPT4'!SCDPT4_8999997_9+'GMIC-NC_21A_SCDPT4'!SCDPT4_8999998_9</f>
        <v>0</v>
      </c>
      <c r="L112" s="3">
        <f>'GMIC-NC_21A_SCDPT4'!SCDPT4_8999997_10+'GMIC-NC_21A_SCDPT4'!SCDPT4_8999998_10</f>
        <v>0</v>
      </c>
      <c r="M112" s="3">
        <f>'GMIC-NC_21A_SCDPT4'!SCDPT4_8999997_11+'GMIC-NC_21A_SCDPT4'!SCDPT4_8999998_11</f>
        <v>0</v>
      </c>
      <c r="N112" s="3">
        <f>'GMIC-NC_21A_SCDPT4'!SCDPT4_8999997_12+'GMIC-NC_21A_SCDPT4'!SCDPT4_8999998_12</f>
        <v>0</v>
      </c>
      <c r="O112" s="3">
        <f>'GMIC-NC_21A_SCDPT4'!SCDPT4_8999997_13+'GMIC-NC_21A_SCDPT4'!SCDPT4_8999998_13</f>
        <v>0</v>
      </c>
      <c r="P112" s="3">
        <f>'GMIC-NC_21A_SCDPT4'!SCDPT4_8999997_14+'GMIC-NC_21A_SCDPT4'!SCDPT4_8999998_14</f>
        <v>0</v>
      </c>
      <c r="Q112" s="3">
        <f>'GMIC-NC_21A_SCDPT4'!SCDPT4_8999997_15+'GMIC-NC_21A_SCDPT4'!SCDPT4_8999998_15</f>
        <v>0</v>
      </c>
      <c r="R112" s="3">
        <f>'GMIC-NC_21A_SCDPT4'!SCDPT4_8999997_16+'GMIC-NC_21A_SCDPT4'!SCDPT4_8999998_16</f>
        <v>0</v>
      </c>
      <c r="S112" s="3">
        <f>'GMIC-NC_21A_SCDPT4'!SCDPT4_8999997_17+'GMIC-NC_21A_SCDPT4'!SCDPT4_8999998_17</f>
        <v>0</v>
      </c>
      <c r="T112" s="3">
        <f>'GMIC-NC_21A_SCDPT4'!SCDPT4_8999997_18+'GMIC-NC_21A_SCDPT4'!SCDPT4_8999998_18</f>
        <v>0</v>
      </c>
      <c r="U112" s="3">
        <f>'GMIC-NC_21A_SCDPT4'!SCDPT4_8999997_19+'GMIC-NC_21A_SCDPT4'!SCDPT4_8999998_19</f>
        <v>0</v>
      </c>
      <c r="V112" s="3">
        <f>'GMIC-NC_21A_SCDPT4'!SCDPT4_8999997_20+'GMIC-NC_21A_SCDPT4'!SCDPT4_8999998_20</f>
        <v>0</v>
      </c>
      <c r="W112" s="2"/>
      <c r="X112" s="2"/>
      <c r="Y112" s="2"/>
      <c r="Z112" s="2"/>
      <c r="AA112" s="2"/>
      <c r="AB112" s="2"/>
    </row>
    <row r="113" spans="2:28" x14ac:dyDescent="0.3">
      <c r="B113" s="7" t="s">
        <v>412</v>
      </c>
      <c r="C113" s="1" t="s">
        <v>412</v>
      </c>
      <c r="D113" s="6" t="s">
        <v>412</v>
      </c>
      <c r="E113" s="1" t="s">
        <v>412</v>
      </c>
      <c r="F113" s="1" t="s">
        <v>412</v>
      </c>
      <c r="G113" s="1" t="s">
        <v>412</v>
      </c>
      <c r="H113" s="1" t="s">
        <v>412</v>
      </c>
      <c r="I113" s="1" t="s">
        <v>412</v>
      </c>
      <c r="J113" s="1" t="s">
        <v>412</v>
      </c>
      <c r="K113" s="1" t="s">
        <v>412</v>
      </c>
      <c r="L113" s="1" t="s">
        <v>412</v>
      </c>
      <c r="M113" s="1" t="s">
        <v>412</v>
      </c>
      <c r="N113" s="1" t="s">
        <v>412</v>
      </c>
      <c r="O113" s="1" t="s">
        <v>412</v>
      </c>
      <c r="P113" s="1" t="s">
        <v>412</v>
      </c>
      <c r="Q113" s="1" t="s">
        <v>412</v>
      </c>
      <c r="R113" s="1" t="s">
        <v>412</v>
      </c>
      <c r="S113" s="1" t="s">
        <v>412</v>
      </c>
      <c r="T113" s="1" t="s">
        <v>412</v>
      </c>
      <c r="U113" s="1" t="s">
        <v>412</v>
      </c>
      <c r="V113" s="1" t="s">
        <v>412</v>
      </c>
      <c r="W113" s="1" t="s">
        <v>412</v>
      </c>
      <c r="X113" s="1" t="s">
        <v>412</v>
      </c>
      <c r="Y113" s="1" t="s">
        <v>412</v>
      </c>
      <c r="Z113" s="1" t="s">
        <v>412</v>
      </c>
      <c r="AA113" s="1" t="s">
        <v>412</v>
      </c>
      <c r="AB113" s="1" t="s">
        <v>412</v>
      </c>
    </row>
    <row r="114" spans="2:28" x14ac:dyDescent="0.3">
      <c r="B114" s="17" t="s">
        <v>29</v>
      </c>
      <c r="C114" s="20" t="s">
        <v>584</v>
      </c>
      <c r="D114" s="15" t="s">
        <v>2</v>
      </c>
      <c r="E114" s="19" t="s">
        <v>2</v>
      </c>
      <c r="F114" s="8"/>
      <c r="G114" s="5" t="s">
        <v>2</v>
      </c>
      <c r="H114" s="36"/>
      <c r="I114" s="4"/>
      <c r="J114" s="2"/>
      <c r="K114" s="4"/>
      <c r="L114" s="4"/>
      <c r="M114" s="4"/>
      <c r="N114" s="4"/>
      <c r="O114" s="4"/>
      <c r="P114" s="21"/>
      <c r="Q114" s="4"/>
      <c r="R114" s="4"/>
      <c r="S114" s="4"/>
      <c r="T114" s="4"/>
      <c r="U114" s="21"/>
      <c r="V114" s="4"/>
      <c r="W114" s="2"/>
      <c r="X114" s="2"/>
      <c r="Y114" s="5" t="s">
        <v>2</v>
      </c>
      <c r="Z114" s="5" t="s">
        <v>2</v>
      </c>
      <c r="AA114" s="5" t="s">
        <v>2</v>
      </c>
      <c r="AB114" s="13" t="s">
        <v>2</v>
      </c>
    </row>
    <row r="115" spans="2:28" x14ac:dyDescent="0.3">
      <c r="B115" s="7" t="s">
        <v>412</v>
      </c>
      <c r="C115" s="1" t="s">
        <v>412</v>
      </c>
      <c r="D115" s="6" t="s">
        <v>412</v>
      </c>
      <c r="E115" s="1" t="s">
        <v>412</v>
      </c>
      <c r="F115" s="1" t="s">
        <v>412</v>
      </c>
      <c r="G115" s="1" t="s">
        <v>412</v>
      </c>
      <c r="H115" s="1" t="s">
        <v>412</v>
      </c>
      <c r="I115" s="1" t="s">
        <v>412</v>
      </c>
      <c r="J115" s="1" t="s">
        <v>412</v>
      </c>
      <c r="K115" s="1" t="s">
        <v>412</v>
      </c>
      <c r="L115" s="1" t="s">
        <v>412</v>
      </c>
      <c r="M115" s="1" t="s">
        <v>412</v>
      </c>
      <c r="N115" s="1" t="s">
        <v>412</v>
      </c>
      <c r="O115" s="1" t="s">
        <v>412</v>
      </c>
      <c r="P115" s="1" t="s">
        <v>412</v>
      </c>
      <c r="Q115" s="1" t="s">
        <v>412</v>
      </c>
      <c r="R115" s="1" t="s">
        <v>412</v>
      </c>
      <c r="S115" s="1" t="s">
        <v>412</v>
      </c>
      <c r="T115" s="1" t="s">
        <v>412</v>
      </c>
      <c r="U115" s="1" t="s">
        <v>412</v>
      </c>
      <c r="V115" s="1" t="s">
        <v>412</v>
      </c>
      <c r="W115" s="1" t="s">
        <v>412</v>
      </c>
      <c r="X115" s="1" t="s">
        <v>412</v>
      </c>
      <c r="Y115" s="1" t="s">
        <v>412</v>
      </c>
      <c r="Z115" s="1" t="s">
        <v>412</v>
      </c>
      <c r="AA115" s="1" t="s">
        <v>412</v>
      </c>
      <c r="AB115" s="1" t="s">
        <v>412</v>
      </c>
    </row>
    <row r="116" spans="2:28" ht="42" x14ac:dyDescent="0.3">
      <c r="B116" s="16" t="s">
        <v>269</v>
      </c>
      <c r="C116" s="14" t="s">
        <v>73</v>
      </c>
      <c r="D116" s="18"/>
      <c r="E116" s="2"/>
      <c r="F116" s="2"/>
      <c r="G116" s="2"/>
      <c r="H116" s="2"/>
      <c r="I116" s="3">
        <f>SUM('GMIC-NC_21A_SCDPT4'!SCDPT4_90BEGIN_7:'GMIC-NC_21A_SCDPT4'!SCDPT4_90ENDIN_7)</f>
        <v>0</v>
      </c>
      <c r="J116" s="2"/>
      <c r="K116" s="3">
        <f>SUM('GMIC-NC_21A_SCDPT4'!SCDPT4_90BEGIN_9:'GMIC-NC_21A_SCDPT4'!SCDPT4_90ENDIN_9)</f>
        <v>0</v>
      </c>
      <c r="L116" s="3">
        <f>SUM('GMIC-NC_21A_SCDPT4'!SCDPT4_90BEGIN_10:'GMIC-NC_21A_SCDPT4'!SCDPT4_90ENDIN_10)</f>
        <v>0</v>
      </c>
      <c r="M116" s="3">
        <f>SUM('GMIC-NC_21A_SCDPT4'!SCDPT4_90BEGIN_11:'GMIC-NC_21A_SCDPT4'!SCDPT4_90ENDIN_11)</f>
        <v>0</v>
      </c>
      <c r="N116" s="3">
        <f>SUM('GMIC-NC_21A_SCDPT4'!SCDPT4_90BEGIN_12:'GMIC-NC_21A_SCDPT4'!SCDPT4_90ENDIN_12)</f>
        <v>0</v>
      </c>
      <c r="O116" s="3">
        <f>SUM('GMIC-NC_21A_SCDPT4'!SCDPT4_90BEGIN_13:'GMIC-NC_21A_SCDPT4'!SCDPT4_90ENDIN_13)</f>
        <v>0</v>
      </c>
      <c r="P116" s="3">
        <f>SUM('GMIC-NC_21A_SCDPT4'!SCDPT4_90BEGIN_14:'GMIC-NC_21A_SCDPT4'!SCDPT4_90ENDIN_14)</f>
        <v>0</v>
      </c>
      <c r="Q116" s="3">
        <f>SUM('GMIC-NC_21A_SCDPT4'!SCDPT4_90BEGIN_15:'GMIC-NC_21A_SCDPT4'!SCDPT4_90ENDIN_15)</f>
        <v>0</v>
      </c>
      <c r="R116" s="3">
        <f>SUM('GMIC-NC_21A_SCDPT4'!SCDPT4_90BEGIN_16:'GMIC-NC_21A_SCDPT4'!SCDPT4_90ENDIN_16)</f>
        <v>0</v>
      </c>
      <c r="S116" s="3">
        <f>SUM('GMIC-NC_21A_SCDPT4'!SCDPT4_90BEGIN_17:'GMIC-NC_21A_SCDPT4'!SCDPT4_90ENDIN_17)</f>
        <v>0</v>
      </c>
      <c r="T116" s="3">
        <f>SUM('GMIC-NC_21A_SCDPT4'!SCDPT4_90BEGIN_18:'GMIC-NC_21A_SCDPT4'!SCDPT4_90ENDIN_18)</f>
        <v>0</v>
      </c>
      <c r="U116" s="3">
        <f>SUM('GMIC-NC_21A_SCDPT4'!SCDPT4_90BEGIN_19:'GMIC-NC_21A_SCDPT4'!SCDPT4_90ENDIN_19)</f>
        <v>0</v>
      </c>
      <c r="V116" s="3">
        <f>SUM('GMIC-NC_21A_SCDPT4'!SCDPT4_90BEGIN_20:'GMIC-NC_21A_SCDPT4'!SCDPT4_90ENDIN_20)</f>
        <v>0</v>
      </c>
      <c r="W116" s="2"/>
      <c r="X116" s="2"/>
      <c r="Y116" s="2"/>
      <c r="Z116" s="2"/>
      <c r="AA116" s="2"/>
      <c r="AB116" s="2"/>
    </row>
    <row r="117" spans="2:28" x14ac:dyDescent="0.3">
      <c r="B117" s="7" t="s">
        <v>412</v>
      </c>
      <c r="C117" s="1" t="s">
        <v>412</v>
      </c>
      <c r="D117" s="6" t="s">
        <v>412</v>
      </c>
      <c r="E117" s="1" t="s">
        <v>412</v>
      </c>
      <c r="F117" s="1" t="s">
        <v>412</v>
      </c>
      <c r="G117" s="1" t="s">
        <v>412</v>
      </c>
      <c r="H117" s="1" t="s">
        <v>412</v>
      </c>
      <c r="I117" s="1" t="s">
        <v>412</v>
      </c>
      <c r="J117" s="1" t="s">
        <v>412</v>
      </c>
      <c r="K117" s="1" t="s">
        <v>412</v>
      </c>
      <c r="L117" s="1" t="s">
        <v>412</v>
      </c>
      <c r="M117" s="1" t="s">
        <v>412</v>
      </c>
      <c r="N117" s="1" t="s">
        <v>412</v>
      </c>
      <c r="O117" s="1" t="s">
        <v>412</v>
      </c>
      <c r="P117" s="1" t="s">
        <v>412</v>
      </c>
      <c r="Q117" s="1" t="s">
        <v>412</v>
      </c>
      <c r="R117" s="1" t="s">
        <v>412</v>
      </c>
      <c r="S117" s="1" t="s">
        <v>412</v>
      </c>
      <c r="T117" s="1" t="s">
        <v>412</v>
      </c>
      <c r="U117" s="1" t="s">
        <v>412</v>
      </c>
      <c r="V117" s="1" t="s">
        <v>412</v>
      </c>
      <c r="W117" s="1" t="s">
        <v>412</v>
      </c>
      <c r="X117" s="1" t="s">
        <v>412</v>
      </c>
      <c r="Y117" s="1" t="s">
        <v>412</v>
      </c>
      <c r="Z117" s="1" t="s">
        <v>412</v>
      </c>
      <c r="AA117" s="1" t="s">
        <v>412</v>
      </c>
      <c r="AB117" s="1" t="s">
        <v>412</v>
      </c>
    </row>
    <row r="118" spans="2:28" x14ac:dyDescent="0.3">
      <c r="B118" s="17" t="s">
        <v>611</v>
      </c>
      <c r="C118" s="20" t="s">
        <v>584</v>
      </c>
      <c r="D118" s="15" t="s">
        <v>2</v>
      </c>
      <c r="E118" s="19" t="s">
        <v>2</v>
      </c>
      <c r="F118" s="8"/>
      <c r="G118" s="5" t="s">
        <v>2</v>
      </c>
      <c r="H118" s="36"/>
      <c r="I118" s="4"/>
      <c r="J118" s="2"/>
      <c r="K118" s="4"/>
      <c r="L118" s="4"/>
      <c r="M118" s="4"/>
      <c r="N118" s="4"/>
      <c r="O118" s="4"/>
      <c r="P118" s="21"/>
      <c r="Q118" s="4"/>
      <c r="R118" s="4"/>
      <c r="S118" s="4"/>
      <c r="T118" s="4"/>
      <c r="U118" s="21"/>
      <c r="V118" s="4"/>
      <c r="W118" s="2"/>
      <c r="X118" s="2"/>
      <c r="Y118" s="5" t="s">
        <v>2</v>
      </c>
      <c r="Z118" s="5" t="s">
        <v>2</v>
      </c>
      <c r="AA118" s="5" t="s">
        <v>2</v>
      </c>
      <c r="AB118" s="13" t="s">
        <v>2</v>
      </c>
    </row>
    <row r="119" spans="2:28" x14ac:dyDescent="0.3">
      <c r="B119" s="7" t="s">
        <v>412</v>
      </c>
      <c r="C119" s="1" t="s">
        <v>412</v>
      </c>
      <c r="D119" s="6" t="s">
        <v>412</v>
      </c>
      <c r="E119" s="1" t="s">
        <v>412</v>
      </c>
      <c r="F119" s="1" t="s">
        <v>412</v>
      </c>
      <c r="G119" s="1" t="s">
        <v>412</v>
      </c>
      <c r="H119" s="1" t="s">
        <v>412</v>
      </c>
      <c r="I119" s="1" t="s">
        <v>412</v>
      </c>
      <c r="J119" s="1" t="s">
        <v>412</v>
      </c>
      <c r="K119" s="1" t="s">
        <v>412</v>
      </c>
      <c r="L119" s="1" t="s">
        <v>412</v>
      </c>
      <c r="M119" s="1" t="s">
        <v>412</v>
      </c>
      <c r="N119" s="1" t="s">
        <v>412</v>
      </c>
      <c r="O119" s="1" t="s">
        <v>412</v>
      </c>
      <c r="P119" s="1" t="s">
        <v>412</v>
      </c>
      <c r="Q119" s="1" t="s">
        <v>412</v>
      </c>
      <c r="R119" s="1" t="s">
        <v>412</v>
      </c>
      <c r="S119" s="1" t="s">
        <v>412</v>
      </c>
      <c r="T119" s="1" t="s">
        <v>412</v>
      </c>
      <c r="U119" s="1" t="s">
        <v>412</v>
      </c>
      <c r="V119" s="1" t="s">
        <v>412</v>
      </c>
      <c r="W119" s="1" t="s">
        <v>412</v>
      </c>
      <c r="X119" s="1" t="s">
        <v>412</v>
      </c>
      <c r="Y119" s="1" t="s">
        <v>412</v>
      </c>
      <c r="Z119" s="1" t="s">
        <v>412</v>
      </c>
      <c r="AA119" s="1" t="s">
        <v>412</v>
      </c>
      <c r="AB119" s="1" t="s">
        <v>412</v>
      </c>
    </row>
    <row r="120" spans="2:28" ht="42" x14ac:dyDescent="0.3">
      <c r="B120" s="16" t="s">
        <v>170</v>
      </c>
      <c r="C120" s="14" t="s">
        <v>440</v>
      </c>
      <c r="D120" s="18"/>
      <c r="E120" s="2"/>
      <c r="F120" s="2"/>
      <c r="G120" s="2"/>
      <c r="H120" s="2"/>
      <c r="I120" s="3">
        <f>SUM('GMIC-NC_21A_SCDPT4'!SCDPT4_91BEGIN_7:'GMIC-NC_21A_SCDPT4'!SCDPT4_91ENDIN_7)</f>
        <v>0</v>
      </c>
      <c r="J120" s="2"/>
      <c r="K120" s="3">
        <f>SUM('GMIC-NC_21A_SCDPT4'!SCDPT4_91BEGIN_9:'GMIC-NC_21A_SCDPT4'!SCDPT4_91ENDIN_9)</f>
        <v>0</v>
      </c>
      <c r="L120" s="3">
        <f>SUM('GMIC-NC_21A_SCDPT4'!SCDPT4_91BEGIN_10:'GMIC-NC_21A_SCDPT4'!SCDPT4_91ENDIN_10)</f>
        <v>0</v>
      </c>
      <c r="M120" s="3">
        <f>SUM('GMIC-NC_21A_SCDPT4'!SCDPT4_91BEGIN_11:'GMIC-NC_21A_SCDPT4'!SCDPT4_91ENDIN_11)</f>
        <v>0</v>
      </c>
      <c r="N120" s="3">
        <f>SUM('GMIC-NC_21A_SCDPT4'!SCDPT4_91BEGIN_12:'GMIC-NC_21A_SCDPT4'!SCDPT4_91ENDIN_12)</f>
        <v>0</v>
      </c>
      <c r="O120" s="3">
        <f>SUM('GMIC-NC_21A_SCDPT4'!SCDPT4_91BEGIN_13:'GMIC-NC_21A_SCDPT4'!SCDPT4_91ENDIN_13)</f>
        <v>0</v>
      </c>
      <c r="P120" s="3">
        <f>SUM('GMIC-NC_21A_SCDPT4'!SCDPT4_91BEGIN_14:'GMIC-NC_21A_SCDPT4'!SCDPT4_91ENDIN_14)</f>
        <v>0</v>
      </c>
      <c r="Q120" s="3">
        <f>SUM('GMIC-NC_21A_SCDPT4'!SCDPT4_91BEGIN_15:'GMIC-NC_21A_SCDPT4'!SCDPT4_91ENDIN_15)</f>
        <v>0</v>
      </c>
      <c r="R120" s="3">
        <f>SUM('GMIC-NC_21A_SCDPT4'!SCDPT4_91BEGIN_16:'GMIC-NC_21A_SCDPT4'!SCDPT4_91ENDIN_16)</f>
        <v>0</v>
      </c>
      <c r="S120" s="3">
        <f>SUM('GMIC-NC_21A_SCDPT4'!SCDPT4_91BEGIN_17:'GMIC-NC_21A_SCDPT4'!SCDPT4_91ENDIN_17)</f>
        <v>0</v>
      </c>
      <c r="T120" s="3">
        <f>SUM('GMIC-NC_21A_SCDPT4'!SCDPT4_91BEGIN_18:'GMIC-NC_21A_SCDPT4'!SCDPT4_91ENDIN_18)</f>
        <v>0</v>
      </c>
      <c r="U120" s="3">
        <f>SUM('GMIC-NC_21A_SCDPT4'!SCDPT4_91BEGIN_19:'GMIC-NC_21A_SCDPT4'!SCDPT4_91ENDIN_19)</f>
        <v>0</v>
      </c>
      <c r="V120" s="3">
        <f>SUM('GMIC-NC_21A_SCDPT4'!SCDPT4_91BEGIN_20:'GMIC-NC_21A_SCDPT4'!SCDPT4_91ENDIN_20)</f>
        <v>0</v>
      </c>
      <c r="W120" s="2"/>
      <c r="X120" s="2"/>
      <c r="Y120" s="2"/>
      <c r="Z120" s="2"/>
      <c r="AA120" s="2"/>
      <c r="AB120" s="2"/>
    </row>
    <row r="121" spans="2:28" x14ac:dyDescent="0.3">
      <c r="B121" s="7" t="s">
        <v>412</v>
      </c>
      <c r="C121" s="1" t="s">
        <v>412</v>
      </c>
      <c r="D121" s="6" t="s">
        <v>412</v>
      </c>
      <c r="E121" s="1" t="s">
        <v>412</v>
      </c>
      <c r="F121" s="1" t="s">
        <v>412</v>
      </c>
      <c r="G121" s="1" t="s">
        <v>412</v>
      </c>
      <c r="H121" s="1" t="s">
        <v>412</v>
      </c>
      <c r="I121" s="1" t="s">
        <v>412</v>
      </c>
      <c r="J121" s="1" t="s">
        <v>412</v>
      </c>
      <c r="K121" s="1" t="s">
        <v>412</v>
      </c>
      <c r="L121" s="1" t="s">
        <v>412</v>
      </c>
      <c r="M121" s="1" t="s">
        <v>412</v>
      </c>
      <c r="N121" s="1" t="s">
        <v>412</v>
      </c>
      <c r="O121" s="1" t="s">
        <v>412</v>
      </c>
      <c r="P121" s="1" t="s">
        <v>412</v>
      </c>
      <c r="Q121" s="1" t="s">
        <v>412</v>
      </c>
      <c r="R121" s="1" t="s">
        <v>412</v>
      </c>
      <c r="S121" s="1" t="s">
        <v>412</v>
      </c>
      <c r="T121" s="1" t="s">
        <v>412</v>
      </c>
      <c r="U121" s="1" t="s">
        <v>412</v>
      </c>
      <c r="V121" s="1" t="s">
        <v>412</v>
      </c>
      <c r="W121" s="1" t="s">
        <v>412</v>
      </c>
      <c r="X121" s="1" t="s">
        <v>412</v>
      </c>
      <c r="Y121" s="1" t="s">
        <v>412</v>
      </c>
      <c r="Z121" s="1" t="s">
        <v>412</v>
      </c>
      <c r="AA121" s="1" t="s">
        <v>412</v>
      </c>
      <c r="AB121" s="1" t="s">
        <v>412</v>
      </c>
    </row>
    <row r="122" spans="2:28" x14ac:dyDescent="0.3">
      <c r="B122" s="17" t="s">
        <v>480</v>
      </c>
      <c r="C122" s="20" t="s">
        <v>584</v>
      </c>
      <c r="D122" s="15" t="s">
        <v>2</v>
      </c>
      <c r="E122" s="19" t="s">
        <v>2</v>
      </c>
      <c r="F122" s="8"/>
      <c r="G122" s="5" t="s">
        <v>2</v>
      </c>
      <c r="H122" s="36"/>
      <c r="I122" s="4"/>
      <c r="J122" s="2"/>
      <c r="K122" s="4"/>
      <c r="L122" s="4"/>
      <c r="M122" s="4"/>
      <c r="N122" s="4"/>
      <c r="O122" s="4"/>
      <c r="P122" s="21"/>
      <c r="Q122" s="4"/>
      <c r="R122" s="4"/>
      <c r="S122" s="4"/>
      <c r="T122" s="4"/>
      <c r="U122" s="21"/>
      <c r="V122" s="4"/>
      <c r="W122" s="2"/>
      <c r="X122" s="2"/>
      <c r="Y122" s="5" t="s">
        <v>2</v>
      </c>
      <c r="Z122" s="5" t="s">
        <v>2</v>
      </c>
      <c r="AA122" s="5" t="s">
        <v>2</v>
      </c>
      <c r="AB122" s="13" t="s">
        <v>2</v>
      </c>
    </row>
    <row r="123" spans="2:28" x14ac:dyDescent="0.3">
      <c r="B123" s="7" t="s">
        <v>412</v>
      </c>
      <c r="C123" s="1" t="s">
        <v>412</v>
      </c>
      <c r="D123" s="6" t="s">
        <v>412</v>
      </c>
      <c r="E123" s="1" t="s">
        <v>412</v>
      </c>
      <c r="F123" s="1" t="s">
        <v>412</v>
      </c>
      <c r="G123" s="1" t="s">
        <v>412</v>
      </c>
      <c r="H123" s="1" t="s">
        <v>412</v>
      </c>
      <c r="I123" s="1" t="s">
        <v>412</v>
      </c>
      <c r="J123" s="1" t="s">
        <v>412</v>
      </c>
      <c r="K123" s="1" t="s">
        <v>412</v>
      </c>
      <c r="L123" s="1" t="s">
        <v>412</v>
      </c>
      <c r="M123" s="1" t="s">
        <v>412</v>
      </c>
      <c r="N123" s="1" t="s">
        <v>412</v>
      </c>
      <c r="O123" s="1" t="s">
        <v>412</v>
      </c>
      <c r="P123" s="1" t="s">
        <v>412</v>
      </c>
      <c r="Q123" s="1" t="s">
        <v>412</v>
      </c>
      <c r="R123" s="1" t="s">
        <v>412</v>
      </c>
      <c r="S123" s="1" t="s">
        <v>412</v>
      </c>
      <c r="T123" s="1" t="s">
        <v>412</v>
      </c>
      <c r="U123" s="1" t="s">
        <v>412</v>
      </c>
      <c r="V123" s="1" t="s">
        <v>412</v>
      </c>
      <c r="W123" s="1" t="s">
        <v>412</v>
      </c>
      <c r="X123" s="1" t="s">
        <v>412</v>
      </c>
      <c r="Y123" s="1" t="s">
        <v>412</v>
      </c>
      <c r="Z123" s="1" t="s">
        <v>412</v>
      </c>
      <c r="AA123" s="1" t="s">
        <v>412</v>
      </c>
      <c r="AB123" s="1" t="s">
        <v>412</v>
      </c>
    </row>
    <row r="124" spans="2:28" ht="42" x14ac:dyDescent="0.3">
      <c r="B124" s="16" t="s">
        <v>30</v>
      </c>
      <c r="C124" s="14" t="s">
        <v>441</v>
      </c>
      <c r="D124" s="18"/>
      <c r="E124" s="2"/>
      <c r="F124" s="2"/>
      <c r="G124" s="2"/>
      <c r="H124" s="2"/>
      <c r="I124" s="3">
        <f>SUM('GMIC-NC_21A_SCDPT4'!SCDPT4_92BEGIN_7:'GMIC-NC_21A_SCDPT4'!SCDPT4_92ENDIN_7)</f>
        <v>0</v>
      </c>
      <c r="J124" s="2"/>
      <c r="K124" s="3">
        <f>SUM('GMIC-NC_21A_SCDPT4'!SCDPT4_92BEGIN_9:'GMIC-NC_21A_SCDPT4'!SCDPT4_92ENDIN_9)</f>
        <v>0</v>
      </c>
      <c r="L124" s="3">
        <f>SUM('GMIC-NC_21A_SCDPT4'!SCDPT4_92BEGIN_10:'GMIC-NC_21A_SCDPT4'!SCDPT4_92ENDIN_10)</f>
        <v>0</v>
      </c>
      <c r="M124" s="3">
        <f>SUM('GMIC-NC_21A_SCDPT4'!SCDPT4_92BEGIN_11:'GMIC-NC_21A_SCDPT4'!SCDPT4_92ENDIN_11)</f>
        <v>0</v>
      </c>
      <c r="N124" s="3">
        <f>SUM('GMIC-NC_21A_SCDPT4'!SCDPT4_92BEGIN_12:'GMIC-NC_21A_SCDPT4'!SCDPT4_92ENDIN_12)</f>
        <v>0</v>
      </c>
      <c r="O124" s="3">
        <f>SUM('GMIC-NC_21A_SCDPT4'!SCDPT4_92BEGIN_13:'GMIC-NC_21A_SCDPT4'!SCDPT4_92ENDIN_13)</f>
        <v>0</v>
      </c>
      <c r="P124" s="3">
        <f>SUM('GMIC-NC_21A_SCDPT4'!SCDPT4_92BEGIN_14:'GMIC-NC_21A_SCDPT4'!SCDPT4_92ENDIN_14)</f>
        <v>0</v>
      </c>
      <c r="Q124" s="3">
        <f>SUM('GMIC-NC_21A_SCDPT4'!SCDPT4_92BEGIN_15:'GMIC-NC_21A_SCDPT4'!SCDPT4_92ENDIN_15)</f>
        <v>0</v>
      </c>
      <c r="R124" s="3">
        <f>SUM('GMIC-NC_21A_SCDPT4'!SCDPT4_92BEGIN_16:'GMIC-NC_21A_SCDPT4'!SCDPT4_92ENDIN_16)</f>
        <v>0</v>
      </c>
      <c r="S124" s="3">
        <f>SUM('GMIC-NC_21A_SCDPT4'!SCDPT4_92BEGIN_17:'GMIC-NC_21A_SCDPT4'!SCDPT4_92ENDIN_17)</f>
        <v>0</v>
      </c>
      <c r="T124" s="3">
        <f>SUM('GMIC-NC_21A_SCDPT4'!SCDPT4_92BEGIN_18:'GMIC-NC_21A_SCDPT4'!SCDPT4_92ENDIN_18)</f>
        <v>0</v>
      </c>
      <c r="U124" s="3">
        <f>SUM('GMIC-NC_21A_SCDPT4'!SCDPT4_92BEGIN_19:'GMIC-NC_21A_SCDPT4'!SCDPT4_92ENDIN_19)</f>
        <v>0</v>
      </c>
      <c r="V124" s="3">
        <f>SUM('GMIC-NC_21A_SCDPT4'!SCDPT4_92BEGIN_20:'GMIC-NC_21A_SCDPT4'!SCDPT4_92ENDIN_20)</f>
        <v>0</v>
      </c>
      <c r="W124" s="2"/>
      <c r="X124" s="2"/>
      <c r="Y124" s="2"/>
      <c r="Z124" s="2"/>
      <c r="AA124" s="2"/>
      <c r="AB124" s="2"/>
    </row>
    <row r="125" spans="2:28" x14ac:dyDescent="0.3">
      <c r="B125" s="7" t="s">
        <v>412</v>
      </c>
      <c r="C125" s="1" t="s">
        <v>412</v>
      </c>
      <c r="D125" s="6" t="s">
        <v>412</v>
      </c>
      <c r="E125" s="1" t="s">
        <v>412</v>
      </c>
      <c r="F125" s="1" t="s">
        <v>412</v>
      </c>
      <c r="G125" s="1" t="s">
        <v>412</v>
      </c>
      <c r="H125" s="1" t="s">
        <v>412</v>
      </c>
      <c r="I125" s="1" t="s">
        <v>412</v>
      </c>
      <c r="J125" s="1" t="s">
        <v>412</v>
      </c>
      <c r="K125" s="1" t="s">
        <v>412</v>
      </c>
      <c r="L125" s="1" t="s">
        <v>412</v>
      </c>
      <c r="M125" s="1" t="s">
        <v>412</v>
      </c>
      <c r="N125" s="1" t="s">
        <v>412</v>
      </c>
      <c r="O125" s="1" t="s">
        <v>412</v>
      </c>
      <c r="P125" s="1" t="s">
        <v>412</v>
      </c>
      <c r="Q125" s="1" t="s">
        <v>412</v>
      </c>
      <c r="R125" s="1" t="s">
        <v>412</v>
      </c>
      <c r="S125" s="1" t="s">
        <v>412</v>
      </c>
      <c r="T125" s="1" t="s">
        <v>412</v>
      </c>
      <c r="U125" s="1" t="s">
        <v>412</v>
      </c>
      <c r="V125" s="1" t="s">
        <v>412</v>
      </c>
      <c r="W125" s="1" t="s">
        <v>412</v>
      </c>
      <c r="X125" s="1" t="s">
        <v>412</v>
      </c>
      <c r="Y125" s="1" t="s">
        <v>412</v>
      </c>
      <c r="Z125" s="1" t="s">
        <v>412</v>
      </c>
      <c r="AA125" s="1" t="s">
        <v>412</v>
      </c>
      <c r="AB125" s="1" t="s">
        <v>412</v>
      </c>
    </row>
    <row r="126" spans="2:28" x14ac:dyDescent="0.3">
      <c r="B126" s="17" t="s">
        <v>352</v>
      </c>
      <c r="C126" s="20" t="s">
        <v>584</v>
      </c>
      <c r="D126" s="15" t="s">
        <v>2</v>
      </c>
      <c r="E126" s="19" t="s">
        <v>2</v>
      </c>
      <c r="F126" s="8"/>
      <c r="G126" s="5" t="s">
        <v>2</v>
      </c>
      <c r="H126" s="36"/>
      <c r="I126" s="4"/>
      <c r="J126" s="2"/>
      <c r="K126" s="4"/>
      <c r="L126" s="4"/>
      <c r="M126" s="4"/>
      <c r="N126" s="4"/>
      <c r="O126" s="4"/>
      <c r="P126" s="21"/>
      <c r="Q126" s="4"/>
      <c r="R126" s="4"/>
      <c r="S126" s="4"/>
      <c r="T126" s="4"/>
      <c r="U126" s="21"/>
      <c r="V126" s="4"/>
      <c r="W126" s="2"/>
      <c r="X126" s="2"/>
      <c r="Y126" s="5" t="s">
        <v>2</v>
      </c>
      <c r="Z126" s="5" t="s">
        <v>2</v>
      </c>
      <c r="AA126" s="5" t="s">
        <v>2</v>
      </c>
      <c r="AB126" s="13" t="s">
        <v>2</v>
      </c>
    </row>
    <row r="127" spans="2:28" x14ac:dyDescent="0.3">
      <c r="B127" s="7" t="s">
        <v>412</v>
      </c>
      <c r="C127" s="1" t="s">
        <v>412</v>
      </c>
      <c r="D127" s="6" t="s">
        <v>412</v>
      </c>
      <c r="E127" s="1" t="s">
        <v>412</v>
      </c>
      <c r="F127" s="1" t="s">
        <v>412</v>
      </c>
      <c r="G127" s="1" t="s">
        <v>412</v>
      </c>
      <c r="H127" s="1" t="s">
        <v>412</v>
      </c>
      <c r="I127" s="1" t="s">
        <v>412</v>
      </c>
      <c r="J127" s="1" t="s">
        <v>412</v>
      </c>
      <c r="K127" s="1" t="s">
        <v>412</v>
      </c>
      <c r="L127" s="1" t="s">
        <v>412</v>
      </c>
      <c r="M127" s="1" t="s">
        <v>412</v>
      </c>
      <c r="N127" s="1" t="s">
        <v>412</v>
      </c>
      <c r="O127" s="1" t="s">
        <v>412</v>
      </c>
      <c r="P127" s="1" t="s">
        <v>412</v>
      </c>
      <c r="Q127" s="1" t="s">
        <v>412</v>
      </c>
      <c r="R127" s="1" t="s">
        <v>412</v>
      </c>
      <c r="S127" s="1" t="s">
        <v>412</v>
      </c>
      <c r="T127" s="1" t="s">
        <v>412</v>
      </c>
      <c r="U127" s="1" t="s">
        <v>412</v>
      </c>
      <c r="V127" s="1" t="s">
        <v>412</v>
      </c>
      <c r="W127" s="1" t="s">
        <v>412</v>
      </c>
      <c r="X127" s="1" t="s">
        <v>412</v>
      </c>
      <c r="Y127" s="1" t="s">
        <v>412</v>
      </c>
      <c r="Z127" s="1" t="s">
        <v>412</v>
      </c>
      <c r="AA127" s="1" t="s">
        <v>412</v>
      </c>
      <c r="AB127" s="1" t="s">
        <v>412</v>
      </c>
    </row>
    <row r="128" spans="2:28" ht="42" x14ac:dyDescent="0.3">
      <c r="B128" s="16" t="s">
        <v>560</v>
      </c>
      <c r="C128" s="14" t="s">
        <v>514</v>
      </c>
      <c r="D128" s="18"/>
      <c r="E128" s="2"/>
      <c r="F128" s="2"/>
      <c r="G128" s="2"/>
      <c r="H128" s="2"/>
      <c r="I128" s="3">
        <f>SUM('GMIC-NC_21A_SCDPT4'!SCDPT4_93BEGIN_7:'GMIC-NC_21A_SCDPT4'!SCDPT4_93ENDIN_7)</f>
        <v>0</v>
      </c>
      <c r="J128" s="2"/>
      <c r="K128" s="3">
        <f>SUM('GMIC-NC_21A_SCDPT4'!SCDPT4_93BEGIN_9:'GMIC-NC_21A_SCDPT4'!SCDPT4_93ENDIN_9)</f>
        <v>0</v>
      </c>
      <c r="L128" s="3">
        <f>SUM('GMIC-NC_21A_SCDPT4'!SCDPT4_93BEGIN_10:'GMIC-NC_21A_SCDPT4'!SCDPT4_93ENDIN_10)</f>
        <v>0</v>
      </c>
      <c r="M128" s="3">
        <f>SUM('GMIC-NC_21A_SCDPT4'!SCDPT4_93BEGIN_11:'GMIC-NC_21A_SCDPT4'!SCDPT4_93ENDIN_11)</f>
        <v>0</v>
      </c>
      <c r="N128" s="3">
        <f>SUM('GMIC-NC_21A_SCDPT4'!SCDPT4_93BEGIN_12:'GMIC-NC_21A_SCDPT4'!SCDPT4_93ENDIN_12)</f>
        <v>0</v>
      </c>
      <c r="O128" s="3">
        <f>SUM('GMIC-NC_21A_SCDPT4'!SCDPT4_93BEGIN_13:'GMIC-NC_21A_SCDPT4'!SCDPT4_93ENDIN_13)</f>
        <v>0</v>
      </c>
      <c r="P128" s="3">
        <f>SUM('GMIC-NC_21A_SCDPT4'!SCDPT4_93BEGIN_14:'GMIC-NC_21A_SCDPT4'!SCDPT4_93ENDIN_14)</f>
        <v>0</v>
      </c>
      <c r="Q128" s="3">
        <f>SUM('GMIC-NC_21A_SCDPT4'!SCDPT4_93BEGIN_15:'GMIC-NC_21A_SCDPT4'!SCDPT4_93ENDIN_15)</f>
        <v>0</v>
      </c>
      <c r="R128" s="3">
        <f>SUM('GMIC-NC_21A_SCDPT4'!SCDPT4_93BEGIN_16:'GMIC-NC_21A_SCDPT4'!SCDPT4_93ENDIN_16)</f>
        <v>0</v>
      </c>
      <c r="S128" s="3">
        <f>SUM('GMIC-NC_21A_SCDPT4'!SCDPT4_93BEGIN_17:'GMIC-NC_21A_SCDPT4'!SCDPT4_93ENDIN_17)</f>
        <v>0</v>
      </c>
      <c r="T128" s="3">
        <f>SUM('GMIC-NC_21A_SCDPT4'!SCDPT4_93BEGIN_18:'GMIC-NC_21A_SCDPT4'!SCDPT4_93ENDIN_18)</f>
        <v>0</v>
      </c>
      <c r="U128" s="3">
        <f>SUM('GMIC-NC_21A_SCDPT4'!SCDPT4_93BEGIN_19:'GMIC-NC_21A_SCDPT4'!SCDPT4_93ENDIN_19)</f>
        <v>0</v>
      </c>
      <c r="V128" s="3">
        <f>SUM('GMIC-NC_21A_SCDPT4'!SCDPT4_93BEGIN_20:'GMIC-NC_21A_SCDPT4'!SCDPT4_93ENDIN_20)</f>
        <v>0</v>
      </c>
      <c r="W128" s="2"/>
      <c r="X128" s="2"/>
      <c r="Y128" s="2"/>
      <c r="Z128" s="2"/>
      <c r="AA128" s="2"/>
      <c r="AB128" s="2"/>
    </row>
    <row r="129" spans="2:28" x14ac:dyDescent="0.3">
      <c r="B129" s="7" t="s">
        <v>412</v>
      </c>
      <c r="C129" s="1" t="s">
        <v>412</v>
      </c>
      <c r="D129" s="6" t="s">
        <v>412</v>
      </c>
      <c r="E129" s="1" t="s">
        <v>412</v>
      </c>
      <c r="F129" s="1" t="s">
        <v>412</v>
      </c>
      <c r="G129" s="1" t="s">
        <v>412</v>
      </c>
      <c r="H129" s="1" t="s">
        <v>412</v>
      </c>
      <c r="I129" s="1" t="s">
        <v>412</v>
      </c>
      <c r="J129" s="1" t="s">
        <v>412</v>
      </c>
      <c r="K129" s="1" t="s">
        <v>412</v>
      </c>
      <c r="L129" s="1" t="s">
        <v>412</v>
      </c>
      <c r="M129" s="1" t="s">
        <v>412</v>
      </c>
      <c r="N129" s="1" t="s">
        <v>412</v>
      </c>
      <c r="O129" s="1" t="s">
        <v>412</v>
      </c>
      <c r="P129" s="1" t="s">
        <v>412</v>
      </c>
      <c r="Q129" s="1" t="s">
        <v>412</v>
      </c>
      <c r="R129" s="1" t="s">
        <v>412</v>
      </c>
      <c r="S129" s="1" t="s">
        <v>412</v>
      </c>
      <c r="T129" s="1" t="s">
        <v>412</v>
      </c>
      <c r="U129" s="1" t="s">
        <v>412</v>
      </c>
      <c r="V129" s="1" t="s">
        <v>412</v>
      </c>
      <c r="W129" s="1" t="s">
        <v>412</v>
      </c>
      <c r="X129" s="1" t="s">
        <v>412</v>
      </c>
      <c r="Y129" s="1" t="s">
        <v>412</v>
      </c>
      <c r="Z129" s="1" t="s">
        <v>412</v>
      </c>
      <c r="AA129" s="1" t="s">
        <v>412</v>
      </c>
      <c r="AB129" s="1" t="s">
        <v>412</v>
      </c>
    </row>
    <row r="130" spans="2:28" x14ac:dyDescent="0.3">
      <c r="B130" s="17" t="s">
        <v>226</v>
      </c>
      <c r="C130" s="20" t="s">
        <v>584</v>
      </c>
      <c r="D130" s="15" t="s">
        <v>2</v>
      </c>
      <c r="E130" s="19" t="s">
        <v>2</v>
      </c>
      <c r="F130" s="8"/>
      <c r="G130" s="5" t="s">
        <v>2</v>
      </c>
      <c r="H130" s="36"/>
      <c r="I130" s="4"/>
      <c r="J130" s="2"/>
      <c r="K130" s="4"/>
      <c r="L130" s="4"/>
      <c r="M130" s="4"/>
      <c r="N130" s="4"/>
      <c r="O130" s="4"/>
      <c r="P130" s="21"/>
      <c r="Q130" s="4"/>
      <c r="R130" s="4"/>
      <c r="S130" s="4"/>
      <c r="T130" s="4"/>
      <c r="U130" s="21"/>
      <c r="V130" s="4"/>
      <c r="W130" s="2"/>
      <c r="X130" s="2"/>
      <c r="Y130" s="5" t="s">
        <v>2</v>
      </c>
      <c r="Z130" s="5" t="s">
        <v>2</v>
      </c>
      <c r="AA130" s="5" t="s">
        <v>2</v>
      </c>
      <c r="AB130" s="13" t="s">
        <v>2</v>
      </c>
    </row>
    <row r="131" spans="2:28" x14ac:dyDescent="0.3">
      <c r="B131" s="7" t="s">
        <v>412</v>
      </c>
      <c r="C131" s="1" t="s">
        <v>412</v>
      </c>
      <c r="D131" s="6" t="s">
        <v>412</v>
      </c>
      <c r="E131" s="1" t="s">
        <v>412</v>
      </c>
      <c r="F131" s="1" t="s">
        <v>412</v>
      </c>
      <c r="G131" s="1" t="s">
        <v>412</v>
      </c>
      <c r="H131" s="1" t="s">
        <v>412</v>
      </c>
      <c r="I131" s="1" t="s">
        <v>412</v>
      </c>
      <c r="J131" s="1" t="s">
        <v>412</v>
      </c>
      <c r="K131" s="1" t="s">
        <v>412</v>
      </c>
      <c r="L131" s="1" t="s">
        <v>412</v>
      </c>
      <c r="M131" s="1" t="s">
        <v>412</v>
      </c>
      <c r="N131" s="1" t="s">
        <v>412</v>
      </c>
      <c r="O131" s="1" t="s">
        <v>412</v>
      </c>
      <c r="P131" s="1" t="s">
        <v>412</v>
      </c>
      <c r="Q131" s="1" t="s">
        <v>412</v>
      </c>
      <c r="R131" s="1" t="s">
        <v>412</v>
      </c>
      <c r="S131" s="1" t="s">
        <v>412</v>
      </c>
      <c r="T131" s="1" t="s">
        <v>412</v>
      </c>
      <c r="U131" s="1" t="s">
        <v>412</v>
      </c>
      <c r="V131" s="1" t="s">
        <v>412</v>
      </c>
      <c r="W131" s="1" t="s">
        <v>412</v>
      </c>
      <c r="X131" s="1" t="s">
        <v>412</v>
      </c>
      <c r="Y131" s="1" t="s">
        <v>412</v>
      </c>
      <c r="Z131" s="1" t="s">
        <v>412</v>
      </c>
      <c r="AA131" s="1" t="s">
        <v>412</v>
      </c>
      <c r="AB131" s="1" t="s">
        <v>412</v>
      </c>
    </row>
    <row r="132" spans="2:28" ht="28" x14ac:dyDescent="0.3">
      <c r="B132" s="16" t="s">
        <v>481</v>
      </c>
      <c r="C132" s="14" t="s">
        <v>442</v>
      </c>
      <c r="D132" s="18"/>
      <c r="E132" s="2"/>
      <c r="F132" s="2"/>
      <c r="G132" s="2"/>
      <c r="H132" s="2"/>
      <c r="I132" s="3">
        <f>SUM('GMIC-NC_21A_SCDPT4'!SCDPT4_94BEGIN_7:'GMIC-NC_21A_SCDPT4'!SCDPT4_94ENDIN_7)</f>
        <v>0</v>
      </c>
      <c r="J132" s="2"/>
      <c r="K132" s="3">
        <f>SUM('GMIC-NC_21A_SCDPT4'!SCDPT4_94BEGIN_9:'GMIC-NC_21A_SCDPT4'!SCDPT4_94ENDIN_9)</f>
        <v>0</v>
      </c>
      <c r="L132" s="3">
        <f>SUM('GMIC-NC_21A_SCDPT4'!SCDPT4_94BEGIN_10:'GMIC-NC_21A_SCDPT4'!SCDPT4_94ENDIN_10)</f>
        <v>0</v>
      </c>
      <c r="M132" s="3">
        <f>SUM('GMIC-NC_21A_SCDPT4'!SCDPT4_94BEGIN_11:'GMIC-NC_21A_SCDPT4'!SCDPT4_94ENDIN_11)</f>
        <v>0</v>
      </c>
      <c r="N132" s="3">
        <f>SUM('GMIC-NC_21A_SCDPT4'!SCDPT4_94BEGIN_12:'GMIC-NC_21A_SCDPT4'!SCDPT4_94ENDIN_12)</f>
        <v>0</v>
      </c>
      <c r="O132" s="3">
        <f>SUM('GMIC-NC_21A_SCDPT4'!SCDPT4_94BEGIN_13:'GMIC-NC_21A_SCDPT4'!SCDPT4_94ENDIN_13)</f>
        <v>0</v>
      </c>
      <c r="P132" s="3">
        <f>SUM('GMIC-NC_21A_SCDPT4'!SCDPT4_94BEGIN_14:'GMIC-NC_21A_SCDPT4'!SCDPT4_94ENDIN_14)</f>
        <v>0</v>
      </c>
      <c r="Q132" s="3">
        <f>SUM('GMIC-NC_21A_SCDPT4'!SCDPT4_94BEGIN_15:'GMIC-NC_21A_SCDPT4'!SCDPT4_94ENDIN_15)</f>
        <v>0</v>
      </c>
      <c r="R132" s="3">
        <f>SUM('GMIC-NC_21A_SCDPT4'!SCDPT4_94BEGIN_16:'GMIC-NC_21A_SCDPT4'!SCDPT4_94ENDIN_16)</f>
        <v>0</v>
      </c>
      <c r="S132" s="3">
        <f>SUM('GMIC-NC_21A_SCDPT4'!SCDPT4_94BEGIN_17:'GMIC-NC_21A_SCDPT4'!SCDPT4_94ENDIN_17)</f>
        <v>0</v>
      </c>
      <c r="T132" s="3">
        <f>SUM('GMIC-NC_21A_SCDPT4'!SCDPT4_94BEGIN_18:'GMIC-NC_21A_SCDPT4'!SCDPT4_94ENDIN_18)</f>
        <v>0</v>
      </c>
      <c r="U132" s="3">
        <f>SUM('GMIC-NC_21A_SCDPT4'!SCDPT4_94BEGIN_19:'GMIC-NC_21A_SCDPT4'!SCDPT4_94ENDIN_19)</f>
        <v>0</v>
      </c>
      <c r="V132" s="3">
        <f>SUM('GMIC-NC_21A_SCDPT4'!SCDPT4_94BEGIN_20:'GMIC-NC_21A_SCDPT4'!SCDPT4_94ENDIN_20)</f>
        <v>0</v>
      </c>
      <c r="W132" s="2"/>
      <c r="X132" s="2"/>
      <c r="Y132" s="2"/>
      <c r="Z132" s="2"/>
      <c r="AA132" s="2"/>
      <c r="AB132" s="2"/>
    </row>
    <row r="133" spans="2:28" x14ac:dyDescent="0.3">
      <c r="B133" s="7" t="s">
        <v>412</v>
      </c>
      <c r="C133" s="1" t="s">
        <v>412</v>
      </c>
      <c r="D133" s="6" t="s">
        <v>412</v>
      </c>
      <c r="E133" s="1" t="s">
        <v>412</v>
      </c>
      <c r="F133" s="1" t="s">
        <v>412</v>
      </c>
      <c r="G133" s="1" t="s">
        <v>412</v>
      </c>
      <c r="H133" s="1" t="s">
        <v>412</v>
      </c>
      <c r="I133" s="1" t="s">
        <v>412</v>
      </c>
      <c r="J133" s="1" t="s">
        <v>412</v>
      </c>
      <c r="K133" s="1" t="s">
        <v>412</v>
      </c>
      <c r="L133" s="1" t="s">
        <v>412</v>
      </c>
      <c r="M133" s="1" t="s">
        <v>412</v>
      </c>
      <c r="N133" s="1" t="s">
        <v>412</v>
      </c>
      <c r="O133" s="1" t="s">
        <v>412</v>
      </c>
      <c r="P133" s="1" t="s">
        <v>412</v>
      </c>
      <c r="Q133" s="1" t="s">
        <v>412</v>
      </c>
      <c r="R133" s="1" t="s">
        <v>412</v>
      </c>
      <c r="S133" s="1" t="s">
        <v>412</v>
      </c>
      <c r="T133" s="1" t="s">
        <v>412</v>
      </c>
      <c r="U133" s="1" t="s">
        <v>412</v>
      </c>
      <c r="V133" s="1" t="s">
        <v>412</v>
      </c>
      <c r="W133" s="1" t="s">
        <v>412</v>
      </c>
      <c r="X133" s="1" t="s">
        <v>412</v>
      </c>
      <c r="Y133" s="1" t="s">
        <v>412</v>
      </c>
      <c r="Z133" s="1" t="s">
        <v>412</v>
      </c>
      <c r="AA133" s="1" t="s">
        <v>412</v>
      </c>
      <c r="AB133" s="1" t="s">
        <v>412</v>
      </c>
    </row>
    <row r="134" spans="2:28" x14ac:dyDescent="0.3">
      <c r="B134" s="17" t="s">
        <v>171</v>
      </c>
      <c r="C134" s="20" t="s">
        <v>584</v>
      </c>
      <c r="D134" s="15" t="s">
        <v>2</v>
      </c>
      <c r="E134" s="19" t="s">
        <v>2</v>
      </c>
      <c r="F134" s="8"/>
      <c r="G134" s="5" t="s">
        <v>2</v>
      </c>
      <c r="H134" s="36"/>
      <c r="I134" s="4"/>
      <c r="J134" s="2"/>
      <c r="K134" s="4"/>
      <c r="L134" s="4"/>
      <c r="M134" s="4"/>
      <c r="N134" s="4"/>
      <c r="O134" s="4"/>
      <c r="P134" s="21"/>
      <c r="Q134" s="4"/>
      <c r="R134" s="4"/>
      <c r="S134" s="4"/>
      <c r="T134" s="4"/>
      <c r="U134" s="21"/>
      <c r="V134" s="4"/>
      <c r="W134" s="2"/>
      <c r="X134" s="2"/>
      <c r="Y134" s="5" t="s">
        <v>2</v>
      </c>
      <c r="Z134" s="5" t="s">
        <v>2</v>
      </c>
      <c r="AA134" s="5" t="s">
        <v>2</v>
      </c>
      <c r="AB134" s="13" t="s">
        <v>2</v>
      </c>
    </row>
    <row r="135" spans="2:28" x14ac:dyDescent="0.3">
      <c r="B135" s="7" t="s">
        <v>412</v>
      </c>
      <c r="C135" s="1" t="s">
        <v>412</v>
      </c>
      <c r="D135" s="6" t="s">
        <v>412</v>
      </c>
      <c r="E135" s="1" t="s">
        <v>412</v>
      </c>
      <c r="F135" s="1" t="s">
        <v>412</v>
      </c>
      <c r="G135" s="1" t="s">
        <v>412</v>
      </c>
      <c r="H135" s="1" t="s">
        <v>412</v>
      </c>
      <c r="I135" s="1" t="s">
        <v>412</v>
      </c>
      <c r="J135" s="1" t="s">
        <v>412</v>
      </c>
      <c r="K135" s="1" t="s">
        <v>412</v>
      </c>
      <c r="L135" s="1" t="s">
        <v>412</v>
      </c>
      <c r="M135" s="1" t="s">
        <v>412</v>
      </c>
      <c r="N135" s="1" t="s">
        <v>412</v>
      </c>
      <c r="O135" s="1" t="s">
        <v>412</v>
      </c>
      <c r="P135" s="1" t="s">
        <v>412</v>
      </c>
      <c r="Q135" s="1" t="s">
        <v>412</v>
      </c>
      <c r="R135" s="1" t="s">
        <v>412</v>
      </c>
      <c r="S135" s="1" t="s">
        <v>412</v>
      </c>
      <c r="T135" s="1" t="s">
        <v>412</v>
      </c>
      <c r="U135" s="1" t="s">
        <v>412</v>
      </c>
      <c r="V135" s="1" t="s">
        <v>412</v>
      </c>
      <c r="W135" s="1" t="s">
        <v>412</v>
      </c>
      <c r="X135" s="1" t="s">
        <v>412</v>
      </c>
      <c r="Y135" s="1" t="s">
        <v>412</v>
      </c>
      <c r="Z135" s="1" t="s">
        <v>412</v>
      </c>
      <c r="AA135" s="1" t="s">
        <v>412</v>
      </c>
      <c r="AB135" s="1" t="s">
        <v>412</v>
      </c>
    </row>
    <row r="136" spans="2:28" ht="28" x14ac:dyDescent="0.3">
      <c r="B136" s="16" t="s">
        <v>353</v>
      </c>
      <c r="C136" s="14" t="s">
        <v>515</v>
      </c>
      <c r="D136" s="18"/>
      <c r="E136" s="2"/>
      <c r="F136" s="2"/>
      <c r="G136" s="2"/>
      <c r="H136" s="2"/>
      <c r="I136" s="3">
        <f>SUM('GMIC-NC_21A_SCDPT4'!SCDPT4_95BEGIN_7:'GMIC-NC_21A_SCDPT4'!SCDPT4_95ENDIN_7)</f>
        <v>0</v>
      </c>
      <c r="J136" s="2"/>
      <c r="K136" s="3">
        <f>SUM('GMIC-NC_21A_SCDPT4'!SCDPT4_95BEGIN_9:'GMIC-NC_21A_SCDPT4'!SCDPT4_95ENDIN_9)</f>
        <v>0</v>
      </c>
      <c r="L136" s="3">
        <f>SUM('GMIC-NC_21A_SCDPT4'!SCDPT4_95BEGIN_10:'GMIC-NC_21A_SCDPT4'!SCDPT4_95ENDIN_10)</f>
        <v>0</v>
      </c>
      <c r="M136" s="3">
        <f>SUM('GMIC-NC_21A_SCDPT4'!SCDPT4_95BEGIN_11:'GMIC-NC_21A_SCDPT4'!SCDPT4_95ENDIN_11)</f>
        <v>0</v>
      </c>
      <c r="N136" s="3">
        <f>SUM('GMIC-NC_21A_SCDPT4'!SCDPT4_95BEGIN_12:'GMIC-NC_21A_SCDPT4'!SCDPT4_95ENDIN_12)</f>
        <v>0</v>
      </c>
      <c r="O136" s="3">
        <f>SUM('GMIC-NC_21A_SCDPT4'!SCDPT4_95BEGIN_13:'GMIC-NC_21A_SCDPT4'!SCDPT4_95ENDIN_13)</f>
        <v>0</v>
      </c>
      <c r="P136" s="3">
        <f>SUM('GMIC-NC_21A_SCDPT4'!SCDPT4_95BEGIN_14:'GMIC-NC_21A_SCDPT4'!SCDPT4_95ENDIN_14)</f>
        <v>0</v>
      </c>
      <c r="Q136" s="3">
        <f>SUM('GMIC-NC_21A_SCDPT4'!SCDPT4_95BEGIN_15:'GMIC-NC_21A_SCDPT4'!SCDPT4_95ENDIN_15)</f>
        <v>0</v>
      </c>
      <c r="R136" s="3">
        <f>SUM('GMIC-NC_21A_SCDPT4'!SCDPT4_95BEGIN_16:'GMIC-NC_21A_SCDPT4'!SCDPT4_95ENDIN_16)</f>
        <v>0</v>
      </c>
      <c r="S136" s="3">
        <f>SUM('GMIC-NC_21A_SCDPT4'!SCDPT4_95BEGIN_17:'GMIC-NC_21A_SCDPT4'!SCDPT4_95ENDIN_17)</f>
        <v>0</v>
      </c>
      <c r="T136" s="3">
        <f>SUM('GMIC-NC_21A_SCDPT4'!SCDPT4_95BEGIN_18:'GMIC-NC_21A_SCDPT4'!SCDPT4_95ENDIN_18)</f>
        <v>0</v>
      </c>
      <c r="U136" s="3">
        <f>SUM('GMIC-NC_21A_SCDPT4'!SCDPT4_95BEGIN_19:'GMIC-NC_21A_SCDPT4'!SCDPT4_95ENDIN_19)</f>
        <v>0</v>
      </c>
      <c r="V136" s="3">
        <f>SUM('GMIC-NC_21A_SCDPT4'!SCDPT4_95BEGIN_20:'GMIC-NC_21A_SCDPT4'!SCDPT4_95ENDIN_20)</f>
        <v>0</v>
      </c>
      <c r="W136" s="2"/>
      <c r="X136" s="2"/>
      <c r="Y136" s="2"/>
      <c r="Z136" s="2"/>
      <c r="AA136" s="2"/>
      <c r="AB136" s="2"/>
    </row>
    <row r="137" spans="2:28" x14ac:dyDescent="0.3">
      <c r="B137" s="7" t="s">
        <v>412</v>
      </c>
      <c r="C137" s="1" t="s">
        <v>412</v>
      </c>
      <c r="D137" s="6" t="s">
        <v>412</v>
      </c>
      <c r="E137" s="1" t="s">
        <v>412</v>
      </c>
      <c r="F137" s="1" t="s">
        <v>412</v>
      </c>
      <c r="G137" s="1" t="s">
        <v>412</v>
      </c>
      <c r="H137" s="1" t="s">
        <v>412</v>
      </c>
      <c r="I137" s="1" t="s">
        <v>412</v>
      </c>
      <c r="J137" s="1" t="s">
        <v>412</v>
      </c>
      <c r="K137" s="1" t="s">
        <v>412</v>
      </c>
      <c r="L137" s="1" t="s">
        <v>412</v>
      </c>
      <c r="M137" s="1" t="s">
        <v>412</v>
      </c>
      <c r="N137" s="1" t="s">
        <v>412</v>
      </c>
      <c r="O137" s="1" t="s">
        <v>412</v>
      </c>
      <c r="P137" s="1" t="s">
        <v>412</v>
      </c>
      <c r="Q137" s="1" t="s">
        <v>412</v>
      </c>
      <c r="R137" s="1" t="s">
        <v>412</v>
      </c>
      <c r="S137" s="1" t="s">
        <v>412</v>
      </c>
      <c r="T137" s="1" t="s">
        <v>412</v>
      </c>
      <c r="U137" s="1" t="s">
        <v>412</v>
      </c>
      <c r="V137" s="1" t="s">
        <v>412</v>
      </c>
      <c r="W137" s="1" t="s">
        <v>412</v>
      </c>
      <c r="X137" s="1" t="s">
        <v>412</v>
      </c>
      <c r="Y137" s="1" t="s">
        <v>412</v>
      </c>
      <c r="Z137" s="1" t="s">
        <v>412</v>
      </c>
      <c r="AA137" s="1" t="s">
        <v>412</v>
      </c>
      <c r="AB137" s="1" t="s">
        <v>412</v>
      </c>
    </row>
    <row r="138" spans="2:28" x14ac:dyDescent="0.3">
      <c r="B138" s="17" t="s">
        <v>31</v>
      </c>
      <c r="C138" s="20" t="s">
        <v>584</v>
      </c>
      <c r="D138" s="15" t="s">
        <v>2</v>
      </c>
      <c r="E138" s="19" t="s">
        <v>2</v>
      </c>
      <c r="F138" s="8"/>
      <c r="G138" s="5" t="s">
        <v>2</v>
      </c>
      <c r="H138" s="36"/>
      <c r="I138" s="4"/>
      <c r="J138" s="2"/>
      <c r="K138" s="4"/>
      <c r="L138" s="4"/>
      <c r="M138" s="4"/>
      <c r="N138" s="4"/>
      <c r="O138" s="4"/>
      <c r="P138" s="21"/>
      <c r="Q138" s="4"/>
      <c r="R138" s="4"/>
      <c r="S138" s="4"/>
      <c r="T138" s="4"/>
      <c r="U138" s="21"/>
      <c r="V138" s="4"/>
      <c r="W138" s="2"/>
      <c r="X138" s="2"/>
      <c r="Y138" s="5" t="s">
        <v>2</v>
      </c>
      <c r="Z138" s="5" t="s">
        <v>2</v>
      </c>
      <c r="AA138" s="5" t="s">
        <v>2</v>
      </c>
      <c r="AB138" s="13" t="s">
        <v>2</v>
      </c>
    </row>
    <row r="139" spans="2:28" x14ac:dyDescent="0.3">
      <c r="B139" s="7" t="s">
        <v>412</v>
      </c>
      <c r="C139" s="1" t="s">
        <v>412</v>
      </c>
      <c r="D139" s="6" t="s">
        <v>412</v>
      </c>
      <c r="E139" s="1" t="s">
        <v>412</v>
      </c>
      <c r="F139" s="1" t="s">
        <v>412</v>
      </c>
      <c r="G139" s="1" t="s">
        <v>412</v>
      </c>
      <c r="H139" s="1" t="s">
        <v>412</v>
      </c>
      <c r="I139" s="1" t="s">
        <v>412</v>
      </c>
      <c r="J139" s="1" t="s">
        <v>412</v>
      </c>
      <c r="K139" s="1" t="s">
        <v>412</v>
      </c>
      <c r="L139" s="1" t="s">
        <v>412</v>
      </c>
      <c r="M139" s="1" t="s">
        <v>412</v>
      </c>
      <c r="N139" s="1" t="s">
        <v>412</v>
      </c>
      <c r="O139" s="1" t="s">
        <v>412</v>
      </c>
      <c r="P139" s="1" t="s">
        <v>412</v>
      </c>
      <c r="Q139" s="1" t="s">
        <v>412</v>
      </c>
      <c r="R139" s="1" t="s">
        <v>412</v>
      </c>
      <c r="S139" s="1" t="s">
        <v>412</v>
      </c>
      <c r="T139" s="1" t="s">
        <v>412</v>
      </c>
      <c r="U139" s="1" t="s">
        <v>412</v>
      </c>
      <c r="V139" s="1" t="s">
        <v>412</v>
      </c>
      <c r="W139" s="1" t="s">
        <v>412</v>
      </c>
      <c r="X139" s="1" t="s">
        <v>412</v>
      </c>
      <c r="Y139" s="1" t="s">
        <v>412</v>
      </c>
      <c r="Z139" s="1" t="s">
        <v>412</v>
      </c>
      <c r="AA139" s="1" t="s">
        <v>412</v>
      </c>
      <c r="AB139" s="1" t="s">
        <v>412</v>
      </c>
    </row>
    <row r="140" spans="2:28" x14ac:dyDescent="0.3">
      <c r="B140" s="16" t="s">
        <v>227</v>
      </c>
      <c r="C140" s="14" t="s">
        <v>270</v>
      </c>
      <c r="D140" s="18"/>
      <c r="E140" s="2"/>
      <c r="F140" s="2"/>
      <c r="G140" s="2"/>
      <c r="H140" s="2"/>
      <c r="I140" s="3">
        <f>SUM('GMIC-NC_21A_SCDPT4'!SCDPT4_96BEGIN_7:'GMIC-NC_21A_SCDPT4'!SCDPT4_96ENDIN_7)</f>
        <v>0</v>
      </c>
      <c r="J140" s="2"/>
      <c r="K140" s="3">
        <f>SUM('GMIC-NC_21A_SCDPT4'!SCDPT4_96BEGIN_9:'GMIC-NC_21A_SCDPT4'!SCDPT4_96ENDIN_9)</f>
        <v>0</v>
      </c>
      <c r="L140" s="3">
        <f>SUM('GMIC-NC_21A_SCDPT4'!SCDPT4_96BEGIN_10:'GMIC-NC_21A_SCDPT4'!SCDPT4_96ENDIN_10)</f>
        <v>0</v>
      </c>
      <c r="M140" s="3">
        <f>SUM('GMIC-NC_21A_SCDPT4'!SCDPT4_96BEGIN_11:'GMIC-NC_21A_SCDPT4'!SCDPT4_96ENDIN_11)</f>
        <v>0</v>
      </c>
      <c r="N140" s="3">
        <f>SUM('GMIC-NC_21A_SCDPT4'!SCDPT4_96BEGIN_12:'GMIC-NC_21A_SCDPT4'!SCDPT4_96ENDIN_12)</f>
        <v>0</v>
      </c>
      <c r="O140" s="3">
        <f>SUM('GMIC-NC_21A_SCDPT4'!SCDPT4_96BEGIN_13:'GMIC-NC_21A_SCDPT4'!SCDPT4_96ENDIN_13)</f>
        <v>0</v>
      </c>
      <c r="P140" s="3">
        <f>SUM('GMIC-NC_21A_SCDPT4'!SCDPT4_96BEGIN_14:'GMIC-NC_21A_SCDPT4'!SCDPT4_96ENDIN_14)</f>
        <v>0</v>
      </c>
      <c r="Q140" s="3">
        <f>SUM('GMIC-NC_21A_SCDPT4'!SCDPT4_96BEGIN_15:'GMIC-NC_21A_SCDPT4'!SCDPT4_96ENDIN_15)</f>
        <v>0</v>
      </c>
      <c r="R140" s="3">
        <f>SUM('GMIC-NC_21A_SCDPT4'!SCDPT4_96BEGIN_16:'GMIC-NC_21A_SCDPT4'!SCDPT4_96ENDIN_16)</f>
        <v>0</v>
      </c>
      <c r="S140" s="3">
        <f>SUM('GMIC-NC_21A_SCDPT4'!SCDPT4_96BEGIN_17:'GMIC-NC_21A_SCDPT4'!SCDPT4_96ENDIN_17)</f>
        <v>0</v>
      </c>
      <c r="T140" s="3">
        <f>SUM('GMIC-NC_21A_SCDPT4'!SCDPT4_96BEGIN_18:'GMIC-NC_21A_SCDPT4'!SCDPT4_96ENDIN_18)</f>
        <v>0</v>
      </c>
      <c r="U140" s="3">
        <f>SUM('GMIC-NC_21A_SCDPT4'!SCDPT4_96BEGIN_19:'GMIC-NC_21A_SCDPT4'!SCDPT4_96ENDIN_19)</f>
        <v>0</v>
      </c>
      <c r="V140" s="3">
        <f>SUM('GMIC-NC_21A_SCDPT4'!SCDPT4_96BEGIN_20:'GMIC-NC_21A_SCDPT4'!SCDPT4_96ENDIN_20)</f>
        <v>0</v>
      </c>
      <c r="W140" s="2"/>
      <c r="X140" s="2"/>
      <c r="Y140" s="2"/>
      <c r="Z140" s="2"/>
      <c r="AA140" s="2"/>
      <c r="AB140" s="2"/>
    </row>
    <row r="141" spans="2:28" ht="28" x14ac:dyDescent="0.3">
      <c r="B141" s="16" t="s">
        <v>443</v>
      </c>
      <c r="C141" s="14" t="s">
        <v>523</v>
      </c>
      <c r="D141" s="18"/>
      <c r="E141" s="2"/>
      <c r="F141" s="2"/>
      <c r="G141" s="2"/>
      <c r="H141" s="2"/>
      <c r="I141" s="3">
        <f>'GMIC-NC_21A_SCDPT4'!SCDPT4_9099999_7+'GMIC-NC_21A_SCDPT4'!SCDPT4_9199999_7+'GMIC-NC_21A_SCDPT4'!SCDPT4_9299999_7+'GMIC-NC_21A_SCDPT4'!SCDPT4_9399999_7+'GMIC-NC_21A_SCDPT4'!SCDPT4_9499999_7+'GMIC-NC_21A_SCDPT4'!SCDPT4_9599999_7+'GMIC-NC_21A_SCDPT4'!SCDPT4_9699999_7</f>
        <v>0</v>
      </c>
      <c r="J141" s="2"/>
      <c r="K141" s="3">
        <f>'GMIC-NC_21A_SCDPT4'!SCDPT4_9099999_9+'GMIC-NC_21A_SCDPT4'!SCDPT4_9199999_9+'GMIC-NC_21A_SCDPT4'!SCDPT4_9299999_9+'GMIC-NC_21A_SCDPT4'!SCDPT4_9399999_9+'GMIC-NC_21A_SCDPT4'!SCDPT4_9499999_9+'GMIC-NC_21A_SCDPT4'!SCDPT4_9599999_9+'GMIC-NC_21A_SCDPT4'!SCDPT4_9699999_9</f>
        <v>0</v>
      </c>
      <c r="L141" s="3">
        <f>'GMIC-NC_21A_SCDPT4'!SCDPT4_9099999_10+'GMIC-NC_21A_SCDPT4'!SCDPT4_9199999_10+'GMIC-NC_21A_SCDPT4'!SCDPT4_9299999_10+'GMIC-NC_21A_SCDPT4'!SCDPT4_9399999_10+'GMIC-NC_21A_SCDPT4'!SCDPT4_9499999_10+'GMIC-NC_21A_SCDPT4'!SCDPT4_9599999_10+'GMIC-NC_21A_SCDPT4'!SCDPT4_9699999_10</f>
        <v>0</v>
      </c>
      <c r="M141" s="3">
        <f>'GMIC-NC_21A_SCDPT4'!SCDPT4_9099999_11+'GMIC-NC_21A_SCDPT4'!SCDPT4_9199999_11+'GMIC-NC_21A_SCDPT4'!SCDPT4_9299999_11+'GMIC-NC_21A_SCDPT4'!SCDPT4_9399999_11+'GMIC-NC_21A_SCDPT4'!SCDPT4_9499999_11+'GMIC-NC_21A_SCDPT4'!SCDPT4_9599999_11+'GMIC-NC_21A_SCDPT4'!SCDPT4_9699999_11</f>
        <v>0</v>
      </c>
      <c r="N141" s="3">
        <f>'GMIC-NC_21A_SCDPT4'!SCDPT4_9099999_12+'GMIC-NC_21A_SCDPT4'!SCDPT4_9199999_12+'GMIC-NC_21A_SCDPT4'!SCDPT4_9299999_12+'GMIC-NC_21A_SCDPT4'!SCDPT4_9399999_12+'GMIC-NC_21A_SCDPT4'!SCDPT4_9499999_12+'GMIC-NC_21A_SCDPT4'!SCDPT4_9599999_12+'GMIC-NC_21A_SCDPT4'!SCDPT4_9699999_12</f>
        <v>0</v>
      </c>
      <c r="O141" s="3">
        <f>'GMIC-NC_21A_SCDPT4'!SCDPT4_9099999_13+'GMIC-NC_21A_SCDPT4'!SCDPT4_9199999_13+'GMIC-NC_21A_SCDPT4'!SCDPT4_9299999_13+'GMIC-NC_21A_SCDPT4'!SCDPT4_9399999_13+'GMIC-NC_21A_SCDPT4'!SCDPT4_9499999_13+'GMIC-NC_21A_SCDPT4'!SCDPT4_9599999_13+'GMIC-NC_21A_SCDPT4'!SCDPT4_9699999_13</f>
        <v>0</v>
      </c>
      <c r="P141" s="3">
        <f>'GMIC-NC_21A_SCDPT4'!SCDPT4_9099999_14+'GMIC-NC_21A_SCDPT4'!SCDPT4_9199999_14+'GMIC-NC_21A_SCDPT4'!SCDPT4_9299999_14+'GMIC-NC_21A_SCDPT4'!SCDPT4_9399999_14+'GMIC-NC_21A_SCDPT4'!SCDPT4_9499999_14+'GMIC-NC_21A_SCDPT4'!SCDPT4_9599999_14+'GMIC-NC_21A_SCDPT4'!SCDPT4_9699999_14</f>
        <v>0</v>
      </c>
      <c r="Q141" s="3">
        <f>'GMIC-NC_21A_SCDPT4'!SCDPT4_9099999_15+'GMIC-NC_21A_SCDPT4'!SCDPT4_9199999_15+'GMIC-NC_21A_SCDPT4'!SCDPT4_9299999_15+'GMIC-NC_21A_SCDPT4'!SCDPT4_9399999_15+'GMIC-NC_21A_SCDPT4'!SCDPT4_9499999_15+'GMIC-NC_21A_SCDPT4'!SCDPT4_9599999_15+'GMIC-NC_21A_SCDPT4'!SCDPT4_9699999_15</f>
        <v>0</v>
      </c>
      <c r="R141" s="3">
        <f>'GMIC-NC_21A_SCDPT4'!SCDPT4_9099999_16+'GMIC-NC_21A_SCDPT4'!SCDPT4_9199999_16+'GMIC-NC_21A_SCDPT4'!SCDPT4_9299999_16+'GMIC-NC_21A_SCDPT4'!SCDPT4_9399999_16+'GMIC-NC_21A_SCDPT4'!SCDPT4_9499999_16+'GMIC-NC_21A_SCDPT4'!SCDPT4_9599999_16+'GMIC-NC_21A_SCDPT4'!SCDPT4_9699999_16</f>
        <v>0</v>
      </c>
      <c r="S141" s="3">
        <f>'GMIC-NC_21A_SCDPT4'!SCDPT4_9099999_17+'GMIC-NC_21A_SCDPT4'!SCDPT4_9199999_17+'GMIC-NC_21A_SCDPT4'!SCDPT4_9299999_17+'GMIC-NC_21A_SCDPT4'!SCDPT4_9399999_17+'GMIC-NC_21A_SCDPT4'!SCDPT4_9499999_17+'GMIC-NC_21A_SCDPT4'!SCDPT4_9599999_17+'GMIC-NC_21A_SCDPT4'!SCDPT4_9699999_17</f>
        <v>0</v>
      </c>
      <c r="T141" s="3">
        <f>'GMIC-NC_21A_SCDPT4'!SCDPT4_9099999_18+'GMIC-NC_21A_SCDPT4'!SCDPT4_9199999_18+'GMIC-NC_21A_SCDPT4'!SCDPT4_9299999_18+'GMIC-NC_21A_SCDPT4'!SCDPT4_9399999_18+'GMIC-NC_21A_SCDPT4'!SCDPT4_9499999_18+'GMIC-NC_21A_SCDPT4'!SCDPT4_9599999_18+'GMIC-NC_21A_SCDPT4'!SCDPT4_9699999_18</f>
        <v>0</v>
      </c>
      <c r="U141" s="3">
        <f>'GMIC-NC_21A_SCDPT4'!SCDPT4_9099999_19+'GMIC-NC_21A_SCDPT4'!SCDPT4_9199999_19+'GMIC-NC_21A_SCDPT4'!SCDPT4_9299999_19+'GMIC-NC_21A_SCDPT4'!SCDPT4_9399999_19+'GMIC-NC_21A_SCDPT4'!SCDPT4_9499999_19+'GMIC-NC_21A_SCDPT4'!SCDPT4_9599999_19+'GMIC-NC_21A_SCDPT4'!SCDPT4_9699999_19</f>
        <v>0</v>
      </c>
      <c r="V141" s="3">
        <f>'GMIC-NC_21A_SCDPT4'!SCDPT4_9099999_20+'GMIC-NC_21A_SCDPT4'!SCDPT4_9199999_20+'GMIC-NC_21A_SCDPT4'!SCDPT4_9299999_20+'GMIC-NC_21A_SCDPT4'!SCDPT4_9399999_20+'GMIC-NC_21A_SCDPT4'!SCDPT4_9499999_20+'GMIC-NC_21A_SCDPT4'!SCDPT4_9599999_20+'GMIC-NC_21A_SCDPT4'!SCDPT4_9699999_20</f>
        <v>0</v>
      </c>
      <c r="W141" s="2"/>
      <c r="X141" s="2"/>
      <c r="Y141" s="2"/>
      <c r="Z141" s="2"/>
      <c r="AA141" s="2"/>
      <c r="AB141" s="2"/>
    </row>
    <row r="142" spans="2:28" ht="28" x14ac:dyDescent="0.3">
      <c r="B142" s="16" t="s">
        <v>612</v>
      </c>
      <c r="C142" s="14" t="s">
        <v>32</v>
      </c>
      <c r="D142" s="18"/>
      <c r="E142" s="2"/>
      <c r="F142" s="2"/>
      <c r="G142" s="2"/>
      <c r="H142" s="2"/>
      <c r="I142" s="24"/>
      <c r="J142" s="2"/>
      <c r="K142" s="24"/>
      <c r="L142" s="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"/>
      <c r="X142" s="2"/>
      <c r="Y142" s="2"/>
      <c r="Z142" s="2"/>
      <c r="AA142" s="2"/>
      <c r="AB142" s="2"/>
    </row>
    <row r="143" spans="2:28" x14ac:dyDescent="0.3">
      <c r="B143" s="16" t="s">
        <v>119</v>
      </c>
      <c r="C143" s="14" t="s">
        <v>613</v>
      </c>
      <c r="D143" s="18"/>
      <c r="E143" s="2"/>
      <c r="F143" s="2"/>
      <c r="G143" s="2"/>
      <c r="H143" s="2"/>
      <c r="I143" s="3">
        <f>'GMIC-NC_21A_SCDPT4'!SCDPT4_9799997_7+'GMIC-NC_21A_SCDPT4'!SCDPT4_9799998_7</f>
        <v>0</v>
      </c>
      <c r="J143" s="2"/>
      <c r="K143" s="3">
        <f>'GMIC-NC_21A_SCDPT4'!SCDPT4_9799997_9+'GMIC-NC_21A_SCDPT4'!SCDPT4_9799998_9</f>
        <v>0</v>
      </c>
      <c r="L143" s="3">
        <f>'GMIC-NC_21A_SCDPT4'!SCDPT4_9799997_10+'GMIC-NC_21A_SCDPT4'!SCDPT4_9799998_10</f>
        <v>0</v>
      </c>
      <c r="M143" s="3">
        <f>'GMIC-NC_21A_SCDPT4'!SCDPT4_9799997_11+'GMIC-NC_21A_SCDPT4'!SCDPT4_9799998_11</f>
        <v>0</v>
      </c>
      <c r="N143" s="3">
        <f>'GMIC-NC_21A_SCDPT4'!SCDPT4_9799997_12+'GMIC-NC_21A_SCDPT4'!SCDPT4_9799998_12</f>
        <v>0</v>
      </c>
      <c r="O143" s="3">
        <f>'GMIC-NC_21A_SCDPT4'!SCDPT4_9799997_13+'GMIC-NC_21A_SCDPT4'!SCDPT4_9799998_13</f>
        <v>0</v>
      </c>
      <c r="P143" s="3">
        <f>'GMIC-NC_21A_SCDPT4'!SCDPT4_9799997_14+'GMIC-NC_21A_SCDPT4'!SCDPT4_9799998_14</f>
        <v>0</v>
      </c>
      <c r="Q143" s="3">
        <f>'GMIC-NC_21A_SCDPT4'!SCDPT4_9799997_15+'GMIC-NC_21A_SCDPT4'!SCDPT4_9799998_15</f>
        <v>0</v>
      </c>
      <c r="R143" s="3">
        <f>'GMIC-NC_21A_SCDPT4'!SCDPT4_9799997_16+'GMIC-NC_21A_SCDPT4'!SCDPT4_9799998_16</f>
        <v>0</v>
      </c>
      <c r="S143" s="3">
        <f>'GMIC-NC_21A_SCDPT4'!SCDPT4_9799997_17+'GMIC-NC_21A_SCDPT4'!SCDPT4_9799998_17</f>
        <v>0</v>
      </c>
      <c r="T143" s="3">
        <f>'GMIC-NC_21A_SCDPT4'!SCDPT4_9799997_18+'GMIC-NC_21A_SCDPT4'!SCDPT4_9799998_18</f>
        <v>0</v>
      </c>
      <c r="U143" s="3">
        <f>'GMIC-NC_21A_SCDPT4'!SCDPT4_9799997_19+'GMIC-NC_21A_SCDPT4'!SCDPT4_9799998_19</f>
        <v>0</v>
      </c>
      <c r="V143" s="3">
        <f>'GMIC-NC_21A_SCDPT4'!SCDPT4_9799997_20+'GMIC-NC_21A_SCDPT4'!SCDPT4_9799998_20</f>
        <v>0</v>
      </c>
      <c r="W143" s="2"/>
      <c r="X143" s="2"/>
      <c r="Y143" s="2"/>
      <c r="Z143" s="2"/>
      <c r="AA143" s="2"/>
      <c r="AB143" s="2"/>
    </row>
    <row r="144" spans="2:28" ht="28" x14ac:dyDescent="0.3">
      <c r="B144" s="16" t="s">
        <v>33</v>
      </c>
      <c r="C144" s="14" t="s">
        <v>172</v>
      </c>
      <c r="D144" s="18"/>
      <c r="E144" s="2"/>
      <c r="F144" s="2"/>
      <c r="G144" s="2"/>
      <c r="H144" s="2"/>
      <c r="I144" s="3">
        <f>'GMIC-NC_21A_SCDPT4'!SCDPT4_8999999_7+'GMIC-NC_21A_SCDPT4'!SCDPT4_9799999_7</f>
        <v>0</v>
      </c>
      <c r="J144" s="2"/>
      <c r="K144" s="3">
        <f>'GMIC-NC_21A_SCDPT4'!SCDPT4_8999999_9+'GMIC-NC_21A_SCDPT4'!SCDPT4_9799999_9</f>
        <v>0</v>
      </c>
      <c r="L144" s="3">
        <f>'GMIC-NC_21A_SCDPT4'!SCDPT4_8999999_10+'GMIC-NC_21A_SCDPT4'!SCDPT4_9799999_10</f>
        <v>0</v>
      </c>
      <c r="M144" s="3">
        <f>'GMIC-NC_21A_SCDPT4'!SCDPT4_8999999_11+'GMIC-NC_21A_SCDPT4'!SCDPT4_9799999_11</f>
        <v>0</v>
      </c>
      <c r="N144" s="3">
        <f>'GMIC-NC_21A_SCDPT4'!SCDPT4_8999999_12+'GMIC-NC_21A_SCDPT4'!SCDPT4_9799999_12</f>
        <v>0</v>
      </c>
      <c r="O144" s="3">
        <f>'GMIC-NC_21A_SCDPT4'!SCDPT4_8999999_13+'GMIC-NC_21A_SCDPT4'!SCDPT4_9799999_13</f>
        <v>0</v>
      </c>
      <c r="P144" s="3">
        <f>'GMIC-NC_21A_SCDPT4'!SCDPT4_8999999_14+'GMIC-NC_21A_SCDPT4'!SCDPT4_9799999_14</f>
        <v>0</v>
      </c>
      <c r="Q144" s="3">
        <f>'GMIC-NC_21A_SCDPT4'!SCDPT4_8999999_15+'GMIC-NC_21A_SCDPT4'!SCDPT4_9799999_15</f>
        <v>0</v>
      </c>
      <c r="R144" s="3">
        <f>'GMIC-NC_21A_SCDPT4'!SCDPT4_8999999_16+'GMIC-NC_21A_SCDPT4'!SCDPT4_9799999_16</f>
        <v>0</v>
      </c>
      <c r="S144" s="3">
        <f>'GMIC-NC_21A_SCDPT4'!SCDPT4_8999999_17+'GMIC-NC_21A_SCDPT4'!SCDPT4_9799999_17</f>
        <v>0</v>
      </c>
      <c r="T144" s="3">
        <f>'GMIC-NC_21A_SCDPT4'!SCDPT4_8999999_18+'GMIC-NC_21A_SCDPT4'!SCDPT4_9799999_18</f>
        <v>0</v>
      </c>
      <c r="U144" s="3">
        <f>'GMIC-NC_21A_SCDPT4'!SCDPT4_8999999_19+'GMIC-NC_21A_SCDPT4'!SCDPT4_9799999_19</f>
        <v>0</v>
      </c>
      <c r="V144" s="3">
        <f>'GMIC-NC_21A_SCDPT4'!SCDPT4_8999999_20+'GMIC-NC_21A_SCDPT4'!SCDPT4_9799999_20</f>
        <v>0</v>
      </c>
      <c r="W144" s="2"/>
      <c r="X144" s="2"/>
      <c r="Y144" s="2"/>
      <c r="Z144" s="2"/>
      <c r="AA144" s="2"/>
      <c r="AB144" s="2"/>
    </row>
    <row r="145" spans="2:28" x14ac:dyDescent="0.3">
      <c r="B145" s="55" t="s">
        <v>561</v>
      </c>
      <c r="C145" s="53" t="s">
        <v>74</v>
      </c>
      <c r="D145" s="61"/>
      <c r="E145" s="23"/>
      <c r="F145" s="23"/>
      <c r="G145" s="23"/>
      <c r="H145" s="23"/>
      <c r="I145" s="26">
        <f>'GMIC-NC_21A_SCDPT4'!SCDPT4_8399999_7+'GMIC-NC_21A_SCDPT4'!SCDPT4_8999999_7+'GMIC-NC_21A_SCDPT4'!SCDPT4_9799999_7</f>
        <v>35853681</v>
      </c>
      <c r="J145" s="23"/>
      <c r="K145" s="26">
        <f>'GMIC-NC_21A_SCDPT4'!SCDPT4_8399999_9+'GMIC-NC_21A_SCDPT4'!SCDPT4_8999999_9+'GMIC-NC_21A_SCDPT4'!SCDPT4_9799999_9</f>
        <v>35209264</v>
      </c>
      <c r="L145" s="26">
        <f>'GMIC-NC_21A_SCDPT4'!SCDPT4_8399999_10+'GMIC-NC_21A_SCDPT4'!SCDPT4_8999999_10+'GMIC-NC_21A_SCDPT4'!SCDPT4_9799999_10</f>
        <v>26721885</v>
      </c>
      <c r="M145" s="26">
        <f>'GMIC-NC_21A_SCDPT4'!SCDPT4_8399999_11+'GMIC-NC_21A_SCDPT4'!SCDPT4_8999999_11+'GMIC-NC_21A_SCDPT4'!SCDPT4_9799999_11</f>
        <v>0</v>
      </c>
      <c r="N145" s="26">
        <f>'GMIC-NC_21A_SCDPT4'!SCDPT4_8399999_12+'GMIC-NC_21A_SCDPT4'!SCDPT4_8999999_12+'GMIC-NC_21A_SCDPT4'!SCDPT4_9799999_12</f>
        <v>214</v>
      </c>
      <c r="O145" s="26">
        <f>'GMIC-NC_21A_SCDPT4'!SCDPT4_8399999_13+'GMIC-NC_21A_SCDPT4'!SCDPT4_8999999_13+'GMIC-NC_21A_SCDPT4'!SCDPT4_9799999_13</f>
        <v>0</v>
      </c>
      <c r="P145" s="26">
        <f>'GMIC-NC_21A_SCDPT4'!SCDPT4_8399999_14+'GMIC-NC_21A_SCDPT4'!SCDPT4_8999999_14+'GMIC-NC_21A_SCDPT4'!SCDPT4_9799999_14</f>
        <v>214</v>
      </c>
      <c r="Q145" s="26">
        <f>'GMIC-NC_21A_SCDPT4'!SCDPT4_8399999_15+'GMIC-NC_21A_SCDPT4'!SCDPT4_8999999_15+'GMIC-NC_21A_SCDPT4'!SCDPT4_9799999_15</f>
        <v>0</v>
      </c>
      <c r="R145" s="26">
        <f>'GMIC-NC_21A_SCDPT4'!SCDPT4_8399999_16+'GMIC-NC_21A_SCDPT4'!SCDPT4_8999999_16+'GMIC-NC_21A_SCDPT4'!SCDPT4_9799999_16</f>
        <v>35210939</v>
      </c>
      <c r="S145" s="26">
        <f>'GMIC-NC_21A_SCDPT4'!SCDPT4_8399999_17+'GMIC-NC_21A_SCDPT4'!SCDPT4_8999999_17+'GMIC-NC_21A_SCDPT4'!SCDPT4_9799999_17</f>
        <v>0</v>
      </c>
      <c r="T145" s="26">
        <f>'GMIC-NC_21A_SCDPT4'!SCDPT4_8399999_18+'GMIC-NC_21A_SCDPT4'!SCDPT4_8999999_18+'GMIC-NC_21A_SCDPT4'!SCDPT4_9799999_18</f>
        <v>600811</v>
      </c>
      <c r="U145" s="26">
        <f>'GMIC-NC_21A_SCDPT4'!SCDPT4_8399999_19+'GMIC-NC_21A_SCDPT4'!SCDPT4_8999999_19+'GMIC-NC_21A_SCDPT4'!SCDPT4_9799999_19</f>
        <v>600811</v>
      </c>
      <c r="V145" s="26">
        <f>'GMIC-NC_21A_SCDPT4'!SCDPT4_8399999_20+'GMIC-NC_21A_SCDPT4'!SCDPT4_8999999_20+'GMIC-NC_21A_SCDPT4'!SCDPT4_9799999_20</f>
        <v>403568</v>
      </c>
      <c r="W145" s="23"/>
      <c r="X145" s="23"/>
      <c r="Y145" s="23"/>
      <c r="Z145" s="23"/>
      <c r="AA145" s="23"/>
      <c r="AB145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&amp;CSCDPT4SCDPT4</oddHeader>
    <oddFooter>&amp;LWing Application : &amp;R SaveAs(3/15/2022-5:43 PM)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B102"/>
  <sheetViews>
    <sheetView workbookViewId="0"/>
  </sheetViews>
  <sheetFormatPr defaultRowHeight="14" x14ac:dyDescent="0.3"/>
  <cols>
    <col min="1" max="1" width="1.75" customWidth="1"/>
    <col min="2" max="2" width="9.75" customWidth="1"/>
    <col min="3" max="4" width="25.75" customWidth="1"/>
    <col min="5" max="5" width="59.75" customWidth="1"/>
    <col min="6" max="6" width="10.75" customWidth="1"/>
    <col min="7" max="7" width="25.75" customWidth="1"/>
    <col min="8" max="8" width="10.75" customWidth="1"/>
    <col min="9" max="9" width="25.75" customWidth="1"/>
    <col min="10" max="23" width="14.75" customWidth="1"/>
    <col min="24" max="24" width="10.75" customWidth="1"/>
    <col min="25" max="25" width="20.75" customWidth="1"/>
    <col min="26" max="27" width="25.75" customWidth="1"/>
    <col min="28" max="28" width="10.75" customWidth="1"/>
  </cols>
  <sheetData>
    <row r="1" spans="2:28" x14ac:dyDescent="0.3">
      <c r="C1" s="41" t="s">
        <v>240</v>
      </c>
      <c r="D1" s="41" t="s">
        <v>177</v>
      </c>
      <c r="E1" s="41" t="s">
        <v>243</v>
      </c>
      <c r="F1" s="41" t="s">
        <v>43</v>
      </c>
    </row>
    <row r="2" spans="2:28" x14ac:dyDescent="0.3">
      <c r="B2" s="54"/>
      <c r="C2" s="45" t="str">
        <f>'GMIC-NC_21A_SCDPT1'!Wings_Company_ID</f>
        <v>GMIC-NC</v>
      </c>
      <c r="D2" s="45" t="str">
        <f>'GMIC-NC_21A_SCDPT1'!Wings_Statement_ID</f>
        <v>21A</v>
      </c>
      <c r="E2" s="43" t="s">
        <v>175</v>
      </c>
      <c r="F2" s="43" t="s">
        <v>276</v>
      </c>
    </row>
    <row r="3" spans="2:28" ht="40" customHeight="1" x14ac:dyDescent="0.3">
      <c r="B3" s="52" t="s">
        <v>44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40" customHeight="1" x14ac:dyDescent="0.4">
      <c r="B4" s="50" t="s">
        <v>618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2:28" x14ac:dyDescent="0.3">
      <c r="B5" s="49"/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</row>
    <row r="6" spans="2:28" ht="46.5" x14ac:dyDescent="0.3">
      <c r="B6" s="51"/>
      <c r="C6" s="10" t="s">
        <v>409</v>
      </c>
      <c r="D6" s="10" t="s">
        <v>280</v>
      </c>
      <c r="E6" s="10" t="s">
        <v>490</v>
      </c>
      <c r="F6" s="10" t="s">
        <v>365</v>
      </c>
      <c r="G6" s="10" t="s">
        <v>162</v>
      </c>
      <c r="H6" s="10" t="s">
        <v>315</v>
      </c>
      <c r="I6" s="10" t="s">
        <v>614</v>
      </c>
      <c r="J6" s="10" t="s">
        <v>649</v>
      </c>
      <c r="K6" s="10" t="s">
        <v>205</v>
      </c>
      <c r="L6" s="10" t="s">
        <v>316</v>
      </c>
      <c r="M6" s="10" t="s">
        <v>322</v>
      </c>
      <c r="N6" s="10" t="s">
        <v>130</v>
      </c>
      <c r="O6" s="10" t="s">
        <v>363</v>
      </c>
      <c r="P6" s="10" t="s">
        <v>411</v>
      </c>
      <c r="Q6" s="10" t="s">
        <v>204</v>
      </c>
      <c r="R6" s="10" t="s">
        <v>1</v>
      </c>
      <c r="S6" s="10" t="s">
        <v>444</v>
      </c>
      <c r="T6" s="10" t="s">
        <v>121</v>
      </c>
      <c r="U6" s="10" t="s">
        <v>122</v>
      </c>
      <c r="V6" s="10" t="s">
        <v>486</v>
      </c>
      <c r="W6" s="10" t="s">
        <v>163</v>
      </c>
      <c r="X6" s="10" t="s">
        <v>97</v>
      </c>
      <c r="Y6" s="10" t="s">
        <v>492</v>
      </c>
      <c r="Z6" s="10" t="s">
        <v>452</v>
      </c>
      <c r="AA6" s="10" t="s">
        <v>98</v>
      </c>
      <c r="AB6" s="10" t="s">
        <v>366</v>
      </c>
    </row>
    <row r="7" spans="2:28" x14ac:dyDescent="0.3">
      <c r="B7" s="7" t="s">
        <v>412</v>
      </c>
      <c r="C7" s="1" t="s">
        <v>412</v>
      </c>
      <c r="D7" s="6" t="s">
        <v>412</v>
      </c>
      <c r="E7" s="1" t="s">
        <v>412</v>
      </c>
      <c r="F7" s="1" t="s">
        <v>412</v>
      </c>
      <c r="G7" s="1" t="s">
        <v>412</v>
      </c>
      <c r="H7" s="1" t="s">
        <v>412</v>
      </c>
      <c r="I7" s="1" t="s">
        <v>412</v>
      </c>
      <c r="J7" s="1" t="s">
        <v>412</v>
      </c>
      <c r="K7" s="1" t="s">
        <v>412</v>
      </c>
      <c r="L7" s="1" t="s">
        <v>412</v>
      </c>
      <c r="M7" s="1" t="s">
        <v>412</v>
      </c>
      <c r="N7" s="1" t="s">
        <v>412</v>
      </c>
      <c r="O7" s="1" t="s">
        <v>412</v>
      </c>
      <c r="P7" s="1" t="s">
        <v>412</v>
      </c>
      <c r="Q7" s="1" t="s">
        <v>412</v>
      </c>
      <c r="R7" s="1" t="s">
        <v>412</v>
      </c>
      <c r="S7" s="1" t="s">
        <v>412</v>
      </c>
      <c r="T7" s="1" t="s">
        <v>412</v>
      </c>
      <c r="U7" s="1" t="s">
        <v>412</v>
      </c>
      <c r="V7" s="1" t="s">
        <v>412</v>
      </c>
      <c r="W7" s="1" t="s">
        <v>412</v>
      </c>
      <c r="X7" s="1" t="s">
        <v>412</v>
      </c>
      <c r="Y7" s="1" t="s">
        <v>412</v>
      </c>
      <c r="Z7" s="1" t="s">
        <v>412</v>
      </c>
      <c r="AA7" s="1" t="s">
        <v>412</v>
      </c>
      <c r="AB7" s="1" t="s">
        <v>412</v>
      </c>
    </row>
    <row r="8" spans="2:28" x14ac:dyDescent="0.3">
      <c r="B8" s="17" t="s">
        <v>475</v>
      </c>
      <c r="C8" s="20" t="s">
        <v>584</v>
      </c>
      <c r="D8" s="15" t="s">
        <v>2</v>
      </c>
      <c r="E8" s="19" t="s">
        <v>2</v>
      </c>
      <c r="F8" s="8"/>
      <c r="G8" s="5" t="s">
        <v>2</v>
      </c>
      <c r="H8" s="8"/>
      <c r="I8" s="5" t="s">
        <v>2</v>
      </c>
      <c r="J8" s="4"/>
      <c r="K8" s="4"/>
      <c r="L8" s="4"/>
      <c r="M8" s="4"/>
      <c r="N8" s="4"/>
      <c r="O8" s="4"/>
      <c r="P8" s="4"/>
      <c r="Q8" s="21"/>
      <c r="R8" s="4"/>
      <c r="S8" s="4"/>
      <c r="T8" s="4"/>
      <c r="U8" s="21"/>
      <c r="V8" s="4"/>
      <c r="W8" s="4"/>
      <c r="X8" s="2"/>
      <c r="Y8" s="5" t="s">
        <v>2</v>
      </c>
      <c r="Z8" s="5" t="s">
        <v>2</v>
      </c>
      <c r="AA8" s="5" t="s">
        <v>2</v>
      </c>
      <c r="AB8" s="13" t="s">
        <v>2</v>
      </c>
    </row>
    <row r="9" spans="2:28" x14ac:dyDescent="0.3">
      <c r="B9" s="7" t="s">
        <v>412</v>
      </c>
      <c r="C9" s="1" t="s">
        <v>412</v>
      </c>
      <c r="D9" s="6" t="s">
        <v>412</v>
      </c>
      <c r="E9" s="1" t="s">
        <v>412</v>
      </c>
      <c r="F9" s="1" t="s">
        <v>412</v>
      </c>
      <c r="G9" s="1" t="s">
        <v>412</v>
      </c>
      <c r="H9" s="1" t="s">
        <v>412</v>
      </c>
      <c r="I9" s="1" t="s">
        <v>412</v>
      </c>
      <c r="J9" s="1" t="s">
        <v>412</v>
      </c>
      <c r="K9" s="1" t="s">
        <v>412</v>
      </c>
      <c r="L9" s="1" t="s">
        <v>412</v>
      </c>
      <c r="M9" s="1" t="s">
        <v>412</v>
      </c>
      <c r="N9" s="1" t="s">
        <v>412</v>
      </c>
      <c r="O9" s="1" t="s">
        <v>412</v>
      </c>
      <c r="P9" s="1" t="s">
        <v>412</v>
      </c>
      <c r="Q9" s="1" t="s">
        <v>412</v>
      </c>
      <c r="R9" s="1" t="s">
        <v>412</v>
      </c>
      <c r="S9" s="1" t="s">
        <v>412</v>
      </c>
      <c r="T9" s="1" t="s">
        <v>412</v>
      </c>
      <c r="U9" s="1" t="s">
        <v>412</v>
      </c>
      <c r="V9" s="1" t="s">
        <v>412</v>
      </c>
      <c r="W9" s="1" t="s">
        <v>412</v>
      </c>
      <c r="X9" s="1" t="s">
        <v>412</v>
      </c>
      <c r="Y9" s="1" t="s">
        <v>412</v>
      </c>
      <c r="Z9" s="1" t="s">
        <v>412</v>
      </c>
      <c r="AA9" s="1" t="s">
        <v>412</v>
      </c>
      <c r="AB9" s="1" t="s">
        <v>412</v>
      </c>
    </row>
    <row r="10" spans="2:28" ht="28" x14ac:dyDescent="0.3">
      <c r="B10" s="16" t="s">
        <v>3</v>
      </c>
      <c r="C10" s="14" t="s">
        <v>437</v>
      </c>
      <c r="D10" s="18"/>
      <c r="E10" s="2"/>
      <c r="F10" s="25"/>
      <c r="G10" s="2"/>
      <c r="H10" s="25"/>
      <c r="I10" s="2"/>
      <c r="J10" s="3">
        <f>SUM('GMIC-NC_21A_SCDPT5'!SCDPT5_05BEGIN_8:'GMIC-NC_21A_SCDPT5'!SCDPT5_05ENDIN_8)</f>
        <v>0</v>
      </c>
      <c r="K10" s="3">
        <f>SUM('GMIC-NC_21A_SCDPT5'!SCDPT5_05BEGIN_9:'GMIC-NC_21A_SCDPT5'!SCDPT5_05ENDIN_9)</f>
        <v>0</v>
      </c>
      <c r="L10" s="3">
        <f>SUM('GMIC-NC_21A_SCDPT5'!SCDPT5_05BEGIN_10:'GMIC-NC_21A_SCDPT5'!SCDPT5_05ENDIN_10)</f>
        <v>0</v>
      </c>
      <c r="M10" s="3">
        <f>SUM('GMIC-NC_21A_SCDPT5'!SCDPT5_05BEGIN_11:'GMIC-NC_21A_SCDPT5'!SCDPT5_05ENDIN_11)</f>
        <v>0</v>
      </c>
      <c r="N10" s="3">
        <f>SUM('GMIC-NC_21A_SCDPT5'!SCDPT5_05BEGIN_12:'GMIC-NC_21A_SCDPT5'!SCDPT5_05ENDIN_12)</f>
        <v>0</v>
      </c>
      <c r="O10" s="3">
        <f>SUM('GMIC-NC_21A_SCDPT5'!SCDPT5_05BEGIN_13:'GMIC-NC_21A_SCDPT5'!SCDPT5_05ENDIN_13)</f>
        <v>0</v>
      </c>
      <c r="P10" s="3">
        <f>SUM('GMIC-NC_21A_SCDPT5'!SCDPT5_05BEGIN_14:'GMIC-NC_21A_SCDPT5'!SCDPT5_05ENDIN_14)</f>
        <v>0</v>
      </c>
      <c r="Q10" s="3">
        <f>SUM('GMIC-NC_21A_SCDPT5'!SCDPT5_05BEGIN_15:'GMIC-NC_21A_SCDPT5'!SCDPT5_05ENDIN_15)</f>
        <v>0</v>
      </c>
      <c r="R10" s="3">
        <f>SUM('GMIC-NC_21A_SCDPT5'!SCDPT5_05BEGIN_16:'GMIC-NC_21A_SCDPT5'!SCDPT5_05ENDIN_16)</f>
        <v>0</v>
      </c>
      <c r="S10" s="3">
        <f>SUM('GMIC-NC_21A_SCDPT5'!SCDPT5_05BEGIN_17:'GMIC-NC_21A_SCDPT5'!SCDPT5_05ENDIN_17)</f>
        <v>0</v>
      </c>
      <c r="T10" s="3">
        <f>SUM('GMIC-NC_21A_SCDPT5'!SCDPT5_05BEGIN_18:'GMIC-NC_21A_SCDPT5'!SCDPT5_05ENDIN_18)</f>
        <v>0</v>
      </c>
      <c r="U10" s="3">
        <f>SUM('GMIC-NC_21A_SCDPT5'!SCDPT5_05BEGIN_19:'GMIC-NC_21A_SCDPT5'!SCDPT5_05ENDIN_19)</f>
        <v>0</v>
      </c>
      <c r="V10" s="3">
        <f>SUM('GMIC-NC_21A_SCDPT5'!SCDPT5_05BEGIN_20:'GMIC-NC_21A_SCDPT5'!SCDPT5_05ENDIN_20)</f>
        <v>0</v>
      </c>
      <c r="W10" s="3">
        <f>SUM('GMIC-NC_21A_SCDPT5'!SCDPT5_05BEGIN_21:'GMIC-NC_21A_SCDPT5'!SCDPT5_05ENDIN_21)</f>
        <v>0</v>
      </c>
      <c r="X10" s="2"/>
      <c r="Y10" s="2"/>
      <c r="Z10" s="2"/>
      <c r="AA10" s="2"/>
      <c r="AB10" s="2"/>
    </row>
    <row r="11" spans="2:28" x14ac:dyDescent="0.3">
      <c r="B11" s="7" t="s">
        <v>412</v>
      </c>
      <c r="C11" s="1" t="s">
        <v>412</v>
      </c>
      <c r="D11" s="6" t="s">
        <v>412</v>
      </c>
      <c r="E11" s="1" t="s">
        <v>412</v>
      </c>
      <c r="F11" s="22" t="s">
        <v>412</v>
      </c>
      <c r="G11" s="1" t="s">
        <v>412</v>
      </c>
      <c r="H11" s="22" t="s">
        <v>412</v>
      </c>
      <c r="I11" s="1" t="s">
        <v>412</v>
      </c>
      <c r="J11" s="1" t="s">
        <v>412</v>
      </c>
      <c r="K11" s="1" t="s">
        <v>412</v>
      </c>
      <c r="L11" s="1" t="s">
        <v>412</v>
      </c>
      <c r="M11" s="1" t="s">
        <v>412</v>
      </c>
      <c r="N11" s="1" t="s">
        <v>412</v>
      </c>
      <c r="O11" s="1" t="s">
        <v>412</v>
      </c>
      <c r="P11" s="1" t="s">
        <v>412</v>
      </c>
      <c r="Q11" s="1" t="s">
        <v>412</v>
      </c>
      <c r="R11" s="1" t="s">
        <v>412</v>
      </c>
      <c r="S11" s="1" t="s">
        <v>412</v>
      </c>
      <c r="T11" s="1" t="s">
        <v>412</v>
      </c>
      <c r="U11" s="1" t="s">
        <v>412</v>
      </c>
      <c r="V11" s="1" t="s">
        <v>412</v>
      </c>
      <c r="W11" s="1" t="s">
        <v>412</v>
      </c>
      <c r="X11" s="1" t="s">
        <v>412</v>
      </c>
      <c r="Y11" s="1" t="s">
        <v>412</v>
      </c>
      <c r="Z11" s="1" t="s">
        <v>412</v>
      </c>
      <c r="AA11" s="1" t="s">
        <v>412</v>
      </c>
      <c r="AB11" s="1" t="s">
        <v>412</v>
      </c>
    </row>
    <row r="12" spans="2:28" x14ac:dyDescent="0.3">
      <c r="B12" s="17" t="s">
        <v>164</v>
      </c>
      <c r="C12" s="20" t="s">
        <v>584</v>
      </c>
      <c r="D12" s="15" t="s">
        <v>2</v>
      </c>
      <c r="E12" s="19" t="s">
        <v>2</v>
      </c>
      <c r="F12" s="37"/>
      <c r="G12" s="5" t="s">
        <v>2</v>
      </c>
      <c r="H12" s="37"/>
      <c r="I12" s="5" t="s">
        <v>2</v>
      </c>
      <c r="J12" s="4"/>
      <c r="K12" s="4"/>
      <c r="L12" s="4"/>
      <c r="M12" s="4"/>
      <c r="N12" s="4"/>
      <c r="O12" s="4"/>
      <c r="P12" s="4"/>
      <c r="Q12" s="21"/>
      <c r="R12" s="4"/>
      <c r="S12" s="4"/>
      <c r="T12" s="4"/>
      <c r="U12" s="21"/>
      <c r="V12" s="4"/>
      <c r="W12" s="4"/>
      <c r="X12" s="2"/>
      <c r="Y12" s="5" t="s">
        <v>2</v>
      </c>
      <c r="Z12" s="5" t="s">
        <v>2</v>
      </c>
      <c r="AA12" s="5" t="s">
        <v>2</v>
      </c>
      <c r="AB12" s="13" t="s">
        <v>2</v>
      </c>
    </row>
    <row r="13" spans="2:28" x14ac:dyDescent="0.3">
      <c r="B13" s="7" t="s">
        <v>412</v>
      </c>
      <c r="C13" s="1" t="s">
        <v>412</v>
      </c>
      <c r="D13" s="6" t="s">
        <v>412</v>
      </c>
      <c r="E13" s="1" t="s">
        <v>412</v>
      </c>
      <c r="F13" s="1" t="s">
        <v>412</v>
      </c>
      <c r="G13" s="1" t="s">
        <v>412</v>
      </c>
      <c r="H13" s="1" t="s">
        <v>412</v>
      </c>
      <c r="I13" s="1" t="s">
        <v>412</v>
      </c>
      <c r="J13" s="1" t="s">
        <v>412</v>
      </c>
      <c r="K13" s="1" t="s">
        <v>412</v>
      </c>
      <c r="L13" s="1" t="s">
        <v>412</v>
      </c>
      <c r="M13" s="1" t="s">
        <v>412</v>
      </c>
      <c r="N13" s="1" t="s">
        <v>412</v>
      </c>
      <c r="O13" s="1" t="s">
        <v>412</v>
      </c>
      <c r="P13" s="1" t="s">
        <v>412</v>
      </c>
      <c r="Q13" s="1" t="s">
        <v>412</v>
      </c>
      <c r="R13" s="1" t="s">
        <v>412</v>
      </c>
      <c r="S13" s="1" t="s">
        <v>412</v>
      </c>
      <c r="T13" s="1" t="s">
        <v>412</v>
      </c>
      <c r="U13" s="1" t="s">
        <v>412</v>
      </c>
      <c r="V13" s="1" t="s">
        <v>412</v>
      </c>
      <c r="W13" s="1" t="s">
        <v>412</v>
      </c>
      <c r="X13" s="1" t="s">
        <v>412</v>
      </c>
      <c r="Y13" s="1" t="s">
        <v>412</v>
      </c>
      <c r="Z13" s="1" t="s">
        <v>412</v>
      </c>
      <c r="AA13" s="1" t="s">
        <v>412</v>
      </c>
      <c r="AB13" s="1" t="s">
        <v>412</v>
      </c>
    </row>
    <row r="14" spans="2:28" ht="28" x14ac:dyDescent="0.3">
      <c r="B14" s="16" t="s">
        <v>330</v>
      </c>
      <c r="C14" s="14" t="s">
        <v>311</v>
      </c>
      <c r="D14" s="18"/>
      <c r="E14" s="2"/>
      <c r="F14" s="25"/>
      <c r="G14" s="2"/>
      <c r="H14" s="25"/>
      <c r="I14" s="2"/>
      <c r="J14" s="3">
        <f>SUM('GMIC-NC_21A_SCDPT5'!SCDPT5_10BEGIN_8:'GMIC-NC_21A_SCDPT5'!SCDPT5_10ENDIN_8)</f>
        <v>0</v>
      </c>
      <c r="K14" s="3">
        <f>SUM('GMIC-NC_21A_SCDPT5'!SCDPT5_10BEGIN_9:'GMIC-NC_21A_SCDPT5'!SCDPT5_10ENDIN_9)</f>
        <v>0</v>
      </c>
      <c r="L14" s="3">
        <f>SUM('GMIC-NC_21A_SCDPT5'!SCDPT5_10BEGIN_10:'GMIC-NC_21A_SCDPT5'!SCDPT5_10ENDIN_10)</f>
        <v>0</v>
      </c>
      <c r="M14" s="3">
        <f>SUM('GMIC-NC_21A_SCDPT5'!SCDPT5_10BEGIN_11:'GMIC-NC_21A_SCDPT5'!SCDPT5_10ENDIN_11)</f>
        <v>0</v>
      </c>
      <c r="N14" s="3">
        <f>SUM('GMIC-NC_21A_SCDPT5'!SCDPT5_10BEGIN_12:'GMIC-NC_21A_SCDPT5'!SCDPT5_10ENDIN_12)</f>
        <v>0</v>
      </c>
      <c r="O14" s="3">
        <f>SUM('GMIC-NC_21A_SCDPT5'!SCDPT5_10BEGIN_13:'GMIC-NC_21A_SCDPT5'!SCDPT5_10ENDIN_13)</f>
        <v>0</v>
      </c>
      <c r="P14" s="3">
        <f>SUM('GMIC-NC_21A_SCDPT5'!SCDPT5_10BEGIN_14:'GMIC-NC_21A_SCDPT5'!SCDPT5_10ENDIN_14)</f>
        <v>0</v>
      </c>
      <c r="Q14" s="3">
        <f>SUM('GMIC-NC_21A_SCDPT5'!SCDPT5_10BEGIN_15:'GMIC-NC_21A_SCDPT5'!SCDPT5_10ENDIN_15)</f>
        <v>0</v>
      </c>
      <c r="R14" s="3">
        <f>SUM('GMIC-NC_21A_SCDPT5'!SCDPT5_10BEGIN_16:'GMIC-NC_21A_SCDPT5'!SCDPT5_10ENDIN_16)</f>
        <v>0</v>
      </c>
      <c r="S14" s="3">
        <f>SUM('GMIC-NC_21A_SCDPT5'!SCDPT5_10BEGIN_17:'GMIC-NC_21A_SCDPT5'!SCDPT5_10ENDIN_17)</f>
        <v>0</v>
      </c>
      <c r="T14" s="3">
        <f>SUM('GMIC-NC_21A_SCDPT5'!SCDPT5_10BEGIN_18:'GMIC-NC_21A_SCDPT5'!SCDPT5_10ENDIN_18)</f>
        <v>0</v>
      </c>
      <c r="U14" s="3">
        <f>SUM('GMIC-NC_21A_SCDPT5'!SCDPT5_10BEGIN_19:'GMIC-NC_21A_SCDPT5'!SCDPT5_10ENDIN_19)</f>
        <v>0</v>
      </c>
      <c r="V14" s="3">
        <f>SUM('GMIC-NC_21A_SCDPT5'!SCDPT5_10BEGIN_20:'GMIC-NC_21A_SCDPT5'!SCDPT5_10ENDIN_20)</f>
        <v>0</v>
      </c>
      <c r="W14" s="3">
        <f>SUM('GMIC-NC_21A_SCDPT5'!SCDPT5_10BEGIN_21:'GMIC-NC_21A_SCDPT5'!SCDPT5_10ENDIN_21)</f>
        <v>0</v>
      </c>
      <c r="X14" s="2"/>
      <c r="Y14" s="2"/>
      <c r="Z14" s="2"/>
      <c r="AA14" s="2"/>
      <c r="AB14" s="2"/>
    </row>
    <row r="15" spans="2:28" x14ac:dyDescent="0.3">
      <c r="B15" s="7" t="s">
        <v>412</v>
      </c>
      <c r="C15" s="1" t="s">
        <v>412</v>
      </c>
      <c r="D15" s="6" t="s">
        <v>412</v>
      </c>
      <c r="E15" s="1" t="s">
        <v>412</v>
      </c>
      <c r="F15" s="22" t="s">
        <v>412</v>
      </c>
      <c r="G15" s="1" t="s">
        <v>412</v>
      </c>
      <c r="H15" s="22" t="s">
        <v>412</v>
      </c>
      <c r="I15" s="1" t="s">
        <v>412</v>
      </c>
      <c r="J15" s="1" t="s">
        <v>412</v>
      </c>
      <c r="K15" s="1" t="s">
        <v>412</v>
      </c>
      <c r="L15" s="1" t="s">
        <v>412</v>
      </c>
      <c r="M15" s="1" t="s">
        <v>412</v>
      </c>
      <c r="N15" s="1" t="s">
        <v>412</v>
      </c>
      <c r="O15" s="1" t="s">
        <v>412</v>
      </c>
      <c r="P15" s="1" t="s">
        <v>412</v>
      </c>
      <c r="Q15" s="1" t="s">
        <v>412</v>
      </c>
      <c r="R15" s="1" t="s">
        <v>412</v>
      </c>
      <c r="S15" s="1" t="s">
        <v>412</v>
      </c>
      <c r="T15" s="1" t="s">
        <v>412</v>
      </c>
      <c r="U15" s="1" t="s">
        <v>412</v>
      </c>
      <c r="V15" s="1" t="s">
        <v>412</v>
      </c>
      <c r="W15" s="1" t="s">
        <v>412</v>
      </c>
      <c r="X15" s="1" t="s">
        <v>412</v>
      </c>
      <c r="Y15" s="1" t="s">
        <v>412</v>
      </c>
      <c r="Z15" s="1" t="s">
        <v>412</v>
      </c>
      <c r="AA15" s="1" t="s">
        <v>412</v>
      </c>
      <c r="AB15" s="1" t="s">
        <v>412</v>
      </c>
    </row>
    <row r="16" spans="2:28" x14ac:dyDescent="0.3">
      <c r="B16" s="17" t="s">
        <v>638</v>
      </c>
      <c r="C16" s="20" t="s">
        <v>584</v>
      </c>
      <c r="D16" s="15" t="s">
        <v>2</v>
      </c>
      <c r="E16" s="19" t="s">
        <v>2</v>
      </c>
      <c r="F16" s="37"/>
      <c r="G16" s="5" t="s">
        <v>2</v>
      </c>
      <c r="H16" s="37"/>
      <c r="I16" s="5" t="s">
        <v>2</v>
      </c>
      <c r="J16" s="4"/>
      <c r="K16" s="4"/>
      <c r="L16" s="4"/>
      <c r="M16" s="4"/>
      <c r="N16" s="4"/>
      <c r="O16" s="4"/>
      <c r="P16" s="4"/>
      <c r="Q16" s="21"/>
      <c r="R16" s="4"/>
      <c r="S16" s="4"/>
      <c r="T16" s="4"/>
      <c r="U16" s="21"/>
      <c r="V16" s="4"/>
      <c r="W16" s="4"/>
      <c r="X16" s="40" t="s">
        <v>2</v>
      </c>
      <c r="Y16" s="5" t="s">
        <v>2</v>
      </c>
      <c r="Z16" s="5" t="s">
        <v>2</v>
      </c>
      <c r="AA16" s="5" t="s">
        <v>2</v>
      </c>
      <c r="AB16" s="13" t="s">
        <v>2</v>
      </c>
    </row>
    <row r="17" spans="2:28" x14ac:dyDescent="0.3">
      <c r="B17" s="7" t="s">
        <v>412</v>
      </c>
      <c r="C17" s="1" t="s">
        <v>412</v>
      </c>
      <c r="D17" s="6" t="s">
        <v>412</v>
      </c>
      <c r="E17" s="1" t="s">
        <v>412</v>
      </c>
      <c r="F17" s="22" t="s">
        <v>412</v>
      </c>
      <c r="G17" s="1" t="s">
        <v>412</v>
      </c>
      <c r="H17" s="22" t="s">
        <v>412</v>
      </c>
      <c r="I17" s="1" t="s">
        <v>412</v>
      </c>
      <c r="J17" s="1" t="s">
        <v>412</v>
      </c>
      <c r="K17" s="1" t="s">
        <v>412</v>
      </c>
      <c r="L17" s="1" t="s">
        <v>412</v>
      </c>
      <c r="M17" s="1" t="s">
        <v>412</v>
      </c>
      <c r="N17" s="1" t="s">
        <v>412</v>
      </c>
      <c r="O17" s="1" t="s">
        <v>412</v>
      </c>
      <c r="P17" s="1" t="s">
        <v>412</v>
      </c>
      <c r="Q17" s="1" t="s">
        <v>412</v>
      </c>
      <c r="R17" s="1" t="s">
        <v>412</v>
      </c>
      <c r="S17" s="1" t="s">
        <v>412</v>
      </c>
      <c r="T17" s="1" t="s">
        <v>412</v>
      </c>
      <c r="U17" s="1" t="s">
        <v>412</v>
      </c>
      <c r="V17" s="1" t="s">
        <v>412</v>
      </c>
      <c r="W17" s="1" t="s">
        <v>412</v>
      </c>
      <c r="X17" s="1" t="s">
        <v>412</v>
      </c>
      <c r="Y17" s="1" t="s">
        <v>412</v>
      </c>
      <c r="Z17" s="1" t="s">
        <v>412</v>
      </c>
      <c r="AA17" s="1" t="s">
        <v>412</v>
      </c>
      <c r="AB17" s="1" t="s">
        <v>412</v>
      </c>
    </row>
    <row r="18" spans="2:28" ht="28" x14ac:dyDescent="0.3">
      <c r="B18" s="16" t="s">
        <v>210</v>
      </c>
      <c r="C18" s="14" t="s">
        <v>312</v>
      </c>
      <c r="D18" s="18"/>
      <c r="E18" s="2"/>
      <c r="F18" s="25"/>
      <c r="G18" s="2"/>
      <c r="H18" s="25"/>
      <c r="I18" s="2"/>
      <c r="J18" s="3">
        <f>SUM('GMIC-NC_21A_SCDPT5'!SCDPT5_17BEGIN_8:'GMIC-NC_21A_SCDPT5'!SCDPT5_17ENDIN_8)</f>
        <v>0</v>
      </c>
      <c r="K18" s="3">
        <f>SUM('GMIC-NC_21A_SCDPT5'!SCDPT5_17BEGIN_9:'GMIC-NC_21A_SCDPT5'!SCDPT5_17ENDIN_9)</f>
        <v>0</v>
      </c>
      <c r="L18" s="3">
        <f>SUM('GMIC-NC_21A_SCDPT5'!SCDPT5_17BEGIN_10:'GMIC-NC_21A_SCDPT5'!SCDPT5_17ENDIN_10)</f>
        <v>0</v>
      </c>
      <c r="M18" s="3">
        <f>SUM('GMIC-NC_21A_SCDPT5'!SCDPT5_17BEGIN_11:'GMIC-NC_21A_SCDPT5'!SCDPT5_17ENDIN_11)</f>
        <v>0</v>
      </c>
      <c r="N18" s="3">
        <f>SUM('GMIC-NC_21A_SCDPT5'!SCDPT5_17BEGIN_12:'GMIC-NC_21A_SCDPT5'!SCDPT5_17ENDIN_12)</f>
        <v>0</v>
      </c>
      <c r="O18" s="3">
        <f>SUM('GMIC-NC_21A_SCDPT5'!SCDPT5_17BEGIN_13:'GMIC-NC_21A_SCDPT5'!SCDPT5_17ENDIN_13)</f>
        <v>0</v>
      </c>
      <c r="P18" s="3">
        <f>SUM('GMIC-NC_21A_SCDPT5'!SCDPT5_17BEGIN_14:'GMIC-NC_21A_SCDPT5'!SCDPT5_17ENDIN_14)</f>
        <v>0</v>
      </c>
      <c r="Q18" s="3">
        <f>SUM('GMIC-NC_21A_SCDPT5'!SCDPT5_17BEGIN_15:'GMIC-NC_21A_SCDPT5'!SCDPT5_17ENDIN_15)</f>
        <v>0</v>
      </c>
      <c r="R18" s="3">
        <f>SUM('GMIC-NC_21A_SCDPT5'!SCDPT5_17BEGIN_16:'GMIC-NC_21A_SCDPT5'!SCDPT5_17ENDIN_16)</f>
        <v>0</v>
      </c>
      <c r="S18" s="3">
        <f>SUM('GMIC-NC_21A_SCDPT5'!SCDPT5_17BEGIN_17:'GMIC-NC_21A_SCDPT5'!SCDPT5_17ENDIN_17)</f>
        <v>0</v>
      </c>
      <c r="T18" s="3">
        <f>SUM('GMIC-NC_21A_SCDPT5'!SCDPT5_17BEGIN_18:'GMIC-NC_21A_SCDPT5'!SCDPT5_17ENDIN_18)</f>
        <v>0</v>
      </c>
      <c r="U18" s="3">
        <f>SUM('GMIC-NC_21A_SCDPT5'!SCDPT5_17BEGIN_19:'GMIC-NC_21A_SCDPT5'!SCDPT5_17ENDIN_19)</f>
        <v>0</v>
      </c>
      <c r="V18" s="3">
        <f>SUM('GMIC-NC_21A_SCDPT5'!SCDPT5_17BEGIN_20:'GMIC-NC_21A_SCDPT5'!SCDPT5_17ENDIN_20)</f>
        <v>0</v>
      </c>
      <c r="W18" s="3">
        <f>SUM('GMIC-NC_21A_SCDPT5'!SCDPT5_17BEGIN_21:'GMIC-NC_21A_SCDPT5'!SCDPT5_17ENDIN_21)</f>
        <v>0</v>
      </c>
      <c r="X18" s="2"/>
      <c r="Y18" s="2"/>
      <c r="Z18" s="2"/>
      <c r="AA18" s="2"/>
      <c r="AB18" s="2"/>
    </row>
    <row r="19" spans="2:28" x14ac:dyDescent="0.3">
      <c r="B19" s="7" t="s">
        <v>412</v>
      </c>
      <c r="C19" s="1" t="s">
        <v>412</v>
      </c>
      <c r="D19" s="6" t="s">
        <v>412</v>
      </c>
      <c r="E19" s="1" t="s">
        <v>412</v>
      </c>
      <c r="F19" s="22" t="s">
        <v>412</v>
      </c>
      <c r="G19" s="1" t="s">
        <v>412</v>
      </c>
      <c r="H19" s="22" t="s">
        <v>412</v>
      </c>
      <c r="I19" s="1" t="s">
        <v>412</v>
      </c>
      <c r="J19" s="1" t="s">
        <v>412</v>
      </c>
      <c r="K19" s="1" t="s">
        <v>412</v>
      </c>
      <c r="L19" s="1" t="s">
        <v>412</v>
      </c>
      <c r="M19" s="1" t="s">
        <v>412</v>
      </c>
      <c r="N19" s="1" t="s">
        <v>412</v>
      </c>
      <c r="O19" s="1" t="s">
        <v>412</v>
      </c>
      <c r="P19" s="1" t="s">
        <v>412</v>
      </c>
      <c r="Q19" s="1" t="s">
        <v>412</v>
      </c>
      <c r="R19" s="1" t="s">
        <v>412</v>
      </c>
      <c r="S19" s="1" t="s">
        <v>412</v>
      </c>
      <c r="T19" s="1" t="s">
        <v>412</v>
      </c>
      <c r="U19" s="1" t="s">
        <v>412</v>
      </c>
      <c r="V19" s="1" t="s">
        <v>412</v>
      </c>
      <c r="W19" s="1" t="s">
        <v>412</v>
      </c>
      <c r="X19" s="1" t="s">
        <v>412</v>
      </c>
      <c r="Y19" s="1" t="s">
        <v>412</v>
      </c>
      <c r="Z19" s="1" t="s">
        <v>412</v>
      </c>
      <c r="AA19" s="1" t="s">
        <v>412</v>
      </c>
      <c r="AB19" s="1" t="s">
        <v>412</v>
      </c>
    </row>
    <row r="20" spans="2:28" x14ac:dyDescent="0.3">
      <c r="B20" s="17" t="s">
        <v>68</v>
      </c>
      <c r="C20" s="20" t="s">
        <v>584</v>
      </c>
      <c r="D20" s="15" t="s">
        <v>2</v>
      </c>
      <c r="E20" s="19" t="s">
        <v>2</v>
      </c>
      <c r="F20" s="8"/>
      <c r="G20" s="5" t="s">
        <v>2</v>
      </c>
      <c r="H20" s="8"/>
      <c r="I20" s="5" t="s">
        <v>2</v>
      </c>
      <c r="J20" s="4"/>
      <c r="K20" s="4"/>
      <c r="L20" s="4"/>
      <c r="M20" s="4"/>
      <c r="N20" s="4"/>
      <c r="O20" s="4"/>
      <c r="P20" s="4"/>
      <c r="Q20" s="21"/>
      <c r="R20" s="4"/>
      <c r="S20" s="4"/>
      <c r="T20" s="4"/>
      <c r="U20" s="21"/>
      <c r="V20" s="4"/>
      <c r="W20" s="4"/>
      <c r="X20" s="40" t="s">
        <v>2</v>
      </c>
      <c r="Y20" s="5" t="s">
        <v>2</v>
      </c>
      <c r="Z20" s="5" t="s">
        <v>2</v>
      </c>
      <c r="AA20" s="5" t="s">
        <v>2</v>
      </c>
      <c r="AB20" s="13" t="s">
        <v>2</v>
      </c>
    </row>
    <row r="21" spans="2:28" x14ac:dyDescent="0.3">
      <c r="B21" s="7" t="s">
        <v>412</v>
      </c>
      <c r="C21" s="1" t="s">
        <v>412</v>
      </c>
      <c r="D21" s="6" t="s">
        <v>412</v>
      </c>
      <c r="E21" s="1" t="s">
        <v>412</v>
      </c>
      <c r="F21" s="1" t="s">
        <v>412</v>
      </c>
      <c r="G21" s="1" t="s">
        <v>412</v>
      </c>
      <c r="H21" s="1" t="s">
        <v>412</v>
      </c>
      <c r="I21" s="1" t="s">
        <v>412</v>
      </c>
      <c r="J21" s="1" t="s">
        <v>412</v>
      </c>
      <c r="K21" s="1" t="s">
        <v>412</v>
      </c>
      <c r="L21" s="1" t="s">
        <v>412</v>
      </c>
      <c r="M21" s="1" t="s">
        <v>412</v>
      </c>
      <c r="N21" s="1" t="s">
        <v>412</v>
      </c>
      <c r="O21" s="1" t="s">
        <v>412</v>
      </c>
      <c r="P21" s="1" t="s">
        <v>412</v>
      </c>
      <c r="Q21" s="1" t="s">
        <v>412</v>
      </c>
      <c r="R21" s="1" t="s">
        <v>412</v>
      </c>
      <c r="S21" s="1" t="s">
        <v>412</v>
      </c>
      <c r="T21" s="1" t="s">
        <v>412</v>
      </c>
      <c r="U21" s="1" t="s">
        <v>412</v>
      </c>
      <c r="V21" s="1" t="s">
        <v>412</v>
      </c>
      <c r="W21" s="1" t="s">
        <v>412</v>
      </c>
      <c r="X21" s="1" t="s">
        <v>412</v>
      </c>
      <c r="Y21" s="1" t="s">
        <v>412</v>
      </c>
      <c r="Z21" s="1" t="s">
        <v>412</v>
      </c>
      <c r="AA21" s="1" t="s">
        <v>412</v>
      </c>
      <c r="AB21" s="1" t="s">
        <v>412</v>
      </c>
    </row>
    <row r="22" spans="2:28" ht="56" x14ac:dyDescent="0.3">
      <c r="B22" s="16" t="s">
        <v>288</v>
      </c>
      <c r="C22" s="14" t="s">
        <v>476</v>
      </c>
      <c r="D22" s="18"/>
      <c r="E22" s="2"/>
      <c r="F22" s="2"/>
      <c r="G22" s="2"/>
      <c r="H22" s="2"/>
      <c r="I22" s="2"/>
      <c r="J22" s="3">
        <f>SUM('GMIC-NC_21A_SCDPT5'!SCDPT5_24BEGIN_8:'GMIC-NC_21A_SCDPT5'!SCDPT5_24ENDIN_8)</f>
        <v>0</v>
      </c>
      <c r="K22" s="3">
        <f>SUM('GMIC-NC_21A_SCDPT5'!SCDPT5_24BEGIN_9:'GMIC-NC_21A_SCDPT5'!SCDPT5_24ENDIN_9)</f>
        <v>0</v>
      </c>
      <c r="L22" s="3">
        <f>SUM('GMIC-NC_21A_SCDPT5'!SCDPT5_24BEGIN_10:'GMIC-NC_21A_SCDPT5'!SCDPT5_24ENDIN_10)</f>
        <v>0</v>
      </c>
      <c r="M22" s="3">
        <f>SUM('GMIC-NC_21A_SCDPT5'!SCDPT5_24BEGIN_11:'GMIC-NC_21A_SCDPT5'!SCDPT5_24ENDIN_11)</f>
        <v>0</v>
      </c>
      <c r="N22" s="3">
        <f>SUM('GMIC-NC_21A_SCDPT5'!SCDPT5_24BEGIN_12:'GMIC-NC_21A_SCDPT5'!SCDPT5_24ENDIN_12)</f>
        <v>0</v>
      </c>
      <c r="O22" s="3">
        <f>SUM('GMIC-NC_21A_SCDPT5'!SCDPT5_24BEGIN_13:'GMIC-NC_21A_SCDPT5'!SCDPT5_24ENDIN_13)</f>
        <v>0</v>
      </c>
      <c r="P22" s="3">
        <f>SUM('GMIC-NC_21A_SCDPT5'!SCDPT5_24BEGIN_14:'GMIC-NC_21A_SCDPT5'!SCDPT5_24ENDIN_14)</f>
        <v>0</v>
      </c>
      <c r="Q22" s="3">
        <f>SUM('GMIC-NC_21A_SCDPT5'!SCDPT5_24BEGIN_15:'GMIC-NC_21A_SCDPT5'!SCDPT5_24ENDIN_15)</f>
        <v>0</v>
      </c>
      <c r="R22" s="3">
        <f>SUM('GMIC-NC_21A_SCDPT5'!SCDPT5_24BEGIN_16:'GMIC-NC_21A_SCDPT5'!SCDPT5_24ENDIN_16)</f>
        <v>0</v>
      </c>
      <c r="S22" s="3">
        <f>SUM('GMIC-NC_21A_SCDPT5'!SCDPT5_24BEGIN_17:'GMIC-NC_21A_SCDPT5'!SCDPT5_24ENDIN_17)</f>
        <v>0</v>
      </c>
      <c r="T22" s="3">
        <f>SUM('GMIC-NC_21A_SCDPT5'!SCDPT5_24BEGIN_18:'GMIC-NC_21A_SCDPT5'!SCDPT5_24ENDIN_18)</f>
        <v>0</v>
      </c>
      <c r="U22" s="3">
        <f>SUM('GMIC-NC_21A_SCDPT5'!SCDPT5_24BEGIN_19:'GMIC-NC_21A_SCDPT5'!SCDPT5_24ENDIN_19)</f>
        <v>0</v>
      </c>
      <c r="V22" s="3">
        <f>SUM('GMIC-NC_21A_SCDPT5'!SCDPT5_24BEGIN_20:'GMIC-NC_21A_SCDPT5'!SCDPT5_24ENDIN_20)</f>
        <v>0</v>
      </c>
      <c r="W22" s="3">
        <f>SUM('GMIC-NC_21A_SCDPT5'!SCDPT5_24BEGIN_21:'GMIC-NC_21A_SCDPT5'!SCDPT5_24ENDIN_21)</f>
        <v>0</v>
      </c>
      <c r="X22" s="2"/>
      <c r="Y22" s="2"/>
      <c r="Z22" s="2"/>
      <c r="AA22" s="2"/>
      <c r="AB22" s="2"/>
    </row>
    <row r="23" spans="2:28" x14ac:dyDescent="0.3">
      <c r="B23" s="7" t="s">
        <v>412</v>
      </c>
      <c r="C23" s="1" t="s">
        <v>412</v>
      </c>
      <c r="D23" s="6" t="s">
        <v>412</v>
      </c>
      <c r="E23" s="1" t="s">
        <v>412</v>
      </c>
      <c r="F23" s="1" t="s">
        <v>412</v>
      </c>
      <c r="G23" s="1" t="s">
        <v>412</v>
      </c>
      <c r="H23" s="1" t="s">
        <v>412</v>
      </c>
      <c r="I23" s="1" t="s">
        <v>412</v>
      </c>
      <c r="J23" s="1" t="s">
        <v>412</v>
      </c>
      <c r="K23" s="1" t="s">
        <v>412</v>
      </c>
      <c r="L23" s="1" t="s">
        <v>412</v>
      </c>
      <c r="M23" s="1" t="s">
        <v>412</v>
      </c>
      <c r="N23" s="1" t="s">
        <v>412</v>
      </c>
      <c r="O23" s="1" t="s">
        <v>412</v>
      </c>
      <c r="P23" s="1" t="s">
        <v>412</v>
      </c>
      <c r="Q23" s="1" t="s">
        <v>412</v>
      </c>
      <c r="R23" s="1" t="s">
        <v>412</v>
      </c>
      <c r="S23" s="1" t="s">
        <v>412</v>
      </c>
      <c r="T23" s="1" t="s">
        <v>412</v>
      </c>
      <c r="U23" s="1" t="s">
        <v>412</v>
      </c>
      <c r="V23" s="1" t="s">
        <v>412</v>
      </c>
      <c r="W23" s="1" t="s">
        <v>412</v>
      </c>
      <c r="X23" s="1" t="s">
        <v>412</v>
      </c>
      <c r="Y23" s="1" t="s">
        <v>412</v>
      </c>
      <c r="Z23" s="1" t="s">
        <v>412</v>
      </c>
      <c r="AA23" s="1" t="s">
        <v>412</v>
      </c>
      <c r="AB23" s="1" t="s">
        <v>412</v>
      </c>
    </row>
    <row r="24" spans="2:28" x14ac:dyDescent="0.3">
      <c r="B24" s="17" t="s">
        <v>350</v>
      </c>
      <c r="C24" s="44" t="s">
        <v>92</v>
      </c>
      <c r="D24" s="15" t="s">
        <v>323</v>
      </c>
      <c r="E24" s="19" t="s">
        <v>2</v>
      </c>
      <c r="F24" s="38">
        <v>44272</v>
      </c>
      <c r="G24" s="5" t="s">
        <v>39</v>
      </c>
      <c r="H24" s="38">
        <v>44378</v>
      </c>
      <c r="I24" s="5" t="s">
        <v>197</v>
      </c>
      <c r="J24" s="4">
        <v>1000000</v>
      </c>
      <c r="K24" s="4">
        <v>985260</v>
      </c>
      <c r="L24" s="4">
        <v>1004370</v>
      </c>
      <c r="M24" s="4">
        <v>985762</v>
      </c>
      <c r="N24" s="4">
        <v>0</v>
      </c>
      <c r="O24" s="4">
        <v>502</v>
      </c>
      <c r="P24" s="4">
        <v>0</v>
      </c>
      <c r="Q24" s="3">
        <f>'GMIC-NC_21A_SCDPT5'!SCDPT5_3100001_12+'GMIC-NC_21A_SCDPT5'!SCDPT5_3100001_13-'GMIC-NC_21A_SCDPT5'!SCDPT5_3100001_14</f>
        <v>502</v>
      </c>
      <c r="R24" s="4">
        <v>0</v>
      </c>
      <c r="S24" s="4">
        <v>0</v>
      </c>
      <c r="T24" s="4">
        <v>18608</v>
      </c>
      <c r="U24" s="3">
        <f>'GMIC-NC_21A_SCDPT5'!SCDPT5_3100001_17+'GMIC-NC_21A_SCDPT5'!SCDPT5_3100001_18</f>
        <v>18608</v>
      </c>
      <c r="V24" s="4">
        <v>5659</v>
      </c>
      <c r="W24" s="4">
        <v>104</v>
      </c>
      <c r="X24" s="40" t="s">
        <v>573</v>
      </c>
      <c r="Y24" s="5" t="s">
        <v>360</v>
      </c>
      <c r="Z24" s="5" t="s">
        <v>126</v>
      </c>
      <c r="AA24" s="5" t="s">
        <v>93</v>
      </c>
      <c r="AB24" s="13" t="s">
        <v>2</v>
      </c>
    </row>
    <row r="25" spans="2:28" x14ac:dyDescent="0.3">
      <c r="B25" s="17" t="s">
        <v>524</v>
      </c>
      <c r="C25" s="44" t="s">
        <v>487</v>
      </c>
      <c r="D25" s="15" t="s">
        <v>574</v>
      </c>
      <c r="E25" s="47" t="s">
        <v>2</v>
      </c>
      <c r="F25" s="38">
        <v>44251</v>
      </c>
      <c r="G25" s="5" t="s">
        <v>450</v>
      </c>
      <c r="H25" s="38">
        <v>44378</v>
      </c>
      <c r="I25" s="5" t="s">
        <v>197</v>
      </c>
      <c r="J25" s="4">
        <v>1000000</v>
      </c>
      <c r="K25" s="4">
        <v>1000000</v>
      </c>
      <c r="L25" s="4">
        <v>997800</v>
      </c>
      <c r="M25" s="4">
        <v>1000000</v>
      </c>
      <c r="N25" s="4">
        <v>0</v>
      </c>
      <c r="O25" s="4">
        <v>0</v>
      </c>
      <c r="P25" s="4">
        <v>0</v>
      </c>
      <c r="Q25" s="21">
        <v>0</v>
      </c>
      <c r="R25" s="4">
        <v>0</v>
      </c>
      <c r="S25" s="4">
        <v>0</v>
      </c>
      <c r="T25" s="4">
        <v>-2200</v>
      </c>
      <c r="U25" s="21">
        <v>-2200</v>
      </c>
      <c r="V25" s="4">
        <v>6918</v>
      </c>
      <c r="W25" s="4">
        <v>0</v>
      </c>
      <c r="X25" s="65" t="s">
        <v>573</v>
      </c>
      <c r="Y25" s="5" t="s">
        <v>2</v>
      </c>
      <c r="Z25" s="5" t="s">
        <v>324</v>
      </c>
      <c r="AA25" s="5" t="s">
        <v>277</v>
      </c>
      <c r="AB25" s="13" t="s">
        <v>2</v>
      </c>
    </row>
    <row r="26" spans="2:28" x14ac:dyDescent="0.3">
      <c r="B26" s="17" t="s">
        <v>40</v>
      </c>
      <c r="C26" s="44" t="s">
        <v>462</v>
      </c>
      <c r="D26" s="15" t="s">
        <v>117</v>
      </c>
      <c r="E26" s="47" t="s">
        <v>2</v>
      </c>
      <c r="F26" s="38">
        <v>44489</v>
      </c>
      <c r="G26" s="5" t="s">
        <v>639</v>
      </c>
      <c r="H26" s="38">
        <v>44540</v>
      </c>
      <c r="I26" s="5" t="s">
        <v>278</v>
      </c>
      <c r="J26" s="4">
        <v>250000</v>
      </c>
      <c r="K26" s="4">
        <v>250000</v>
      </c>
      <c r="L26" s="4">
        <v>249540</v>
      </c>
      <c r="M26" s="4">
        <v>250000</v>
      </c>
      <c r="N26" s="4">
        <v>0</v>
      </c>
      <c r="O26" s="4">
        <v>0</v>
      </c>
      <c r="P26" s="4">
        <v>0</v>
      </c>
      <c r="Q26" s="21">
        <v>0</v>
      </c>
      <c r="R26" s="4">
        <v>0</v>
      </c>
      <c r="S26" s="4">
        <v>0</v>
      </c>
      <c r="T26" s="4">
        <v>-460</v>
      </c>
      <c r="U26" s="21">
        <v>-460</v>
      </c>
      <c r="V26" s="4">
        <v>540</v>
      </c>
      <c r="W26" s="4">
        <v>0</v>
      </c>
      <c r="X26" s="65" t="s">
        <v>252</v>
      </c>
      <c r="Y26" s="5" t="s">
        <v>2</v>
      </c>
      <c r="Z26" s="5" t="s">
        <v>373</v>
      </c>
      <c r="AA26" s="5" t="s">
        <v>2</v>
      </c>
      <c r="AB26" s="13" t="s">
        <v>2</v>
      </c>
    </row>
    <row r="27" spans="2:28" x14ac:dyDescent="0.3">
      <c r="B27" s="7" t="s">
        <v>412</v>
      </c>
      <c r="C27" s="1" t="s">
        <v>412</v>
      </c>
      <c r="D27" s="6" t="s">
        <v>412</v>
      </c>
      <c r="E27" s="1" t="s">
        <v>412</v>
      </c>
      <c r="F27" s="1" t="s">
        <v>412</v>
      </c>
      <c r="G27" s="1" t="s">
        <v>412</v>
      </c>
      <c r="H27" s="1" t="s">
        <v>412</v>
      </c>
      <c r="I27" s="1" t="s">
        <v>412</v>
      </c>
      <c r="J27" s="1" t="s">
        <v>412</v>
      </c>
      <c r="K27" s="1" t="s">
        <v>412</v>
      </c>
      <c r="L27" s="1" t="s">
        <v>412</v>
      </c>
      <c r="M27" s="1" t="s">
        <v>412</v>
      </c>
      <c r="N27" s="1" t="s">
        <v>412</v>
      </c>
      <c r="O27" s="1" t="s">
        <v>412</v>
      </c>
      <c r="P27" s="1" t="s">
        <v>412</v>
      </c>
      <c r="Q27" s="1" t="s">
        <v>412</v>
      </c>
      <c r="R27" s="1" t="s">
        <v>412</v>
      </c>
      <c r="S27" s="1" t="s">
        <v>412</v>
      </c>
      <c r="T27" s="1" t="s">
        <v>412</v>
      </c>
      <c r="U27" s="1" t="s">
        <v>412</v>
      </c>
      <c r="V27" s="1" t="s">
        <v>412</v>
      </c>
      <c r="W27" s="1" t="s">
        <v>412</v>
      </c>
      <c r="X27" s="1" t="s">
        <v>412</v>
      </c>
      <c r="Y27" s="1" t="s">
        <v>412</v>
      </c>
      <c r="Z27" s="1" t="s">
        <v>412</v>
      </c>
      <c r="AA27" s="1" t="s">
        <v>412</v>
      </c>
      <c r="AB27" s="1" t="s">
        <v>412</v>
      </c>
    </row>
    <row r="28" spans="2:28" ht="28" x14ac:dyDescent="0.3">
      <c r="B28" s="16" t="s">
        <v>375</v>
      </c>
      <c r="C28" s="14" t="s">
        <v>118</v>
      </c>
      <c r="D28" s="18"/>
      <c r="E28" s="2"/>
      <c r="F28" s="2"/>
      <c r="G28" s="2"/>
      <c r="H28" s="2"/>
      <c r="I28" s="2"/>
      <c r="J28" s="3">
        <f>SUM('GMIC-NC_21A_SCDPT5'!SCDPT5_31BEGIN_8:'GMIC-NC_21A_SCDPT5'!SCDPT5_31ENDIN_8)</f>
        <v>2250000</v>
      </c>
      <c r="K28" s="3">
        <f>SUM('GMIC-NC_21A_SCDPT5'!SCDPT5_31BEGIN_9:'GMIC-NC_21A_SCDPT5'!SCDPT5_31ENDIN_9)</f>
        <v>2235260</v>
      </c>
      <c r="L28" s="3">
        <f>SUM('GMIC-NC_21A_SCDPT5'!SCDPT5_31BEGIN_10:'GMIC-NC_21A_SCDPT5'!SCDPT5_31ENDIN_10)</f>
        <v>2251710</v>
      </c>
      <c r="M28" s="3">
        <f>SUM('GMIC-NC_21A_SCDPT5'!SCDPT5_31BEGIN_11:'GMIC-NC_21A_SCDPT5'!SCDPT5_31ENDIN_11)</f>
        <v>2235762</v>
      </c>
      <c r="N28" s="3">
        <f>SUM('GMIC-NC_21A_SCDPT5'!SCDPT5_31BEGIN_12:'GMIC-NC_21A_SCDPT5'!SCDPT5_31ENDIN_12)</f>
        <v>0</v>
      </c>
      <c r="O28" s="3">
        <f>SUM('GMIC-NC_21A_SCDPT5'!SCDPT5_31BEGIN_13:'GMIC-NC_21A_SCDPT5'!SCDPT5_31ENDIN_13)</f>
        <v>502</v>
      </c>
      <c r="P28" s="3">
        <f>SUM('GMIC-NC_21A_SCDPT5'!SCDPT5_31BEGIN_14:'GMIC-NC_21A_SCDPT5'!SCDPT5_31ENDIN_14)</f>
        <v>0</v>
      </c>
      <c r="Q28" s="3">
        <f>SUM('GMIC-NC_21A_SCDPT5'!SCDPT5_31BEGIN_15:'GMIC-NC_21A_SCDPT5'!SCDPT5_31ENDIN_15)</f>
        <v>502</v>
      </c>
      <c r="R28" s="3">
        <f>SUM('GMIC-NC_21A_SCDPT5'!SCDPT5_31BEGIN_16:'GMIC-NC_21A_SCDPT5'!SCDPT5_31ENDIN_16)</f>
        <v>0</v>
      </c>
      <c r="S28" s="3">
        <f>SUM('GMIC-NC_21A_SCDPT5'!SCDPT5_31BEGIN_17:'GMIC-NC_21A_SCDPT5'!SCDPT5_31ENDIN_17)</f>
        <v>0</v>
      </c>
      <c r="T28" s="3">
        <f>SUM('GMIC-NC_21A_SCDPT5'!SCDPT5_31BEGIN_18:'GMIC-NC_21A_SCDPT5'!SCDPT5_31ENDIN_18)</f>
        <v>15948</v>
      </c>
      <c r="U28" s="3">
        <f>SUM('GMIC-NC_21A_SCDPT5'!SCDPT5_31BEGIN_19:'GMIC-NC_21A_SCDPT5'!SCDPT5_31ENDIN_19)</f>
        <v>15948</v>
      </c>
      <c r="V28" s="3">
        <f>SUM('GMIC-NC_21A_SCDPT5'!SCDPT5_31BEGIN_20:'GMIC-NC_21A_SCDPT5'!SCDPT5_31ENDIN_20)</f>
        <v>13117</v>
      </c>
      <c r="W28" s="3">
        <f>SUM('GMIC-NC_21A_SCDPT5'!SCDPT5_31BEGIN_21:'GMIC-NC_21A_SCDPT5'!SCDPT5_31ENDIN_21)</f>
        <v>104</v>
      </c>
      <c r="X28" s="2"/>
      <c r="Y28" s="2"/>
      <c r="Z28" s="2"/>
      <c r="AA28" s="2"/>
      <c r="AB28" s="2"/>
    </row>
    <row r="29" spans="2:28" x14ac:dyDescent="0.3">
      <c r="B29" s="7" t="s">
        <v>412</v>
      </c>
      <c r="C29" s="1" t="s">
        <v>412</v>
      </c>
      <c r="D29" s="6" t="s">
        <v>412</v>
      </c>
      <c r="E29" s="1" t="s">
        <v>412</v>
      </c>
      <c r="F29" s="1" t="s">
        <v>412</v>
      </c>
      <c r="G29" s="1" t="s">
        <v>412</v>
      </c>
      <c r="H29" s="1" t="s">
        <v>412</v>
      </c>
      <c r="I29" s="1" t="s">
        <v>412</v>
      </c>
      <c r="J29" s="1" t="s">
        <v>412</v>
      </c>
      <c r="K29" s="1" t="s">
        <v>412</v>
      </c>
      <c r="L29" s="1" t="s">
        <v>412</v>
      </c>
      <c r="M29" s="1" t="s">
        <v>412</v>
      </c>
      <c r="N29" s="1" t="s">
        <v>412</v>
      </c>
      <c r="O29" s="1" t="s">
        <v>412</v>
      </c>
      <c r="P29" s="1" t="s">
        <v>412</v>
      </c>
      <c r="Q29" s="1" t="s">
        <v>412</v>
      </c>
      <c r="R29" s="1" t="s">
        <v>412</v>
      </c>
      <c r="S29" s="1" t="s">
        <v>412</v>
      </c>
      <c r="T29" s="1" t="s">
        <v>412</v>
      </c>
      <c r="U29" s="1" t="s">
        <v>412</v>
      </c>
      <c r="V29" s="1" t="s">
        <v>412</v>
      </c>
      <c r="W29" s="1" t="s">
        <v>412</v>
      </c>
      <c r="X29" s="1" t="s">
        <v>412</v>
      </c>
      <c r="Y29" s="1" t="s">
        <v>412</v>
      </c>
      <c r="Z29" s="1" t="s">
        <v>412</v>
      </c>
      <c r="AA29" s="1" t="s">
        <v>412</v>
      </c>
      <c r="AB29" s="1" t="s">
        <v>412</v>
      </c>
    </row>
    <row r="30" spans="2:28" x14ac:dyDescent="0.3">
      <c r="B30" s="17" t="s">
        <v>196</v>
      </c>
      <c r="C30" s="44" t="s">
        <v>619</v>
      </c>
      <c r="D30" s="15" t="s">
        <v>41</v>
      </c>
      <c r="E30" s="19" t="s">
        <v>2</v>
      </c>
      <c r="F30" s="38">
        <v>44266</v>
      </c>
      <c r="G30" s="5" t="s">
        <v>42</v>
      </c>
      <c r="H30" s="38">
        <v>44378</v>
      </c>
      <c r="I30" s="5" t="s">
        <v>445</v>
      </c>
      <c r="J30" s="4">
        <v>1500000</v>
      </c>
      <c r="K30" s="4">
        <v>1499740</v>
      </c>
      <c r="L30" s="4">
        <v>1489570</v>
      </c>
      <c r="M30" s="4">
        <v>1499757</v>
      </c>
      <c r="N30" s="4">
        <v>0</v>
      </c>
      <c r="O30" s="4">
        <v>17</v>
      </c>
      <c r="P30" s="4">
        <v>0</v>
      </c>
      <c r="Q30" s="3">
        <f>'GMIC-NC_21A_SCDPT5'!SCDPT5_3800001_12+'GMIC-NC_21A_SCDPT5'!SCDPT5_3800001_13-'GMIC-NC_21A_SCDPT5'!SCDPT5_3800001_14</f>
        <v>17</v>
      </c>
      <c r="R30" s="4">
        <v>0</v>
      </c>
      <c r="S30" s="4">
        <v>0</v>
      </c>
      <c r="T30" s="4">
        <v>-10187</v>
      </c>
      <c r="U30" s="3">
        <f>'GMIC-NC_21A_SCDPT5'!SCDPT5_3800001_17+'GMIC-NC_21A_SCDPT5'!SCDPT5_3800001_18</f>
        <v>-10187</v>
      </c>
      <c r="V30" s="4">
        <v>5355</v>
      </c>
      <c r="W30" s="4">
        <v>0</v>
      </c>
      <c r="X30" s="2"/>
      <c r="Y30" s="5" t="s">
        <v>2</v>
      </c>
      <c r="Z30" s="5" t="s">
        <v>127</v>
      </c>
      <c r="AA30" s="5" t="s">
        <v>650</v>
      </c>
      <c r="AB30" s="13" t="s">
        <v>2</v>
      </c>
    </row>
    <row r="31" spans="2:28" x14ac:dyDescent="0.3">
      <c r="B31" s="17" t="s">
        <v>357</v>
      </c>
      <c r="C31" s="44" t="s">
        <v>575</v>
      </c>
      <c r="D31" s="15" t="s">
        <v>361</v>
      </c>
      <c r="E31" s="47" t="s">
        <v>2</v>
      </c>
      <c r="F31" s="38">
        <v>44280</v>
      </c>
      <c r="G31" s="5" t="s">
        <v>153</v>
      </c>
      <c r="H31" s="38">
        <v>44378</v>
      </c>
      <c r="I31" s="5" t="s">
        <v>197</v>
      </c>
      <c r="J31" s="4">
        <v>1500000</v>
      </c>
      <c r="K31" s="4">
        <v>1500000</v>
      </c>
      <c r="L31" s="4">
        <v>1529970</v>
      </c>
      <c r="M31" s="4">
        <v>1500000</v>
      </c>
      <c r="N31" s="4">
        <v>0</v>
      </c>
      <c r="O31" s="4">
        <v>0</v>
      </c>
      <c r="P31" s="4">
        <v>0</v>
      </c>
      <c r="Q31" s="21">
        <v>0</v>
      </c>
      <c r="R31" s="4">
        <v>0</v>
      </c>
      <c r="S31" s="4">
        <v>0</v>
      </c>
      <c r="T31" s="4">
        <v>29970</v>
      </c>
      <c r="U31" s="21">
        <v>29970</v>
      </c>
      <c r="V31" s="4">
        <v>11161</v>
      </c>
      <c r="W31" s="4">
        <v>2500</v>
      </c>
      <c r="X31" s="2"/>
      <c r="Y31" s="5" t="s">
        <v>325</v>
      </c>
      <c r="Z31" s="5" t="s">
        <v>410</v>
      </c>
      <c r="AA31" s="5" t="s">
        <v>2</v>
      </c>
      <c r="AB31" s="13" t="s">
        <v>2</v>
      </c>
    </row>
    <row r="32" spans="2:28" x14ac:dyDescent="0.3">
      <c r="B32" s="17" t="s">
        <v>518</v>
      </c>
      <c r="C32" s="44" t="s">
        <v>651</v>
      </c>
      <c r="D32" s="15" t="s">
        <v>525</v>
      </c>
      <c r="E32" s="47" t="s">
        <v>2</v>
      </c>
      <c r="F32" s="38">
        <v>44250</v>
      </c>
      <c r="G32" s="5" t="s">
        <v>445</v>
      </c>
      <c r="H32" s="38">
        <v>44378</v>
      </c>
      <c r="I32" s="5" t="s">
        <v>639</v>
      </c>
      <c r="J32" s="4">
        <v>500000</v>
      </c>
      <c r="K32" s="4">
        <v>497115</v>
      </c>
      <c r="L32" s="4">
        <v>496700</v>
      </c>
      <c r="M32" s="4">
        <v>497248</v>
      </c>
      <c r="N32" s="4">
        <v>0</v>
      </c>
      <c r="O32" s="4">
        <v>133</v>
      </c>
      <c r="P32" s="4">
        <v>0</v>
      </c>
      <c r="Q32" s="21">
        <v>133</v>
      </c>
      <c r="R32" s="4">
        <v>0</v>
      </c>
      <c r="S32" s="4">
        <v>0</v>
      </c>
      <c r="T32" s="4">
        <v>-548</v>
      </c>
      <c r="U32" s="21">
        <v>-548</v>
      </c>
      <c r="V32" s="4">
        <v>2842</v>
      </c>
      <c r="W32" s="4">
        <v>0</v>
      </c>
      <c r="X32" s="2"/>
      <c r="Y32" s="5" t="s">
        <v>2</v>
      </c>
      <c r="Z32" s="5" t="s">
        <v>652</v>
      </c>
      <c r="AA32" s="5" t="s">
        <v>652</v>
      </c>
      <c r="AB32" s="13" t="s">
        <v>2</v>
      </c>
    </row>
    <row r="33" spans="2:28" x14ac:dyDescent="0.3">
      <c r="B33" s="17" t="s">
        <v>79</v>
      </c>
      <c r="C33" s="44" t="s">
        <v>488</v>
      </c>
      <c r="D33" s="15" t="s">
        <v>279</v>
      </c>
      <c r="E33" s="47" t="s">
        <v>2</v>
      </c>
      <c r="F33" s="38">
        <v>44202</v>
      </c>
      <c r="G33" s="5" t="s">
        <v>42</v>
      </c>
      <c r="H33" s="38">
        <v>44378</v>
      </c>
      <c r="I33" s="5" t="s">
        <v>639</v>
      </c>
      <c r="J33" s="4">
        <v>1000000</v>
      </c>
      <c r="K33" s="4">
        <v>992080</v>
      </c>
      <c r="L33" s="4">
        <v>971580</v>
      </c>
      <c r="M33" s="4">
        <v>992608</v>
      </c>
      <c r="N33" s="4">
        <v>0</v>
      </c>
      <c r="O33" s="4">
        <v>528</v>
      </c>
      <c r="P33" s="4">
        <v>0</v>
      </c>
      <c r="Q33" s="21">
        <v>528</v>
      </c>
      <c r="R33" s="4">
        <v>0</v>
      </c>
      <c r="S33" s="4">
        <v>0</v>
      </c>
      <c r="T33" s="4">
        <v>-21028</v>
      </c>
      <c r="U33" s="21">
        <v>-21028</v>
      </c>
      <c r="V33" s="4">
        <v>4475</v>
      </c>
      <c r="W33" s="4">
        <v>25</v>
      </c>
      <c r="X33" s="2"/>
      <c r="Y33" s="5" t="s">
        <v>489</v>
      </c>
      <c r="Z33" s="5" t="s">
        <v>653</v>
      </c>
      <c r="AA33" s="5" t="s">
        <v>2</v>
      </c>
      <c r="AB33" s="13" t="s">
        <v>2</v>
      </c>
    </row>
    <row r="34" spans="2:28" x14ac:dyDescent="0.3">
      <c r="B34" s="17" t="s">
        <v>230</v>
      </c>
      <c r="C34" s="44" t="s">
        <v>576</v>
      </c>
      <c r="D34" s="15" t="s">
        <v>176</v>
      </c>
      <c r="E34" s="47" t="s">
        <v>2</v>
      </c>
      <c r="F34" s="38">
        <v>44256</v>
      </c>
      <c r="G34" s="5" t="s">
        <v>39</v>
      </c>
      <c r="H34" s="38">
        <v>44378</v>
      </c>
      <c r="I34" s="5" t="s">
        <v>645</v>
      </c>
      <c r="J34" s="4">
        <v>1500000</v>
      </c>
      <c r="K34" s="4">
        <v>1499883</v>
      </c>
      <c r="L34" s="4">
        <v>1497480</v>
      </c>
      <c r="M34" s="4">
        <v>1499891</v>
      </c>
      <c r="N34" s="4">
        <v>0</v>
      </c>
      <c r="O34" s="4">
        <v>8</v>
      </c>
      <c r="P34" s="4">
        <v>0</v>
      </c>
      <c r="Q34" s="21">
        <v>8</v>
      </c>
      <c r="R34" s="4">
        <v>0</v>
      </c>
      <c r="S34" s="4">
        <v>0</v>
      </c>
      <c r="T34" s="4">
        <v>-2411</v>
      </c>
      <c r="U34" s="21">
        <v>-2411</v>
      </c>
      <c r="V34" s="4">
        <v>5261</v>
      </c>
      <c r="W34" s="4">
        <v>0</v>
      </c>
      <c r="X34" s="2"/>
      <c r="Y34" s="5" t="s">
        <v>2</v>
      </c>
      <c r="Z34" s="5" t="s">
        <v>451</v>
      </c>
      <c r="AA34" s="5" t="s">
        <v>148</v>
      </c>
      <c r="AB34" s="13" t="s">
        <v>2</v>
      </c>
    </row>
    <row r="35" spans="2:28" x14ac:dyDescent="0.3">
      <c r="B35" s="17" t="s">
        <v>394</v>
      </c>
      <c r="C35" s="44" t="s">
        <v>431</v>
      </c>
      <c r="D35" s="15" t="s">
        <v>503</v>
      </c>
      <c r="E35" s="47" t="s">
        <v>182</v>
      </c>
      <c r="F35" s="38">
        <v>44252</v>
      </c>
      <c r="G35" s="5" t="s">
        <v>197</v>
      </c>
      <c r="H35" s="38">
        <v>44540</v>
      </c>
      <c r="I35" s="5" t="s">
        <v>94</v>
      </c>
      <c r="J35" s="4">
        <v>250000</v>
      </c>
      <c r="K35" s="4">
        <v>264765</v>
      </c>
      <c r="L35" s="4">
        <v>267388</v>
      </c>
      <c r="M35" s="4">
        <v>263190</v>
      </c>
      <c r="N35" s="4">
        <v>0</v>
      </c>
      <c r="O35" s="4">
        <v>-1575</v>
      </c>
      <c r="P35" s="4">
        <v>0</v>
      </c>
      <c r="Q35" s="21">
        <v>-1575</v>
      </c>
      <c r="R35" s="4">
        <v>0</v>
      </c>
      <c r="S35" s="4">
        <v>0</v>
      </c>
      <c r="T35" s="4">
        <v>4198</v>
      </c>
      <c r="U35" s="21">
        <v>4198</v>
      </c>
      <c r="V35" s="4">
        <v>11537</v>
      </c>
      <c r="W35" s="4">
        <v>4266</v>
      </c>
      <c r="X35" s="2"/>
      <c r="Y35" s="5" t="s">
        <v>301</v>
      </c>
      <c r="Z35" s="5" t="s">
        <v>432</v>
      </c>
      <c r="AA35" s="5" t="s">
        <v>148</v>
      </c>
      <c r="AB35" s="13" t="s">
        <v>2</v>
      </c>
    </row>
    <row r="36" spans="2:28" x14ac:dyDescent="0.3">
      <c r="B36" s="7" t="s">
        <v>412</v>
      </c>
      <c r="C36" s="1" t="s">
        <v>412</v>
      </c>
      <c r="D36" s="6" t="s">
        <v>412</v>
      </c>
      <c r="E36" s="1" t="s">
        <v>412</v>
      </c>
      <c r="F36" s="1" t="s">
        <v>412</v>
      </c>
      <c r="G36" s="1" t="s">
        <v>412</v>
      </c>
      <c r="H36" s="1" t="s">
        <v>412</v>
      </c>
      <c r="I36" s="1" t="s">
        <v>412</v>
      </c>
      <c r="J36" s="1" t="s">
        <v>412</v>
      </c>
      <c r="K36" s="1" t="s">
        <v>412</v>
      </c>
      <c r="L36" s="1" t="s">
        <v>412</v>
      </c>
      <c r="M36" s="1" t="s">
        <v>412</v>
      </c>
      <c r="N36" s="1" t="s">
        <v>412</v>
      </c>
      <c r="O36" s="1" t="s">
        <v>412</v>
      </c>
      <c r="P36" s="1" t="s">
        <v>412</v>
      </c>
      <c r="Q36" s="1" t="s">
        <v>412</v>
      </c>
      <c r="R36" s="1" t="s">
        <v>412</v>
      </c>
      <c r="S36" s="1" t="s">
        <v>412</v>
      </c>
      <c r="T36" s="1" t="s">
        <v>412</v>
      </c>
      <c r="U36" s="1" t="s">
        <v>412</v>
      </c>
      <c r="V36" s="1" t="s">
        <v>412</v>
      </c>
      <c r="W36" s="1" t="s">
        <v>412</v>
      </c>
      <c r="X36" s="1" t="s">
        <v>412</v>
      </c>
      <c r="Y36" s="1" t="s">
        <v>412</v>
      </c>
      <c r="Z36" s="1" t="s">
        <v>412</v>
      </c>
      <c r="AA36" s="1" t="s">
        <v>412</v>
      </c>
      <c r="AB36" s="1" t="s">
        <v>412</v>
      </c>
    </row>
    <row r="37" spans="2:28" ht="42" x14ac:dyDescent="0.3">
      <c r="B37" s="16" t="s">
        <v>222</v>
      </c>
      <c r="C37" s="14" t="s">
        <v>69</v>
      </c>
      <c r="D37" s="18"/>
      <c r="E37" s="2"/>
      <c r="F37" s="2"/>
      <c r="G37" s="2"/>
      <c r="H37" s="2"/>
      <c r="I37" s="2"/>
      <c r="J37" s="3">
        <f>SUM('GMIC-NC_21A_SCDPT5'!SCDPT5_38BEGIN_8:'GMIC-NC_21A_SCDPT5'!SCDPT5_38ENDIN_8)</f>
        <v>6250000</v>
      </c>
      <c r="K37" s="3">
        <f>SUM('GMIC-NC_21A_SCDPT5'!SCDPT5_38BEGIN_9:'GMIC-NC_21A_SCDPT5'!SCDPT5_38ENDIN_9)</f>
        <v>6253583</v>
      </c>
      <c r="L37" s="3">
        <f>SUM('GMIC-NC_21A_SCDPT5'!SCDPT5_38BEGIN_10:'GMIC-NC_21A_SCDPT5'!SCDPT5_38ENDIN_10)</f>
        <v>6252688</v>
      </c>
      <c r="M37" s="3">
        <f>SUM('GMIC-NC_21A_SCDPT5'!SCDPT5_38BEGIN_11:'GMIC-NC_21A_SCDPT5'!SCDPT5_38ENDIN_11)</f>
        <v>6252694</v>
      </c>
      <c r="N37" s="3">
        <f>SUM('GMIC-NC_21A_SCDPT5'!SCDPT5_38BEGIN_12:'GMIC-NC_21A_SCDPT5'!SCDPT5_38ENDIN_12)</f>
        <v>0</v>
      </c>
      <c r="O37" s="3">
        <f>SUM('GMIC-NC_21A_SCDPT5'!SCDPT5_38BEGIN_13:'GMIC-NC_21A_SCDPT5'!SCDPT5_38ENDIN_13)</f>
        <v>-889</v>
      </c>
      <c r="P37" s="3">
        <f>SUM('GMIC-NC_21A_SCDPT5'!SCDPT5_38BEGIN_14:'GMIC-NC_21A_SCDPT5'!SCDPT5_38ENDIN_14)</f>
        <v>0</v>
      </c>
      <c r="Q37" s="3">
        <f>SUM('GMIC-NC_21A_SCDPT5'!SCDPT5_38BEGIN_15:'GMIC-NC_21A_SCDPT5'!SCDPT5_38ENDIN_15)</f>
        <v>-889</v>
      </c>
      <c r="R37" s="3">
        <f>SUM('GMIC-NC_21A_SCDPT5'!SCDPT5_38BEGIN_16:'GMIC-NC_21A_SCDPT5'!SCDPT5_38ENDIN_16)</f>
        <v>0</v>
      </c>
      <c r="S37" s="3">
        <f>SUM('GMIC-NC_21A_SCDPT5'!SCDPT5_38BEGIN_17:'GMIC-NC_21A_SCDPT5'!SCDPT5_38ENDIN_17)</f>
        <v>0</v>
      </c>
      <c r="T37" s="3">
        <f>SUM('GMIC-NC_21A_SCDPT5'!SCDPT5_38BEGIN_18:'GMIC-NC_21A_SCDPT5'!SCDPT5_38ENDIN_18)</f>
        <v>-6</v>
      </c>
      <c r="U37" s="3">
        <f>SUM('GMIC-NC_21A_SCDPT5'!SCDPT5_38BEGIN_19:'GMIC-NC_21A_SCDPT5'!SCDPT5_38ENDIN_19)</f>
        <v>-6</v>
      </c>
      <c r="V37" s="3">
        <f>SUM('GMIC-NC_21A_SCDPT5'!SCDPT5_38BEGIN_20:'GMIC-NC_21A_SCDPT5'!SCDPT5_38ENDIN_20)</f>
        <v>40631</v>
      </c>
      <c r="W37" s="3">
        <f>SUM('GMIC-NC_21A_SCDPT5'!SCDPT5_38BEGIN_21:'GMIC-NC_21A_SCDPT5'!SCDPT5_38ENDIN_21)</f>
        <v>6791</v>
      </c>
      <c r="X37" s="2"/>
      <c r="Y37" s="2"/>
      <c r="Z37" s="2"/>
      <c r="AA37" s="2"/>
      <c r="AB37" s="2"/>
    </row>
    <row r="38" spans="2:28" x14ac:dyDescent="0.3">
      <c r="B38" s="7" t="s">
        <v>412</v>
      </c>
      <c r="C38" s="1" t="s">
        <v>412</v>
      </c>
      <c r="D38" s="6" t="s">
        <v>412</v>
      </c>
      <c r="E38" s="1" t="s">
        <v>412</v>
      </c>
      <c r="F38" s="1" t="s">
        <v>412</v>
      </c>
      <c r="G38" s="1" t="s">
        <v>412</v>
      </c>
      <c r="H38" s="1" t="s">
        <v>412</v>
      </c>
      <c r="I38" s="1" t="s">
        <v>412</v>
      </c>
      <c r="J38" s="1" t="s">
        <v>412</v>
      </c>
      <c r="K38" s="1" t="s">
        <v>412</v>
      </c>
      <c r="L38" s="1" t="s">
        <v>412</v>
      </c>
      <c r="M38" s="1" t="s">
        <v>412</v>
      </c>
      <c r="N38" s="1" t="s">
        <v>412</v>
      </c>
      <c r="O38" s="1" t="s">
        <v>412</v>
      </c>
      <c r="P38" s="1" t="s">
        <v>412</v>
      </c>
      <c r="Q38" s="1" t="s">
        <v>412</v>
      </c>
      <c r="R38" s="1" t="s">
        <v>412</v>
      </c>
      <c r="S38" s="1" t="s">
        <v>412</v>
      </c>
      <c r="T38" s="1" t="s">
        <v>412</v>
      </c>
      <c r="U38" s="1" t="s">
        <v>412</v>
      </c>
      <c r="V38" s="1" t="s">
        <v>412</v>
      </c>
      <c r="W38" s="1" t="s">
        <v>412</v>
      </c>
      <c r="X38" s="1" t="s">
        <v>412</v>
      </c>
      <c r="Y38" s="1" t="s">
        <v>412</v>
      </c>
      <c r="Z38" s="1" t="s">
        <v>412</v>
      </c>
      <c r="AA38" s="1" t="s">
        <v>412</v>
      </c>
      <c r="AB38" s="1" t="s">
        <v>412</v>
      </c>
    </row>
    <row r="39" spans="2:28" x14ac:dyDescent="0.3">
      <c r="B39" s="17" t="s">
        <v>438</v>
      </c>
      <c r="C39" s="20" t="s">
        <v>584</v>
      </c>
      <c r="D39" s="15" t="s">
        <v>2</v>
      </c>
      <c r="E39" s="19" t="s">
        <v>2</v>
      </c>
      <c r="F39" s="8"/>
      <c r="G39" s="5" t="s">
        <v>2</v>
      </c>
      <c r="H39" s="8"/>
      <c r="I39" s="5" t="s">
        <v>2</v>
      </c>
      <c r="J39" s="4"/>
      <c r="K39" s="4"/>
      <c r="L39" s="4"/>
      <c r="M39" s="4"/>
      <c r="N39" s="4"/>
      <c r="O39" s="4"/>
      <c r="P39" s="4"/>
      <c r="Q39" s="21"/>
      <c r="R39" s="4"/>
      <c r="S39" s="4"/>
      <c r="T39" s="4"/>
      <c r="U39" s="21"/>
      <c r="V39" s="4"/>
      <c r="W39" s="4"/>
      <c r="X39" s="2"/>
      <c r="Y39" s="5" t="s">
        <v>2</v>
      </c>
      <c r="Z39" s="5" t="s">
        <v>2</v>
      </c>
      <c r="AA39" s="5" t="s">
        <v>2</v>
      </c>
      <c r="AB39" s="13" t="s">
        <v>2</v>
      </c>
    </row>
    <row r="40" spans="2:28" x14ac:dyDescent="0.3">
      <c r="B40" s="7" t="s">
        <v>412</v>
      </c>
      <c r="C40" s="1" t="s">
        <v>412</v>
      </c>
      <c r="D40" s="6" t="s">
        <v>412</v>
      </c>
      <c r="E40" s="1" t="s">
        <v>412</v>
      </c>
      <c r="F40" s="1" t="s">
        <v>412</v>
      </c>
      <c r="G40" s="1" t="s">
        <v>412</v>
      </c>
      <c r="H40" s="1" t="s">
        <v>412</v>
      </c>
      <c r="I40" s="1" t="s">
        <v>412</v>
      </c>
      <c r="J40" s="1" t="s">
        <v>412</v>
      </c>
      <c r="K40" s="1" t="s">
        <v>412</v>
      </c>
      <c r="L40" s="1" t="s">
        <v>412</v>
      </c>
      <c r="M40" s="1" t="s">
        <v>412</v>
      </c>
      <c r="N40" s="1" t="s">
        <v>412</v>
      </c>
      <c r="O40" s="1" t="s">
        <v>412</v>
      </c>
      <c r="P40" s="1" t="s">
        <v>412</v>
      </c>
      <c r="Q40" s="1" t="s">
        <v>412</v>
      </c>
      <c r="R40" s="1" t="s">
        <v>412</v>
      </c>
      <c r="S40" s="1" t="s">
        <v>412</v>
      </c>
      <c r="T40" s="1" t="s">
        <v>412</v>
      </c>
      <c r="U40" s="1" t="s">
        <v>412</v>
      </c>
      <c r="V40" s="1" t="s">
        <v>412</v>
      </c>
      <c r="W40" s="1" t="s">
        <v>412</v>
      </c>
      <c r="X40" s="1" t="s">
        <v>412</v>
      </c>
      <c r="Y40" s="1" t="s">
        <v>412</v>
      </c>
      <c r="Z40" s="1" t="s">
        <v>412</v>
      </c>
      <c r="AA40" s="1" t="s">
        <v>412</v>
      </c>
      <c r="AB40" s="1" t="s">
        <v>412</v>
      </c>
    </row>
    <row r="41" spans="2:28" ht="28" x14ac:dyDescent="0.3">
      <c r="B41" s="16" t="s">
        <v>632</v>
      </c>
      <c r="C41" s="14" t="s">
        <v>70</v>
      </c>
      <c r="D41" s="18"/>
      <c r="E41" s="2"/>
      <c r="F41" s="2"/>
      <c r="G41" s="2"/>
      <c r="H41" s="2"/>
      <c r="I41" s="2"/>
      <c r="J41" s="3">
        <f>SUM('GMIC-NC_21A_SCDPT5'!SCDPT5_48BEGIN_8:'GMIC-NC_21A_SCDPT5'!SCDPT5_48ENDIN_8)</f>
        <v>0</v>
      </c>
      <c r="K41" s="3">
        <f>SUM('GMIC-NC_21A_SCDPT5'!SCDPT5_48BEGIN_9:'GMIC-NC_21A_SCDPT5'!SCDPT5_48ENDIN_9)</f>
        <v>0</v>
      </c>
      <c r="L41" s="3">
        <f>SUM('GMIC-NC_21A_SCDPT5'!SCDPT5_48BEGIN_10:'GMIC-NC_21A_SCDPT5'!SCDPT5_48ENDIN_10)</f>
        <v>0</v>
      </c>
      <c r="M41" s="3">
        <f>SUM('GMIC-NC_21A_SCDPT5'!SCDPT5_48BEGIN_11:'GMIC-NC_21A_SCDPT5'!SCDPT5_48ENDIN_11)</f>
        <v>0</v>
      </c>
      <c r="N41" s="3">
        <f>SUM('GMIC-NC_21A_SCDPT5'!SCDPT5_48BEGIN_12:'GMIC-NC_21A_SCDPT5'!SCDPT5_48ENDIN_12)</f>
        <v>0</v>
      </c>
      <c r="O41" s="3">
        <f>SUM('GMIC-NC_21A_SCDPT5'!SCDPT5_48BEGIN_13:'GMIC-NC_21A_SCDPT5'!SCDPT5_48ENDIN_13)</f>
        <v>0</v>
      </c>
      <c r="P41" s="3">
        <f>SUM('GMIC-NC_21A_SCDPT5'!SCDPT5_48BEGIN_14:'GMIC-NC_21A_SCDPT5'!SCDPT5_48ENDIN_14)</f>
        <v>0</v>
      </c>
      <c r="Q41" s="3">
        <f>SUM('GMIC-NC_21A_SCDPT5'!SCDPT5_48BEGIN_15:'GMIC-NC_21A_SCDPT5'!SCDPT5_48ENDIN_15)</f>
        <v>0</v>
      </c>
      <c r="R41" s="3">
        <f>SUM('GMIC-NC_21A_SCDPT5'!SCDPT5_48BEGIN_16:'GMIC-NC_21A_SCDPT5'!SCDPT5_48ENDIN_16)</f>
        <v>0</v>
      </c>
      <c r="S41" s="3">
        <f>SUM('GMIC-NC_21A_SCDPT5'!SCDPT5_48BEGIN_17:'GMIC-NC_21A_SCDPT5'!SCDPT5_48ENDIN_17)</f>
        <v>0</v>
      </c>
      <c r="T41" s="3">
        <f>SUM('GMIC-NC_21A_SCDPT5'!SCDPT5_48BEGIN_18:'GMIC-NC_21A_SCDPT5'!SCDPT5_48ENDIN_18)</f>
        <v>0</v>
      </c>
      <c r="U41" s="3">
        <f>SUM('GMIC-NC_21A_SCDPT5'!SCDPT5_48BEGIN_19:'GMIC-NC_21A_SCDPT5'!SCDPT5_48ENDIN_19)</f>
        <v>0</v>
      </c>
      <c r="V41" s="3">
        <f>SUM('GMIC-NC_21A_SCDPT5'!SCDPT5_48BEGIN_20:'GMIC-NC_21A_SCDPT5'!SCDPT5_48ENDIN_20)</f>
        <v>0</v>
      </c>
      <c r="W41" s="3">
        <f>SUM('GMIC-NC_21A_SCDPT5'!SCDPT5_48BEGIN_21:'GMIC-NC_21A_SCDPT5'!SCDPT5_48ENDIN_21)</f>
        <v>0</v>
      </c>
      <c r="X41" s="2"/>
      <c r="Y41" s="2"/>
      <c r="Z41" s="2"/>
      <c r="AA41" s="2"/>
      <c r="AB41" s="2"/>
    </row>
    <row r="42" spans="2:28" x14ac:dyDescent="0.3">
      <c r="B42" s="7" t="s">
        <v>412</v>
      </c>
      <c r="C42" s="1" t="s">
        <v>412</v>
      </c>
      <c r="D42" s="6" t="s">
        <v>412</v>
      </c>
      <c r="E42" s="1" t="s">
        <v>412</v>
      </c>
      <c r="F42" s="1" t="s">
        <v>412</v>
      </c>
      <c r="G42" s="1" t="s">
        <v>412</v>
      </c>
      <c r="H42" s="1" t="s">
        <v>412</v>
      </c>
      <c r="I42" s="1" t="s">
        <v>412</v>
      </c>
      <c r="J42" s="1" t="s">
        <v>412</v>
      </c>
      <c r="K42" s="1" t="s">
        <v>412</v>
      </c>
      <c r="L42" s="1" t="s">
        <v>412</v>
      </c>
      <c r="M42" s="1" t="s">
        <v>412</v>
      </c>
      <c r="N42" s="1" t="s">
        <v>412</v>
      </c>
      <c r="O42" s="1" t="s">
        <v>412</v>
      </c>
      <c r="P42" s="1" t="s">
        <v>412</v>
      </c>
      <c r="Q42" s="1" t="s">
        <v>412</v>
      </c>
      <c r="R42" s="1" t="s">
        <v>412</v>
      </c>
      <c r="S42" s="1" t="s">
        <v>412</v>
      </c>
      <c r="T42" s="1" t="s">
        <v>412</v>
      </c>
      <c r="U42" s="1" t="s">
        <v>412</v>
      </c>
      <c r="V42" s="1" t="s">
        <v>412</v>
      </c>
      <c r="W42" s="1" t="s">
        <v>412</v>
      </c>
      <c r="X42" s="1" t="s">
        <v>412</v>
      </c>
      <c r="Y42" s="1" t="s">
        <v>412</v>
      </c>
      <c r="Z42" s="1" t="s">
        <v>412</v>
      </c>
      <c r="AA42" s="1" t="s">
        <v>412</v>
      </c>
      <c r="AB42" s="1" t="s">
        <v>412</v>
      </c>
    </row>
    <row r="43" spans="2:28" x14ac:dyDescent="0.3">
      <c r="B43" s="17" t="s">
        <v>511</v>
      </c>
      <c r="C43" s="20" t="s">
        <v>584</v>
      </c>
      <c r="D43" s="15" t="s">
        <v>2</v>
      </c>
      <c r="E43" s="19" t="s">
        <v>2</v>
      </c>
      <c r="F43" s="8"/>
      <c r="G43" s="5" t="s">
        <v>2</v>
      </c>
      <c r="H43" s="8"/>
      <c r="I43" s="5" t="s">
        <v>2</v>
      </c>
      <c r="J43" s="4"/>
      <c r="K43" s="4"/>
      <c r="L43" s="4"/>
      <c r="M43" s="4"/>
      <c r="N43" s="4"/>
      <c r="O43" s="4"/>
      <c r="P43" s="4"/>
      <c r="Q43" s="21"/>
      <c r="R43" s="4"/>
      <c r="S43" s="4"/>
      <c r="T43" s="4"/>
      <c r="U43" s="21"/>
      <c r="V43" s="4"/>
      <c r="W43" s="4"/>
      <c r="X43" s="2"/>
      <c r="Y43" s="5" t="s">
        <v>2</v>
      </c>
      <c r="Z43" s="5" t="s">
        <v>2</v>
      </c>
      <c r="AA43" s="5" t="s">
        <v>2</v>
      </c>
      <c r="AB43" s="13" t="s">
        <v>2</v>
      </c>
    </row>
    <row r="44" spans="2:28" x14ac:dyDescent="0.3">
      <c r="B44" s="7" t="s">
        <v>412</v>
      </c>
      <c r="C44" s="1" t="s">
        <v>412</v>
      </c>
      <c r="D44" s="6" t="s">
        <v>412</v>
      </c>
      <c r="E44" s="1" t="s">
        <v>412</v>
      </c>
      <c r="F44" s="1" t="s">
        <v>412</v>
      </c>
      <c r="G44" s="1" t="s">
        <v>412</v>
      </c>
      <c r="H44" s="1" t="s">
        <v>412</v>
      </c>
      <c r="I44" s="1" t="s">
        <v>412</v>
      </c>
      <c r="J44" s="1" t="s">
        <v>412</v>
      </c>
      <c r="K44" s="1" t="s">
        <v>412</v>
      </c>
      <c r="L44" s="1" t="s">
        <v>412</v>
      </c>
      <c r="M44" s="1" t="s">
        <v>412</v>
      </c>
      <c r="N44" s="1" t="s">
        <v>412</v>
      </c>
      <c r="O44" s="1" t="s">
        <v>412</v>
      </c>
      <c r="P44" s="1" t="s">
        <v>412</v>
      </c>
      <c r="Q44" s="1" t="s">
        <v>412</v>
      </c>
      <c r="R44" s="1" t="s">
        <v>412</v>
      </c>
      <c r="S44" s="1" t="s">
        <v>412</v>
      </c>
      <c r="T44" s="1" t="s">
        <v>412</v>
      </c>
      <c r="U44" s="1" t="s">
        <v>412</v>
      </c>
      <c r="V44" s="1" t="s">
        <v>412</v>
      </c>
      <c r="W44" s="1" t="s">
        <v>412</v>
      </c>
      <c r="X44" s="1" t="s">
        <v>412</v>
      </c>
      <c r="Y44" s="1" t="s">
        <v>412</v>
      </c>
      <c r="Z44" s="1" t="s">
        <v>412</v>
      </c>
      <c r="AA44" s="1" t="s">
        <v>412</v>
      </c>
      <c r="AB44" s="1" t="s">
        <v>412</v>
      </c>
    </row>
    <row r="45" spans="2:28" ht="28" x14ac:dyDescent="0.3">
      <c r="B45" s="16" t="s">
        <v>67</v>
      </c>
      <c r="C45" s="14" t="s">
        <v>165</v>
      </c>
      <c r="D45" s="18"/>
      <c r="E45" s="2"/>
      <c r="F45" s="2"/>
      <c r="G45" s="2"/>
      <c r="H45" s="2"/>
      <c r="I45" s="2"/>
      <c r="J45" s="3">
        <f>SUM('GMIC-NC_21A_SCDPT5'!SCDPT5_55BEGIN_8:'GMIC-NC_21A_SCDPT5'!SCDPT5_55ENDIN_8)</f>
        <v>0</v>
      </c>
      <c r="K45" s="3">
        <f>SUM('GMIC-NC_21A_SCDPT5'!SCDPT5_55BEGIN_9:'GMIC-NC_21A_SCDPT5'!SCDPT5_55ENDIN_9)</f>
        <v>0</v>
      </c>
      <c r="L45" s="3">
        <f>SUM('GMIC-NC_21A_SCDPT5'!SCDPT5_55BEGIN_10:'GMIC-NC_21A_SCDPT5'!SCDPT5_55ENDIN_10)</f>
        <v>0</v>
      </c>
      <c r="M45" s="3">
        <f>SUM('GMIC-NC_21A_SCDPT5'!SCDPT5_55BEGIN_11:'GMIC-NC_21A_SCDPT5'!SCDPT5_55ENDIN_11)</f>
        <v>0</v>
      </c>
      <c r="N45" s="3">
        <f>SUM('GMIC-NC_21A_SCDPT5'!SCDPT5_55BEGIN_12:'GMIC-NC_21A_SCDPT5'!SCDPT5_55ENDIN_12)</f>
        <v>0</v>
      </c>
      <c r="O45" s="3">
        <f>SUM('GMIC-NC_21A_SCDPT5'!SCDPT5_55BEGIN_13:'GMIC-NC_21A_SCDPT5'!SCDPT5_55ENDIN_13)</f>
        <v>0</v>
      </c>
      <c r="P45" s="3">
        <f>SUM('GMIC-NC_21A_SCDPT5'!SCDPT5_55BEGIN_14:'GMIC-NC_21A_SCDPT5'!SCDPT5_55ENDIN_14)</f>
        <v>0</v>
      </c>
      <c r="Q45" s="3">
        <f>SUM('GMIC-NC_21A_SCDPT5'!SCDPT5_55BEGIN_15:'GMIC-NC_21A_SCDPT5'!SCDPT5_55ENDIN_15)</f>
        <v>0</v>
      </c>
      <c r="R45" s="3">
        <f>SUM('GMIC-NC_21A_SCDPT5'!SCDPT5_55BEGIN_16:'GMIC-NC_21A_SCDPT5'!SCDPT5_55ENDIN_16)</f>
        <v>0</v>
      </c>
      <c r="S45" s="3">
        <f>SUM('GMIC-NC_21A_SCDPT5'!SCDPT5_55BEGIN_17:'GMIC-NC_21A_SCDPT5'!SCDPT5_55ENDIN_17)</f>
        <v>0</v>
      </c>
      <c r="T45" s="3">
        <f>SUM('GMIC-NC_21A_SCDPT5'!SCDPT5_55BEGIN_18:'GMIC-NC_21A_SCDPT5'!SCDPT5_55ENDIN_18)</f>
        <v>0</v>
      </c>
      <c r="U45" s="3">
        <f>SUM('GMIC-NC_21A_SCDPT5'!SCDPT5_55BEGIN_19:'GMIC-NC_21A_SCDPT5'!SCDPT5_55ENDIN_19)</f>
        <v>0</v>
      </c>
      <c r="V45" s="3">
        <f>SUM('GMIC-NC_21A_SCDPT5'!SCDPT5_55BEGIN_20:'GMIC-NC_21A_SCDPT5'!SCDPT5_55ENDIN_20)</f>
        <v>0</v>
      </c>
      <c r="W45" s="3">
        <f>SUM('GMIC-NC_21A_SCDPT5'!SCDPT5_55BEGIN_21:'GMIC-NC_21A_SCDPT5'!SCDPT5_55ENDIN_21)</f>
        <v>0</v>
      </c>
      <c r="X45" s="2"/>
      <c r="Y45" s="2"/>
      <c r="Z45" s="2"/>
      <c r="AA45" s="2"/>
      <c r="AB45" s="2"/>
    </row>
    <row r="46" spans="2:28" x14ac:dyDescent="0.3">
      <c r="B46" s="7" t="s">
        <v>412</v>
      </c>
      <c r="C46" s="1" t="s">
        <v>412</v>
      </c>
      <c r="D46" s="6" t="s">
        <v>412</v>
      </c>
      <c r="E46" s="1" t="s">
        <v>412</v>
      </c>
      <c r="F46" s="1" t="s">
        <v>412</v>
      </c>
      <c r="G46" s="1" t="s">
        <v>412</v>
      </c>
      <c r="H46" s="1" t="s">
        <v>412</v>
      </c>
      <c r="I46" s="1" t="s">
        <v>412</v>
      </c>
      <c r="J46" s="1" t="s">
        <v>412</v>
      </c>
      <c r="K46" s="1" t="s">
        <v>412</v>
      </c>
      <c r="L46" s="1" t="s">
        <v>412</v>
      </c>
      <c r="M46" s="1" t="s">
        <v>412</v>
      </c>
      <c r="N46" s="1" t="s">
        <v>412</v>
      </c>
      <c r="O46" s="1" t="s">
        <v>412</v>
      </c>
      <c r="P46" s="1" t="s">
        <v>412</v>
      </c>
      <c r="Q46" s="1" t="s">
        <v>412</v>
      </c>
      <c r="R46" s="1" t="s">
        <v>412</v>
      </c>
      <c r="S46" s="1" t="s">
        <v>412</v>
      </c>
      <c r="T46" s="1" t="s">
        <v>412</v>
      </c>
      <c r="U46" s="1" t="s">
        <v>412</v>
      </c>
      <c r="V46" s="1" t="s">
        <v>412</v>
      </c>
      <c r="W46" s="1" t="s">
        <v>412</v>
      </c>
      <c r="X46" s="1" t="s">
        <v>412</v>
      </c>
      <c r="Y46" s="1" t="s">
        <v>412</v>
      </c>
      <c r="Z46" s="1" t="s">
        <v>412</v>
      </c>
      <c r="AA46" s="1" t="s">
        <v>412</v>
      </c>
      <c r="AB46" s="1" t="s">
        <v>412</v>
      </c>
    </row>
    <row r="47" spans="2:28" x14ac:dyDescent="0.3">
      <c r="B47" s="17" t="s">
        <v>313</v>
      </c>
      <c r="C47" s="20" t="s">
        <v>584</v>
      </c>
      <c r="D47" s="15" t="s">
        <v>2</v>
      </c>
      <c r="E47" s="19" t="s">
        <v>2</v>
      </c>
      <c r="F47" s="8"/>
      <c r="G47" s="5" t="s">
        <v>2</v>
      </c>
      <c r="H47" s="8"/>
      <c r="I47" s="5" t="s">
        <v>2</v>
      </c>
      <c r="J47" s="36"/>
      <c r="K47" s="4"/>
      <c r="L47" s="4"/>
      <c r="M47" s="4"/>
      <c r="N47" s="4"/>
      <c r="O47" s="4"/>
      <c r="P47" s="4"/>
      <c r="Q47" s="21"/>
      <c r="R47" s="4"/>
      <c r="S47" s="4"/>
      <c r="T47" s="4"/>
      <c r="U47" s="21"/>
      <c r="V47" s="4"/>
      <c r="W47" s="4"/>
      <c r="X47" s="2"/>
      <c r="Y47" s="5" t="s">
        <v>2</v>
      </c>
      <c r="Z47" s="5" t="s">
        <v>2</v>
      </c>
      <c r="AA47" s="5" t="s">
        <v>2</v>
      </c>
      <c r="AB47" s="13" t="s">
        <v>2</v>
      </c>
    </row>
    <row r="48" spans="2:28" x14ac:dyDescent="0.3">
      <c r="B48" s="7" t="s">
        <v>412</v>
      </c>
      <c r="C48" s="1" t="s">
        <v>412</v>
      </c>
      <c r="D48" s="6" t="s">
        <v>412</v>
      </c>
      <c r="E48" s="1" t="s">
        <v>412</v>
      </c>
      <c r="F48" s="1" t="s">
        <v>412</v>
      </c>
      <c r="G48" s="1" t="s">
        <v>412</v>
      </c>
      <c r="H48" s="1" t="s">
        <v>412</v>
      </c>
      <c r="I48" s="1" t="s">
        <v>412</v>
      </c>
      <c r="J48" s="1" t="s">
        <v>412</v>
      </c>
      <c r="K48" s="1" t="s">
        <v>412</v>
      </c>
      <c r="L48" s="1" t="s">
        <v>412</v>
      </c>
      <c r="M48" s="1" t="s">
        <v>412</v>
      </c>
      <c r="N48" s="1" t="s">
        <v>412</v>
      </c>
      <c r="O48" s="1" t="s">
        <v>412</v>
      </c>
      <c r="P48" s="1" t="s">
        <v>412</v>
      </c>
      <c r="Q48" s="1" t="s">
        <v>412</v>
      </c>
      <c r="R48" s="1" t="s">
        <v>412</v>
      </c>
      <c r="S48" s="1" t="s">
        <v>412</v>
      </c>
      <c r="T48" s="1" t="s">
        <v>412</v>
      </c>
      <c r="U48" s="1" t="s">
        <v>412</v>
      </c>
      <c r="V48" s="1" t="s">
        <v>412</v>
      </c>
      <c r="W48" s="1" t="s">
        <v>412</v>
      </c>
      <c r="X48" s="1" t="s">
        <v>412</v>
      </c>
      <c r="Y48" s="1" t="s">
        <v>412</v>
      </c>
      <c r="Z48" s="1" t="s">
        <v>412</v>
      </c>
      <c r="AA48" s="1" t="s">
        <v>412</v>
      </c>
      <c r="AB48" s="1" t="s">
        <v>412</v>
      </c>
    </row>
    <row r="49" spans="2:28" ht="28" x14ac:dyDescent="0.3">
      <c r="B49" s="16" t="s">
        <v>509</v>
      </c>
      <c r="C49" s="14" t="s">
        <v>558</v>
      </c>
      <c r="D49" s="18"/>
      <c r="E49" s="2"/>
      <c r="F49" s="2"/>
      <c r="G49" s="2"/>
      <c r="H49" s="2"/>
      <c r="I49" s="2"/>
      <c r="J49" s="2"/>
      <c r="K49" s="3">
        <f>SUM('GMIC-NC_21A_SCDPT5'!SCDPT5_80BEGIN_9:'GMIC-NC_21A_SCDPT5'!SCDPT5_80ENDIN_9)</f>
        <v>0</v>
      </c>
      <c r="L49" s="3">
        <f>SUM('GMIC-NC_21A_SCDPT5'!SCDPT5_80BEGIN_10:'GMIC-NC_21A_SCDPT5'!SCDPT5_80ENDIN_10)</f>
        <v>0</v>
      </c>
      <c r="M49" s="3">
        <f>SUM('GMIC-NC_21A_SCDPT5'!SCDPT5_80BEGIN_11:'GMIC-NC_21A_SCDPT5'!SCDPT5_80ENDIN_11)</f>
        <v>0</v>
      </c>
      <c r="N49" s="3">
        <f>SUM('GMIC-NC_21A_SCDPT5'!SCDPT5_80BEGIN_12:'GMIC-NC_21A_SCDPT5'!SCDPT5_80ENDIN_12)</f>
        <v>0</v>
      </c>
      <c r="O49" s="3">
        <f>SUM('GMIC-NC_21A_SCDPT5'!SCDPT5_80BEGIN_13:'GMIC-NC_21A_SCDPT5'!SCDPT5_80ENDIN_13)</f>
        <v>0</v>
      </c>
      <c r="P49" s="3">
        <f>SUM('GMIC-NC_21A_SCDPT5'!SCDPT5_80BEGIN_14:'GMIC-NC_21A_SCDPT5'!SCDPT5_80ENDIN_14)</f>
        <v>0</v>
      </c>
      <c r="Q49" s="3">
        <f>SUM('GMIC-NC_21A_SCDPT5'!SCDPT5_80BEGIN_15:'GMIC-NC_21A_SCDPT5'!SCDPT5_80ENDIN_15)</f>
        <v>0</v>
      </c>
      <c r="R49" s="3">
        <f>SUM('GMIC-NC_21A_SCDPT5'!SCDPT5_80BEGIN_16:'GMIC-NC_21A_SCDPT5'!SCDPT5_80ENDIN_16)</f>
        <v>0</v>
      </c>
      <c r="S49" s="3">
        <f>SUM('GMIC-NC_21A_SCDPT5'!SCDPT5_80BEGIN_17:'GMIC-NC_21A_SCDPT5'!SCDPT5_80ENDIN_17)</f>
        <v>0</v>
      </c>
      <c r="T49" s="3">
        <f>SUM('GMIC-NC_21A_SCDPT5'!SCDPT5_80BEGIN_18:'GMIC-NC_21A_SCDPT5'!SCDPT5_80ENDIN_18)</f>
        <v>0</v>
      </c>
      <c r="U49" s="3">
        <f>SUM('GMIC-NC_21A_SCDPT5'!SCDPT5_80BEGIN_19:'GMIC-NC_21A_SCDPT5'!SCDPT5_80ENDIN_19)</f>
        <v>0</v>
      </c>
      <c r="V49" s="3">
        <f>SUM('GMIC-NC_21A_SCDPT5'!SCDPT5_80BEGIN_20:'GMIC-NC_21A_SCDPT5'!SCDPT5_80ENDIN_20)</f>
        <v>0</v>
      </c>
      <c r="W49" s="3">
        <f>SUM('GMIC-NC_21A_SCDPT5'!SCDPT5_80BEGIN_21:'GMIC-NC_21A_SCDPT5'!SCDPT5_80ENDIN_21)</f>
        <v>0</v>
      </c>
      <c r="X49" s="2"/>
      <c r="Y49" s="2"/>
      <c r="Z49" s="2"/>
      <c r="AA49" s="2"/>
      <c r="AB49" s="2"/>
    </row>
    <row r="50" spans="2:28" x14ac:dyDescent="0.3">
      <c r="B50" s="7" t="s">
        <v>412</v>
      </c>
      <c r="C50" s="1" t="s">
        <v>412</v>
      </c>
      <c r="D50" s="6" t="s">
        <v>412</v>
      </c>
      <c r="E50" s="1" t="s">
        <v>412</v>
      </c>
      <c r="F50" s="1" t="s">
        <v>412</v>
      </c>
      <c r="G50" s="1" t="s">
        <v>412</v>
      </c>
      <c r="H50" s="1" t="s">
        <v>412</v>
      </c>
      <c r="I50" s="1" t="s">
        <v>412</v>
      </c>
      <c r="J50" s="1" t="s">
        <v>412</v>
      </c>
      <c r="K50" s="1" t="s">
        <v>412</v>
      </c>
      <c r="L50" s="1" t="s">
        <v>412</v>
      </c>
      <c r="M50" s="1" t="s">
        <v>412</v>
      </c>
      <c r="N50" s="1" t="s">
        <v>412</v>
      </c>
      <c r="O50" s="1" t="s">
        <v>412</v>
      </c>
      <c r="P50" s="1" t="s">
        <v>412</v>
      </c>
      <c r="Q50" s="1" t="s">
        <v>412</v>
      </c>
      <c r="R50" s="1" t="s">
        <v>412</v>
      </c>
      <c r="S50" s="1" t="s">
        <v>412</v>
      </c>
      <c r="T50" s="1" t="s">
        <v>412</v>
      </c>
      <c r="U50" s="1" t="s">
        <v>412</v>
      </c>
      <c r="V50" s="1" t="s">
        <v>412</v>
      </c>
      <c r="W50" s="1" t="s">
        <v>412</v>
      </c>
      <c r="X50" s="1" t="s">
        <v>412</v>
      </c>
      <c r="Y50" s="1" t="s">
        <v>412</v>
      </c>
      <c r="Z50" s="1" t="s">
        <v>412</v>
      </c>
      <c r="AA50" s="1" t="s">
        <v>412</v>
      </c>
      <c r="AB50" s="1" t="s">
        <v>412</v>
      </c>
    </row>
    <row r="51" spans="2:28" x14ac:dyDescent="0.3">
      <c r="B51" s="17" t="s">
        <v>71</v>
      </c>
      <c r="C51" s="20" t="s">
        <v>584</v>
      </c>
      <c r="D51" s="15" t="s">
        <v>2</v>
      </c>
      <c r="E51" s="19" t="s">
        <v>2</v>
      </c>
      <c r="F51" s="8"/>
      <c r="G51" s="5" t="s">
        <v>2</v>
      </c>
      <c r="H51" s="8"/>
      <c r="I51" s="5" t="s">
        <v>2</v>
      </c>
      <c r="J51" s="4"/>
      <c r="K51" s="4"/>
      <c r="L51" s="4"/>
      <c r="M51" s="4"/>
      <c r="N51" s="4"/>
      <c r="O51" s="4"/>
      <c r="P51" s="4"/>
      <c r="Q51" s="21"/>
      <c r="R51" s="4"/>
      <c r="S51" s="4"/>
      <c r="T51" s="4"/>
      <c r="U51" s="21"/>
      <c r="V51" s="4"/>
      <c r="W51" s="4"/>
      <c r="X51" s="2"/>
      <c r="Y51" s="5" t="s">
        <v>2</v>
      </c>
      <c r="Z51" s="5" t="s">
        <v>2</v>
      </c>
      <c r="AA51" s="5" t="s">
        <v>2</v>
      </c>
      <c r="AB51" s="13" t="s">
        <v>2</v>
      </c>
    </row>
    <row r="52" spans="2:28" x14ac:dyDescent="0.3">
      <c r="B52" s="7" t="s">
        <v>412</v>
      </c>
      <c r="C52" s="1" t="s">
        <v>412</v>
      </c>
      <c r="D52" s="6" t="s">
        <v>412</v>
      </c>
      <c r="E52" s="1" t="s">
        <v>412</v>
      </c>
      <c r="F52" s="1" t="s">
        <v>412</v>
      </c>
      <c r="G52" s="1" t="s">
        <v>412</v>
      </c>
      <c r="H52" s="1" t="s">
        <v>412</v>
      </c>
      <c r="I52" s="1" t="s">
        <v>412</v>
      </c>
      <c r="J52" s="1" t="s">
        <v>412</v>
      </c>
      <c r="K52" s="1" t="s">
        <v>412</v>
      </c>
      <c r="L52" s="1" t="s">
        <v>412</v>
      </c>
      <c r="M52" s="1" t="s">
        <v>412</v>
      </c>
      <c r="N52" s="1" t="s">
        <v>412</v>
      </c>
      <c r="O52" s="1" t="s">
        <v>412</v>
      </c>
      <c r="P52" s="1" t="s">
        <v>412</v>
      </c>
      <c r="Q52" s="1" t="s">
        <v>412</v>
      </c>
      <c r="R52" s="1" t="s">
        <v>412</v>
      </c>
      <c r="S52" s="1" t="s">
        <v>412</v>
      </c>
      <c r="T52" s="1" t="s">
        <v>412</v>
      </c>
      <c r="U52" s="1" t="s">
        <v>412</v>
      </c>
      <c r="V52" s="1" t="s">
        <v>412</v>
      </c>
      <c r="W52" s="1" t="s">
        <v>412</v>
      </c>
      <c r="X52" s="1" t="s">
        <v>412</v>
      </c>
      <c r="Y52" s="1" t="s">
        <v>412</v>
      </c>
      <c r="Z52" s="1" t="s">
        <v>412</v>
      </c>
      <c r="AA52" s="1" t="s">
        <v>412</v>
      </c>
      <c r="AB52" s="1" t="s">
        <v>412</v>
      </c>
    </row>
    <row r="53" spans="2:28" ht="28" x14ac:dyDescent="0.3">
      <c r="B53" s="16" t="s">
        <v>266</v>
      </c>
      <c r="C53" s="14" t="s">
        <v>166</v>
      </c>
      <c r="D53" s="18"/>
      <c r="E53" s="2"/>
      <c r="F53" s="2"/>
      <c r="G53" s="2"/>
      <c r="H53" s="2"/>
      <c r="I53" s="2"/>
      <c r="J53" s="3">
        <f>SUM('GMIC-NC_21A_SCDPT5'!SCDPT5_82BEGIN_8:'GMIC-NC_21A_SCDPT5'!SCDPT5_82ENDIN_8)</f>
        <v>0</v>
      </c>
      <c r="K53" s="3">
        <f>SUM('GMIC-NC_21A_SCDPT5'!SCDPT5_82BEGIN_9:'GMIC-NC_21A_SCDPT5'!SCDPT5_82ENDIN_9)</f>
        <v>0</v>
      </c>
      <c r="L53" s="3">
        <f>SUM('GMIC-NC_21A_SCDPT5'!SCDPT5_82BEGIN_10:'GMIC-NC_21A_SCDPT5'!SCDPT5_82ENDIN_10)</f>
        <v>0</v>
      </c>
      <c r="M53" s="3">
        <f>SUM('GMIC-NC_21A_SCDPT5'!SCDPT5_82BEGIN_11:'GMIC-NC_21A_SCDPT5'!SCDPT5_82ENDIN_11)</f>
        <v>0</v>
      </c>
      <c r="N53" s="3">
        <f>SUM('GMIC-NC_21A_SCDPT5'!SCDPT5_82BEGIN_12:'GMIC-NC_21A_SCDPT5'!SCDPT5_82ENDIN_12)</f>
        <v>0</v>
      </c>
      <c r="O53" s="3">
        <f>SUM('GMIC-NC_21A_SCDPT5'!SCDPT5_82BEGIN_13:'GMIC-NC_21A_SCDPT5'!SCDPT5_82ENDIN_13)</f>
        <v>0</v>
      </c>
      <c r="P53" s="3">
        <f>SUM('GMIC-NC_21A_SCDPT5'!SCDPT5_82BEGIN_14:'GMIC-NC_21A_SCDPT5'!SCDPT5_82ENDIN_14)</f>
        <v>0</v>
      </c>
      <c r="Q53" s="3">
        <f>SUM('GMIC-NC_21A_SCDPT5'!SCDPT5_82BEGIN_15:'GMIC-NC_21A_SCDPT5'!SCDPT5_82ENDIN_15)</f>
        <v>0</v>
      </c>
      <c r="R53" s="3">
        <f>SUM('GMIC-NC_21A_SCDPT5'!SCDPT5_82BEGIN_16:'GMIC-NC_21A_SCDPT5'!SCDPT5_82ENDIN_16)</f>
        <v>0</v>
      </c>
      <c r="S53" s="3">
        <f>SUM('GMIC-NC_21A_SCDPT5'!SCDPT5_82BEGIN_17:'GMIC-NC_21A_SCDPT5'!SCDPT5_82ENDIN_17)</f>
        <v>0</v>
      </c>
      <c r="T53" s="3">
        <f>SUM('GMIC-NC_21A_SCDPT5'!SCDPT5_82BEGIN_18:'GMIC-NC_21A_SCDPT5'!SCDPT5_82ENDIN_18)</f>
        <v>0</v>
      </c>
      <c r="U53" s="3">
        <f>SUM('GMIC-NC_21A_SCDPT5'!SCDPT5_82BEGIN_19:'GMIC-NC_21A_SCDPT5'!SCDPT5_82ENDIN_19)</f>
        <v>0</v>
      </c>
      <c r="V53" s="3">
        <f>SUM('GMIC-NC_21A_SCDPT5'!SCDPT5_82BEGIN_20:'GMIC-NC_21A_SCDPT5'!SCDPT5_82ENDIN_20)</f>
        <v>0</v>
      </c>
      <c r="W53" s="3">
        <f>SUM('GMIC-NC_21A_SCDPT5'!SCDPT5_82BEGIN_21:'GMIC-NC_21A_SCDPT5'!SCDPT5_82ENDIN_21)</f>
        <v>0</v>
      </c>
      <c r="X53" s="2"/>
      <c r="Y53" s="2"/>
      <c r="Z53" s="2"/>
      <c r="AA53" s="2"/>
      <c r="AB53" s="2"/>
    </row>
    <row r="54" spans="2:28" x14ac:dyDescent="0.3">
      <c r="B54" s="16" t="s">
        <v>28</v>
      </c>
      <c r="C54" s="14" t="s">
        <v>351</v>
      </c>
      <c r="D54" s="18"/>
      <c r="E54" s="2"/>
      <c r="F54" s="2"/>
      <c r="G54" s="2"/>
      <c r="H54" s="2"/>
      <c r="I54" s="2"/>
      <c r="J54" s="3">
        <f>'GMIC-NC_21A_SCDPT5'!SCDPT5_0599999_8+'GMIC-NC_21A_SCDPT5'!SCDPT5_1099999_8+'GMIC-NC_21A_SCDPT5'!SCDPT5_1799999_8+'GMIC-NC_21A_SCDPT5'!SCDPT5_2499999_8+'GMIC-NC_21A_SCDPT5'!SCDPT5_3199999_8+'GMIC-NC_21A_SCDPT5'!SCDPT5_3899999_8+'GMIC-NC_21A_SCDPT5'!SCDPT5_4899999_8+'GMIC-NC_21A_SCDPT5'!SCDPT5_5599999_8+'GMIC-NC_21A_SCDPT5'!SCDPT5_8299999_8</f>
        <v>8500000</v>
      </c>
      <c r="K54" s="3">
        <f>'GMIC-NC_21A_SCDPT5'!SCDPT5_0599999_9+'GMIC-NC_21A_SCDPT5'!SCDPT5_1099999_9+'GMIC-NC_21A_SCDPT5'!SCDPT5_1799999_9+'GMIC-NC_21A_SCDPT5'!SCDPT5_2499999_9+'GMIC-NC_21A_SCDPT5'!SCDPT5_3199999_9+'GMIC-NC_21A_SCDPT5'!SCDPT5_3899999_9+'GMIC-NC_21A_SCDPT5'!SCDPT5_4899999_9+'GMIC-NC_21A_SCDPT5'!SCDPT5_5599999_9+'GMIC-NC_21A_SCDPT5'!SCDPT5_8099999_9+'GMIC-NC_21A_SCDPT5'!SCDPT5_8299999_9</f>
        <v>8488843</v>
      </c>
      <c r="L54" s="3">
        <f>'GMIC-NC_21A_SCDPT5'!SCDPT5_0599999_10+'GMIC-NC_21A_SCDPT5'!SCDPT5_1099999_10+'GMIC-NC_21A_SCDPT5'!SCDPT5_1799999_10+'GMIC-NC_21A_SCDPT5'!SCDPT5_2499999_10+'GMIC-NC_21A_SCDPT5'!SCDPT5_3199999_10+'GMIC-NC_21A_SCDPT5'!SCDPT5_3899999_10+'GMIC-NC_21A_SCDPT5'!SCDPT5_4899999_10+'GMIC-NC_21A_SCDPT5'!SCDPT5_5599999_10+'GMIC-NC_21A_SCDPT5'!SCDPT5_8099999_10+'GMIC-NC_21A_SCDPT5'!SCDPT5_8299999_10</f>
        <v>8504398</v>
      </c>
      <c r="M54" s="3">
        <f>'GMIC-NC_21A_SCDPT5'!SCDPT5_0599999_11+'GMIC-NC_21A_SCDPT5'!SCDPT5_1099999_11+'GMIC-NC_21A_SCDPT5'!SCDPT5_1799999_11+'GMIC-NC_21A_SCDPT5'!SCDPT5_2499999_11+'GMIC-NC_21A_SCDPT5'!SCDPT5_3199999_11+'GMIC-NC_21A_SCDPT5'!SCDPT5_3899999_11+'GMIC-NC_21A_SCDPT5'!SCDPT5_4899999_11+'GMIC-NC_21A_SCDPT5'!SCDPT5_5599999_11+'GMIC-NC_21A_SCDPT5'!SCDPT5_8099999_11+'GMIC-NC_21A_SCDPT5'!SCDPT5_8299999_11</f>
        <v>8488456</v>
      </c>
      <c r="N54" s="3">
        <f>'GMIC-NC_21A_SCDPT5'!SCDPT5_0599999_12+'GMIC-NC_21A_SCDPT5'!SCDPT5_1099999_12+'GMIC-NC_21A_SCDPT5'!SCDPT5_1799999_12+'GMIC-NC_21A_SCDPT5'!SCDPT5_2499999_12+'GMIC-NC_21A_SCDPT5'!SCDPT5_3199999_12+'GMIC-NC_21A_SCDPT5'!SCDPT5_3899999_12+'GMIC-NC_21A_SCDPT5'!SCDPT5_4899999_12+'GMIC-NC_21A_SCDPT5'!SCDPT5_5599999_12+'GMIC-NC_21A_SCDPT5'!SCDPT5_8099999_12+'GMIC-NC_21A_SCDPT5'!SCDPT5_8299999_12</f>
        <v>0</v>
      </c>
      <c r="O54" s="3">
        <f>'GMIC-NC_21A_SCDPT5'!SCDPT5_0599999_13+'GMIC-NC_21A_SCDPT5'!SCDPT5_1099999_13+'GMIC-NC_21A_SCDPT5'!SCDPT5_1799999_13+'GMIC-NC_21A_SCDPT5'!SCDPT5_2499999_13+'GMIC-NC_21A_SCDPT5'!SCDPT5_3199999_13+'GMIC-NC_21A_SCDPT5'!SCDPT5_3899999_13+'GMIC-NC_21A_SCDPT5'!SCDPT5_4899999_13+'GMIC-NC_21A_SCDPT5'!SCDPT5_5599999_13+'GMIC-NC_21A_SCDPT5'!SCDPT5_8099999_13+'GMIC-NC_21A_SCDPT5'!SCDPT5_8299999_13</f>
        <v>-387</v>
      </c>
      <c r="P54" s="3">
        <f>'GMIC-NC_21A_SCDPT5'!SCDPT5_0599999_14+'GMIC-NC_21A_SCDPT5'!SCDPT5_1099999_14+'GMIC-NC_21A_SCDPT5'!SCDPT5_1799999_14+'GMIC-NC_21A_SCDPT5'!SCDPT5_2499999_14+'GMIC-NC_21A_SCDPT5'!SCDPT5_3199999_14+'GMIC-NC_21A_SCDPT5'!SCDPT5_3899999_14+'GMIC-NC_21A_SCDPT5'!SCDPT5_4899999_14+'GMIC-NC_21A_SCDPT5'!SCDPT5_5599999_14+'GMIC-NC_21A_SCDPT5'!SCDPT5_8099999_14+'GMIC-NC_21A_SCDPT5'!SCDPT5_8299999_14</f>
        <v>0</v>
      </c>
      <c r="Q54" s="3">
        <f>'GMIC-NC_21A_SCDPT5'!SCDPT5_0599999_15+'GMIC-NC_21A_SCDPT5'!SCDPT5_1099999_15+'GMIC-NC_21A_SCDPT5'!SCDPT5_1799999_15+'GMIC-NC_21A_SCDPT5'!SCDPT5_2499999_15+'GMIC-NC_21A_SCDPT5'!SCDPT5_3199999_15+'GMIC-NC_21A_SCDPT5'!SCDPT5_3899999_15+'GMIC-NC_21A_SCDPT5'!SCDPT5_4899999_15+'GMIC-NC_21A_SCDPT5'!SCDPT5_5599999_15+'GMIC-NC_21A_SCDPT5'!SCDPT5_8099999_15+'GMIC-NC_21A_SCDPT5'!SCDPT5_8299999_15</f>
        <v>-387</v>
      </c>
      <c r="R54" s="3">
        <f>'GMIC-NC_21A_SCDPT5'!SCDPT5_0599999_16+'GMIC-NC_21A_SCDPT5'!SCDPT5_1099999_16+'GMIC-NC_21A_SCDPT5'!SCDPT5_1799999_16+'GMIC-NC_21A_SCDPT5'!SCDPT5_2499999_16+'GMIC-NC_21A_SCDPT5'!SCDPT5_3199999_16+'GMIC-NC_21A_SCDPT5'!SCDPT5_3899999_16+'GMIC-NC_21A_SCDPT5'!SCDPT5_4899999_16+'GMIC-NC_21A_SCDPT5'!SCDPT5_5599999_16+'GMIC-NC_21A_SCDPT5'!SCDPT5_8099999_16+'GMIC-NC_21A_SCDPT5'!SCDPT5_8299999_16</f>
        <v>0</v>
      </c>
      <c r="S54" s="3">
        <f>'GMIC-NC_21A_SCDPT5'!SCDPT5_0599999_17+'GMIC-NC_21A_SCDPT5'!SCDPT5_1099999_17+'GMIC-NC_21A_SCDPT5'!SCDPT5_1799999_17+'GMIC-NC_21A_SCDPT5'!SCDPT5_2499999_17+'GMIC-NC_21A_SCDPT5'!SCDPT5_3199999_17+'GMIC-NC_21A_SCDPT5'!SCDPT5_3899999_17+'GMIC-NC_21A_SCDPT5'!SCDPT5_4899999_17+'GMIC-NC_21A_SCDPT5'!SCDPT5_5599999_17+'GMIC-NC_21A_SCDPT5'!SCDPT5_8099999_17+'GMIC-NC_21A_SCDPT5'!SCDPT5_8299999_17</f>
        <v>0</v>
      </c>
      <c r="T54" s="3">
        <f>'GMIC-NC_21A_SCDPT5'!SCDPT5_0599999_18+'GMIC-NC_21A_SCDPT5'!SCDPT5_1099999_18+'GMIC-NC_21A_SCDPT5'!SCDPT5_1799999_18+'GMIC-NC_21A_SCDPT5'!SCDPT5_2499999_18+'GMIC-NC_21A_SCDPT5'!SCDPT5_3199999_18+'GMIC-NC_21A_SCDPT5'!SCDPT5_3899999_18+'GMIC-NC_21A_SCDPT5'!SCDPT5_4899999_18+'GMIC-NC_21A_SCDPT5'!SCDPT5_5599999_18+'GMIC-NC_21A_SCDPT5'!SCDPT5_8099999_18+'GMIC-NC_21A_SCDPT5'!SCDPT5_8299999_18</f>
        <v>15942</v>
      </c>
      <c r="U54" s="3">
        <f>'GMIC-NC_21A_SCDPT5'!SCDPT5_0599999_19+'GMIC-NC_21A_SCDPT5'!SCDPT5_1099999_19+'GMIC-NC_21A_SCDPT5'!SCDPT5_1799999_19+'GMIC-NC_21A_SCDPT5'!SCDPT5_2499999_19+'GMIC-NC_21A_SCDPT5'!SCDPT5_3199999_19+'GMIC-NC_21A_SCDPT5'!SCDPT5_3899999_19+'GMIC-NC_21A_SCDPT5'!SCDPT5_4899999_19+'GMIC-NC_21A_SCDPT5'!SCDPT5_5599999_19+'GMIC-NC_21A_SCDPT5'!SCDPT5_8099999_19+'GMIC-NC_21A_SCDPT5'!SCDPT5_8299999_19</f>
        <v>15942</v>
      </c>
      <c r="V54" s="3">
        <f>'GMIC-NC_21A_SCDPT5'!SCDPT5_0599999_20+'GMIC-NC_21A_SCDPT5'!SCDPT5_1099999_20+'GMIC-NC_21A_SCDPT5'!SCDPT5_1799999_20+'GMIC-NC_21A_SCDPT5'!SCDPT5_2499999_20+'GMIC-NC_21A_SCDPT5'!SCDPT5_3199999_20+'GMIC-NC_21A_SCDPT5'!SCDPT5_3899999_20+'GMIC-NC_21A_SCDPT5'!SCDPT5_4899999_20+'GMIC-NC_21A_SCDPT5'!SCDPT5_5599999_20+'GMIC-NC_21A_SCDPT5'!SCDPT5_8099999_20+'GMIC-NC_21A_SCDPT5'!SCDPT5_8299999_20</f>
        <v>53748</v>
      </c>
      <c r="W54" s="3">
        <f>'GMIC-NC_21A_SCDPT5'!SCDPT5_0599999_21+'GMIC-NC_21A_SCDPT5'!SCDPT5_1099999_21+'GMIC-NC_21A_SCDPT5'!SCDPT5_1799999_21+'GMIC-NC_21A_SCDPT5'!SCDPT5_2499999_21+'GMIC-NC_21A_SCDPT5'!SCDPT5_3199999_21+'GMIC-NC_21A_SCDPT5'!SCDPT5_3899999_21+'GMIC-NC_21A_SCDPT5'!SCDPT5_4899999_21+'GMIC-NC_21A_SCDPT5'!SCDPT5_5599999_21+'GMIC-NC_21A_SCDPT5'!SCDPT5_8099999_21+'GMIC-NC_21A_SCDPT5'!SCDPT5_8299999_21</f>
        <v>6895</v>
      </c>
      <c r="X54" s="2"/>
      <c r="Y54" s="2"/>
      <c r="Z54" s="2"/>
      <c r="AA54" s="2"/>
      <c r="AB54" s="2"/>
    </row>
    <row r="55" spans="2:28" x14ac:dyDescent="0.3">
      <c r="B55" s="7" t="s">
        <v>412</v>
      </c>
      <c r="C55" s="1" t="s">
        <v>412</v>
      </c>
      <c r="D55" s="6" t="s">
        <v>412</v>
      </c>
      <c r="E55" s="1" t="s">
        <v>412</v>
      </c>
      <c r="F55" s="1" t="s">
        <v>412</v>
      </c>
      <c r="G55" s="1" t="s">
        <v>412</v>
      </c>
      <c r="H55" s="1" t="s">
        <v>412</v>
      </c>
      <c r="I55" s="1" t="s">
        <v>412</v>
      </c>
      <c r="J55" s="1" t="s">
        <v>412</v>
      </c>
      <c r="K55" s="1" t="s">
        <v>412</v>
      </c>
      <c r="L55" s="1" t="s">
        <v>412</v>
      </c>
      <c r="M55" s="1" t="s">
        <v>412</v>
      </c>
      <c r="N55" s="1" t="s">
        <v>412</v>
      </c>
      <c r="O55" s="1" t="s">
        <v>412</v>
      </c>
      <c r="P55" s="1" t="s">
        <v>412</v>
      </c>
      <c r="Q55" s="1" t="s">
        <v>412</v>
      </c>
      <c r="R55" s="1" t="s">
        <v>412</v>
      </c>
      <c r="S55" s="1" t="s">
        <v>412</v>
      </c>
      <c r="T55" s="1" t="s">
        <v>412</v>
      </c>
      <c r="U55" s="1" t="s">
        <v>412</v>
      </c>
      <c r="V55" s="1" t="s">
        <v>412</v>
      </c>
      <c r="W55" s="1" t="s">
        <v>412</v>
      </c>
      <c r="X55" s="1" t="s">
        <v>412</v>
      </c>
      <c r="Y55" s="1" t="s">
        <v>412</v>
      </c>
      <c r="Z55" s="1" t="s">
        <v>412</v>
      </c>
      <c r="AA55" s="1" t="s">
        <v>412</v>
      </c>
      <c r="AB55" s="1" t="s">
        <v>412</v>
      </c>
    </row>
    <row r="56" spans="2:28" x14ac:dyDescent="0.3">
      <c r="B56" s="17" t="s">
        <v>513</v>
      </c>
      <c r="C56" s="20" t="s">
        <v>584</v>
      </c>
      <c r="D56" s="15" t="s">
        <v>2</v>
      </c>
      <c r="E56" s="19" t="s">
        <v>2</v>
      </c>
      <c r="F56" s="8"/>
      <c r="G56" s="5" t="s">
        <v>2</v>
      </c>
      <c r="H56" s="8"/>
      <c r="I56" s="5" t="s">
        <v>2</v>
      </c>
      <c r="J56" s="36"/>
      <c r="K56" s="4"/>
      <c r="L56" s="4"/>
      <c r="M56" s="4"/>
      <c r="N56" s="4"/>
      <c r="O56" s="4"/>
      <c r="P56" s="4"/>
      <c r="Q56" s="21"/>
      <c r="R56" s="4"/>
      <c r="S56" s="4"/>
      <c r="T56" s="4"/>
      <c r="U56" s="21"/>
      <c r="V56" s="4"/>
      <c r="W56" s="4"/>
      <c r="X56" s="2"/>
      <c r="Y56" s="5" t="s">
        <v>2</v>
      </c>
      <c r="Z56" s="5" t="s">
        <v>2</v>
      </c>
      <c r="AA56" s="5" t="s">
        <v>2</v>
      </c>
      <c r="AB56" s="13" t="s">
        <v>2</v>
      </c>
    </row>
    <row r="57" spans="2:28" x14ac:dyDescent="0.3">
      <c r="B57" s="7" t="s">
        <v>412</v>
      </c>
      <c r="C57" s="1" t="s">
        <v>412</v>
      </c>
      <c r="D57" s="6" t="s">
        <v>412</v>
      </c>
      <c r="E57" s="1" t="s">
        <v>412</v>
      </c>
      <c r="F57" s="1" t="s">
        <v>412</v>
      </c>
      <c r="G57" s="1" t="s">
        <v>412</v>
      </c>
      <c r="H57" s="1" t="s">
        <v>412</v>
      </c>
      <c r="I57" s="1" t="s">
        <v>412</v>
      </c>
      <c r="J57" s="1" t="s">
        <v>412</v>
      </c>
      <c r="K57" s="1" t="s">
        <v>412</v>
      </c>
      <c r="L57" s="1" t="s">
        <v>412</v>
      </c>
      <c r="M57" s="1" t="s">
        <v>412</v>
      </c>
      <c r="N57" s="1" t="s">
        <v>412</v>
      </c>
      <c r="O57" s="1" t="s">
        <v>412</v>
      </c>
      <c r="P57" s="1" t="s">
        <v>412</v>
      </c>
      <c r="Q57" s="1" t="s">
        <v>412</v>
      </c>
      <c r="R57" s="1" t="s">
        <v>412</v>
      </c>
      <c r="S57" s="1" t="s">
        <v>412</v>
      </c>
      <c r="T57" s="1" t="s">
        <v>412</v>
      </c>
      <c r="U57" s="1" t="s">
        <v>412</v>
      </c>
      <c r="V57" s="1" t="s">
        <v>412</v>
      </c>
      <c r="W57" s="1" t="s">
        <v>412</v>
      </c>
      <c r="X57" s="1" t="s">
        <v>412</v>
      </c>
      <c r="Y57" s="1" t="s">
        <v>412</v>
      </c>
      <c r="Z57" s="1" t="s">
        <v>412</v>
      </c>
      <c r="AA57" s="1" t="s">
        <v>412</v>
      </c>
      <c r="AB57" s="1" t="s">
        <v>412</v>
      </c>
    </row>
    <row r="58" spans="2:28" ht="56" x14ac:dyDescent="0.3">
      <c r="B58" s="16" t="s">
        <v>72</v>
      </c>
      <c r="C58" s="14" t="s">
        <v>608</v>
      </c>
      <c r="D58" s="18"/>
      <c r="E58" s="2"/>
      <c r="F58" s="2"/>
      <c r="G58" s="2"/>
      <c r="H58" s="2"/>
      <c r="I58" s="2"/>
      <c r="J58" s="2"/>
      <c r="K58" s="3">
        <f>SUM('GMIC-NC_21A_SCDPT5'!SCDPT5_84BEGIN_9:'GMIC-NC_21A_SCDPT5'!SCDPT5_84ENDIN_9)</f>
        <v>0</v>
      </c>
      <c r="L58" s="3">
        <f>SUM('GMIC-NC_21A_SCDPT5'!SCDPT5_84BEGIN_10:'GMIC-NC_21A_SCDPT5'!SCDPT5_84ENDIN_10)</f>
        <v>0</v>
      </c>
      <c r="M58" s="3">
        <f>SUM('GMIC-NC_21A_SCDPT5'!SCDPT5_84BEGIN_11:'GMIC-NC_21A_SCDPT5'!SCDPT5_84ENDIN_11)</f>
        <v>0</v>
      </c>
      <c r="N58" s="3">
        <f>SUM('GMIC-NC_21A_SCDPT5'!SCDPT5_84BEGIN_12:'GMIC-NC_21A_SCDPT5'!SCDPT5_84ENDIN_12)</f>
        <v>0</v>
      </c>
      <c r="O58" s="3">
        <f>SUM('GMIC-NC_21A_SCDPT5'!SCDPT5_84BEGIN_13:'GMIC-NC_21A_SCDPT5'!SCDPT5_84ENDIN_13)</f>
        <v>0</v>
      </c>
      <c r="P58" s="3">
        <f>SUM('GMIC-NC_21A_SCDPT5'!SCDPT5_84BEGIN_14:'GMIC-NC_21A_SCDPT5'!SCDPT5_84ENDIN_14)</f>
        <v>0</v>
      </c>
      <c r="Q58" s="3">
        <f>SUM('GMIC-NC_21A_SCDPT5'!SCDPT5_84BEGIN_15:'GMIC-NC_21A_SCDPT5'!SCDPT5_84ENDIN_15)</f>
        <v>0</v>
      </c>
      <c r="R58" s="3">
        <f>SUM('GMIC-NC_21A_SCDPT5'!SCDPT5_84BEGIN_16:'GMIC-NC_21A_SCDPT5'!SCDPT5_84ENDIN_16)</f>
        <v>0</v>
      </c>
      <c r="S58" s="3">
        <f>SUM('GMIC-NC_21A_SCDPT5'!SCDPT5_84BEGIN_17:'GMIC-NC_21A_SCDPT5'!SCDPT5_84ENDIN_17)</f>
        <v>0</v>
      </c>
      <c r="T58" s="3">
        <f>SUM('GMIC-NC_21A_SCDPT5'!SCDPT5_84BEGIN_18:'GMIC-NC_21A_SCDPT5'!SCDPT5_84ENDIN_18)</f>
        <v>0</v>
      </c>
      <c r="U58" s="3">
        <f>SUM('GMIC-NC_21A_SCDPT5'!SCDPT5_84BEGIN_19:'GMIC-NC_21A_SCDPT5'!SCDPT5_84ENDIN_19)</f>
        <v>0</v>
      </c>
      <c r="V58" s="3">
        <f>SUM('GMIC-NC_21A_SCDPT5'!SCDPT5_84BEGIN_20:'GMIC-NC_21A_SCDPT5'!SCDPT5_84ENDIN_20)</f>
        <v>0</v>
      </c>
      <c r="W58" s="3">
        <f>SUM('GMIC-NC_21A_SCDPT5'!SCDPT5_84BEGIN_21:'GMIC-NC_21A_SCDPT5'!SCDPT5_84ENDIN_21)</f>
        <v>0</v>
      </c>
      <c r="X58" s="2"/>
      <c r="Y58" s="2"/>
      <c r="Z58" s="2"/>
      <c r="AA58" s="2"/>
      <c r="AB58" s="2"/>
    </row>
    <row r="59" spans="2:28" x14ac:dyDescent="0.3">
      <c r="B59" s="7" t="s">
        <v>412</v>
      </c>
      <c r="C59" s="1" t="s">
        <v>412</v>
      </c>
      <c r="D59" s="6" t="s">
        <v>412</v>
      </c>
      <c r="E59" s="1" t="s">
        <v>412</v>
      </c>
      <c r="F59" s="1" t="s">
        <v>412</v>
      </c>
      <c r="G59" s="1" t="s">
        <v>412</v>
      </c>
      <c r="H59" s="1" t="s">
        <v>412</v>
      </c>
      <c r="I59" s="1" t="s">
        <v>412</v>
      </c>
      <c r="J59" s="1" t="s">
        <v>412</v>
      </c>
      <c r="K59" s="1" t="s">
        <v>412</v>
      </c>
      <c r="L59" s="1" t="s">
        <v>412</v>
      </c>
      <c r="M59" s="1" t="s">
        <v>412</v>
      </c>
      <c r="N59" s="1" t="s">
        <v>412</v>
      </c>
      <c r="O59" s="1" t="s">
        <v>412</v>
      </c>
      <c r="P59" s="1" t="s">
        <v>412</v>
      </c>
      <c r="Q59" s="1" t="s">
        <v>412</v>
      </c>
      <c r="R59" s="1" t="s">
        <v>412</v>
      </c>
      <c r="S59" s="1" t="s">
        <v>412</v>
      </c>
      <c r="T59" s="1" t="s">
        <v>412</v>
      </c>
      <c r="U59" s="1" t="s">
        <v>412</v>
      </c>
      <c r="V59" s="1" t="s">
        <v>412</v>
      </c>
      <c r="W59" s="1" t="s">
        <v>412</v>
      </c>
      <c r="X59" s="1" t="s">
        <v>412</v>
      </c>
      <c r="Y59" s="1" t="s">
        <v>412</v>
      </c>
      <c r="Z59" s="1" t="s">
        <v>412</v>
      </c>
      <c r="AA59" s="1" t="s">
        <v>412</v>
      </c>
      <c r="AB59" s="1" t="s">
        <v>412</v>
      </c>
    </row>
    <row r="60" spans="2:28" x14ac:dyDescent="0.3">
      <c r="B60" s="17" t="s">
        <v>390</v>
      </c>
      <c r="C60" s="20" t="s">
        <v>584</v>
      </c>
      <c r="D60" s="15" t="s">
        <v>2</v>
      </c>
      <c r="E60" s="19" t="s">
        <v>2</v>
      </c>
      <c r="F60" s="8"/>
      <c r="G60" s="5" t="s">
        <v>2</v>
      </c>
      <c r="H60" s="8"/>
      <c r="I60" s="5" t="s">
        <v>2</v>
      </c>
      <c r="J60" s="36"/>
      <c r="K60" s="4"/>
      <c r="L60" s="4"/>
      <c r="M60" s="4"/>
      <c r="N60" s="4"/>
      <c r="O60" s="4"/>
      <c r="P60" s="4"/>
      <c r="Q60" s="21"/>
      <c r="R60" s="4"/>
      <c r="S60" s="4"/>
      <c r="T60" s="4"/>
      <c r="U60" s="21"/>
      <c r="V60" s="4"/>
      <c r="W60" s="4"/>
      <c r="X60" s="2"/>
      <c r="Y60" s="5" t="s">
        <v>2</v>
      </c>
      <c r="Z60" s="5" t="s">
        <v>2</v>
      </c>
      <c r="AA60" s="5" t="s">
        <v>2</v>
      </c>
      <c r="AB60" s="13" t="s">
        <v>2</v>
      </c>
    </row>
    <row r="61" spans="2:28" x14ac:dyDescent="0.3">
      <c r="B61" s="7" t="s">
        <v>412</v>
      </c>
      <c r="C61" s="1" t="s">
        <v>412</v>
      </c>
      <c r="D61" s="6" t="s">
        <v>412</v>
      </c>
      <c r="E61" s="1" t="s">
        <v>412</v>
      </c>
      <c r="F61" s="1" t="s">
        <v>412</v>
      </c>
      <c r="G61" s="1" t="s">
        <v>412</v>
      </c>
      <c r="H61" s="1" t="s">
        <v>412</v>
      </c>
      <c r="I61" s="1" t="s">
        <v>412</v>
      </c>
      <c r="J61" s="1" t="s">
        <v>412</v>
      </c>
      <c r="K61" s="1" t="s">
        <v>412</v>
      </c>
      <c r="L61" s="1" t="s">
        <v>412</v>
      </c>
      <c r="M61" s="1" t="s">
        <v>412</v>
      </c>
      <c r="N61" s="1" t="s">
        <v>412</v>
      </c>
      <c r="O61" s="1" t="s">
        <v>412</v>
      </c>
      <c r="P61" s="1" t="s">
        <v>412</v>
      </c>
      <c r="Q61" s="1" t="s">
        <v>412</v>
      </c>
      <c r="R61" s="1" t="s">
        <v>412</v>
      </c>
      <c r="S61" s="1" t="s">
        <v>412</v>
      </c>
      <c r="T61" s="1" t="s">
        <v>412</v>
      </c>
      <c r="U61" s="1" t="s">
        <v>412</v>
      </c>
      <c r="V61" s="1" t="s">
        <v>412</v>
      </c>
      <c r="W61" s="1" t="s">
        <v>412</v>
      </c>
      <c r="X61" s="1" t="s">
        <v>412</v>
      </c>
      <c r="Y61" s="1" t="s">
        <v>412</v>
      </c>
      <c r="Z61" s="1" t="s">
        <v>412</v>
      </c>
      <c r="AA61" s="1" t="s">
        <v>412</v>
      </c>
      <c r="AB61" s="1" t="s">
        <v>412</v>
      </c>
    </row>
    <row r="62" spans="2:28" ht="56" x14ac:dyDescent="0.3">
      <c r="B62" s="16" t="s">
        <v>609</v>
      </c>
      <c r="C62" s="14" t="s">
        <v>610</v>
      </c>
      <c r="D62" s="18"/>
      <c r="E62" s="2"/>
      <c r="F62" s="2"/>
      <c r="G62" s="2"/>
      <c r="H62" s="2"/>
      <c r="I62" s="2"/>
      <c r="J62" s="2"/>
      <c r="K62" s="3">
        <f>SUM('GMIC-NC_21A_SCDPT5'!SCDPT5_85BEGIN_9:'GMIC-NC_21A_SCDPT5'!SCDPT5_85ENDIN_9)</f>
        <v>0</v>
      </c>
      <c r="L62" s="3">
        <f>SUM('GMIC-NC_21A_SCDPT5'!SCDPT5_85BEGIN_10:'GMIC-NC_21A_SCDPT5'!SCDPT5_85ENDIN_10)</f>
        <v>0</v>
      </c>
      <c r="M62" s="3">
        <f>SUM('GMIC-NC_21A_SCDPT5'!SCDPT5_85BEGIN_11:'GMIC-NC_21A_SCDPT5'!SCDPT5_85ENDIN_11)</f>
        <v>0</v>
      </c>
      <c r="N62" s="3">
        <f>SUM('GMIC-NC_21A_SCDPT5'!SCDPT5_85BEGIN_12:'GMIC-NC_21A_SCDPT5'!SCDPT5_85ENDIN_12)</f>
        <v>0</v>
      </c>
      <c r="O62" s="3">
        <f>SUM('GMIC-NC_21A_SCDPT5'!SCDPT5_85BEGIN_13:'GMIC-NC_21A_SCDPT5'!SCDPT5_85ENDIN_13)</f>
        <v>0</v>
      </c>
      <c r="P62" s="3">
        <f>SUM('GMIC-NC_21A_SCDPT5'!SCDPT5_85BEGIN_14:'GMIC-NC_21A_SCDPT5'!SCDPT5_85ENDIN_14)</f>
        <v>0</v>
      </c>
      <c r="Q62" s="3">
        <f>SUM('GMIC-NC_21A_SCDPT5'!SCDPT5_85BEGIN_15:'GMIC-NC_21A_SCDPT5'!SCDPT5_85ENDIN_15)</f>
        <v>0</v>
      </c>
      <c r="R62" s="3">
        <f>SUM('GMIC-NC_21A_SCDPT5'!SCDPT5_85BEGIN_16:'GMIC-NC_21A_SCDPT5'!SCDPT5_85ENDIN_16)</f>
        <v>0</v>
      </c>
      <c r="S62" s="3">
        <f>SUM('GMIC-NC_21A_SCDPT5'!SCDPT5_85BEGIN_17:'GMIC-NC_21A_SCDPT5'!SCDPT5_85ENDIN_17)</f>
        <v>0</v>
      </c>
      <c r="T62" s="3">
        <f>SUM('GMIC-NC_21A_SCDPT5'!SCDPT5_85BEGIN_18:'GMIC-NC_21A_SCDPT5'!SCDPT5_85ENDIN_18)</f>
        <v>0</v>
      </c>
      <c r="U62" s="3">
        <f>SUM('GMIC-NC_21A_SCDPT5'!SCDPT5_85BEGIN_19:'GMIC-NC_21A_SCDPT5'!SCDPT5_85ENDIN_19)</f>
        <v>0</v>
      </c>
      <c r="V62" s="3">
        <f>SUM('GMIC-NC_21A_SCDPT5'!SCDPT5_85BEGIN_20:'GMIC-NC_21A_SCDPT5'!SCDPT5_85ENDIN_20)</f>
        <v>0</v>
      </c>
      <c r="W62" s="3">
        <f>SUM('GMIC-NC_21A_SCDPT5'!SCDPT5_85BEGIN_21:'GMIC-NC_21A_SCDPT5'!SCDPT5_85ENDIN_21)</f>
        <v>0</v>
      </c>
      <c r="X62" s="2"/>
      <c r="Y62" s="2"/>
      <c r="Z62" s="2"/>
      <c r="AA62" s="2"/>
      <c r="AB62" s="2"/>
    </row>
    <row r="63" spans="2:28" x14ac:dyDescent="0.3">
      <c r="B63" s="7" t="s">
        <v>412</v>
      </c>
      <c r="C63" s="1" t="s">
        <v>412</v>
      </c>
      <c r="D63" s="6" t="s">
        <v>412</v>
      </c>
      <c r="E63" s="1" t="s">
        <v>412</v>
      </c>
      <c r="F63" s="1" t="s">
        <v>412</v>
      </c>
      <c r="G63" s="1" t="s">
        <v>412</v>
      </c>
      <c r="H63" s="1" t="s">
        <v>412</v>
      </c>
      <c r="I63" s="1" t="s">
        <v>412</v>
      </c>
      <c r="J63" s="1" t="s">
        <v>412</v>
      </c>
      <c r="K63" s="1" t="s">
        <v>412</v>
      </c>
      <c r="L63" s="1" t="s">
        <v>412</v>
      </c>
      <c r="M63" s="1" t="s">
        <v>412</v>
      </c>
      <c r="N63" s="1" t="s">
        <v>412</v>
      </c>
      <c r="O63" s="1" t="s">
        <v>412</v>
      </c>
      <c r="P63" s="1" t="s">
        <v>412</v>
      </c>
      <c r="Q63" s="1" t="s">
        <v>412</v>
      </c>
      <c r="R63" s="1" t="s">
        <v>412</v>
      </c>
      <c r="S63" s="1" t="s">
        <v>412</v>
      </c>
      <c r="T63" s="1" t="s">
        <v>412</v>
      </c>
      <c r="U63" s="1" t="s">
        <v>412</v>
      </c>
      <c r="V63" s="1" t="s">
        <v>412</v>
      </c>
      <c r="W63" s="1" t="s">
        <v>412</v>
      </c>
      <c r="X63" s="1" t="s">
        <v>412</v>
      </c>
      <c r="Y63" s="1" t="s">
        <v>412</v>
      </c>
      <c r="Z63" s="1" t="s">
        <v>412</v>
      </c>
      <c r="AA63" s="1" t="s">
        <v>412</v>
      </c>
      <c r="AB63" s="1" t="s">
        <v>412</v>
      </c>
    </row>
    <row r="64" spans="2:28" x14ac:dyDescent="0.3">
      <c r="B64" s="17" t="s">
        <v>268</v>
      </c>
      <c r="C64" s="20" t="s">
        <v>584</v>
      </c>
      <c r="D64" s="15" t="s">
        <v>2</v>
      </c>
      <c r="E64" s="19" t="s">
        <v>2</v>
      </c>
      <c r="F64" s="8"/>
      <c r="G64" s="5" t="s">
        <v>2</v>
      </c>
      <c r="H64" s="8"/>
      <c r="I64" s="5" t="s">
        <v>2</v>
      </c>
      <c r="J64" s="36"/>
      <c r="K64" s="4"/>
      <c r="L64" s="4"/>
      <c r="M64" s="4"/>
      <c r="N64" s="4"/>
      <c r="O64" s="4"/>
      <c r="P64" s="4"/>
      <c r="Q64" s="21"/>
      <c r="R64" s="4"/>
      <c r="S64" s="4"/>
      <c r="T64" s="4"/>
      <c r="U64" s="21"/>
      <c r="V64" s="4"/>
      <c r="W64" s="4"/>
      <c r="X64" s="2"/>
      <c r="Y64" s="5" t="s">
        <v>2</v>
      </c>
      <c r="Z64" s="5" t="s">
        <v>2</v>
      </c>
      <c r="AA64" s="5" t="s">
        <v>2</v>
      </c>
      <c r="AB64" s="13" t="s">
        <v>2</v>
      </c>
    </row>
    <row r="65" spans="2:28" x14ac:dyDescent="0.3">
      <c r="B65" s="7" t="s">
        <v>412</v>
      </c>
      <c r="C65" s="1" t="s">
        <v>412</v>
      </c>
      <c r="D65" s="6" t="s">
        <v>412</v>
      </c>
      <c r="E65" s="1" t="s">
        <v>412</v>
      </c>
      <c r="F65" s="1" t="s">
        <v>412</v>
      </c>
      <c r="G65" s="1" t="s">
        <v>412</v>
      </c>
      <c r="H65" s="1" t="s">
        <v>412</v>
      </c>
      <c r="I65" s="1" t="s">
        <v>412</v>
      </c>
      <c r="J65" s="1" t="s">
        <v>412</v>
      </c>
      <c r="K65" s="1" t="s">
        <v>412</v>
      </c>
      <c r="L65" s="1" t="s">
        <v>412</v>
      </c>
      <c r="M65" s="1" t="s">
        <v>412</v>
      </c>
      <c r="N65" s="1" t="s">
        <v>412</v>
      </c>
      <c r="O65" s="1" t="s">
        <v>412</v>
      </c>
      <c r="P65" s="1" t="s">
        <v>412</v>
      </c>
      <c r="Q65" s="1" t="s">
        <v>412</v>
      </c>
      <c r="R65" s="1" t="s">
        <v>412</v>
      </c>
      <c r="S65" s="1" t="s">
        <v>412</v>
      </c>
      <c r="T65" s="1" t="s">
        <v>412</v>
      </c>
      <c r="U65" s="1" t="s">
        <v>412</v>
      </c>
      <c r="V65" s="1" t="s">
        <v>412</v>
      </c>
      <c r="W65" s="1" t="s">
        <v>412</v>
      </c>
      <c r="X65" s="1" t="s">
        <v>412</v>
      </c>
      <c r="Y65" s="1" t="s">
        <v>412</v>
      </c>
      <c r="Z65" s="1" t="s">
        <v>412</v>
      </c>
      <c r="AA65" s="1" t="s">
        <v>412</v>
      </c>
      <c r="AB65" s="1" t="s">
        <v>412</v>
      </c>
    </row>
    <row r="66" spans="2:28" ht="42" x14ac:dyDescent="0.3">
      <c r="B66" s="16" t="s">
        <v>478</v>
      </c>
      <c r="C66" s="14" t="s">
        <v>439</v>
      </c>
      <c r="D66" s="18"/>
      <c r="E66" s="2"/>
      <c r="F66" s="2"/>
      <c r="G66" s="2"/>
      <c r="H66" s="2"/>
      <c r="I66" s="2"/>
      <c r="J66" s="2"/>
      <c r="K66" s="3">
        <f>SUM('GMIC-NC_21A_SCDPT5'!SCDPT5_86BEGIN_9:'GMIC-NC_21A_SCDPT5'!SCDPT5_86ENDIN_9)</f>
        <v>0</v>
      </c>
      <c r="L66" s="3">
        <f>SUM('GMIC-NC_21A_SCDPT5'!SCDPT5_86BEGIN_10:'GMIC-NC_21A_SCDPT5'!SCDPT5_86ENDIN_10)</f>
        <v>0</v>
      </c>
      <c r="M66" s="3">
        <f>SUM('GMIC-NC_21A_SCDPT5'!SCDPT5_86BEGIN_11:'GMIC-NC_21A_SCDPT5'!SCDPT5_86ENDIN_11)</f>
        <v>0</v>
      </c>
      <c r="N66" s="3">
        <f>SUM('GMIC-NC_21A_SCDPT5'!SCDPT5_86BEGIN_12:'GMIC-NC_21A_SCDPT5'!SCDPT5_86ENDIN_12)</f>
        <v>0</v>
      </c>
      <c r="O66" s="3">
        <f>SUM('GMIC-NC_21A_SCDPT5'!SCDPT5_86BEGIN_13:'GMIC-NC_21A_SCDPT5'!SCDPT5_86ENDIN_13)</f>
        <v>0</v>
      </c>
      <c r="P66" s="3">
        <f>SUM('GMIC-NC_21A_SCDPT5'!SCDPT5_86BEGIN_14:'GMIC-NC_21A_SCDPT5'!SCDPT5_86ENDIN_14)</f>
        <v>0</v>
      </c>
      <c r="Q66" s="3">
        <f>SUM('GMIC-NC_21A_SCDPT5'!SCDPT5_86BEGIN_15:'GMIC-NC_21A_SCDPT5'!SCDPT5_86ENDIN_15)</f>
        <v>0</v>
      </c>
      <c r="R66" s="3">
        <f>SUM('GMIC-NC_21A_SCDPT5'!SCDPT5_86BEGIN_16:'GMIC-NC_21A_SCDPT5'!SCDPT5_86ENDIN_16)</f>
        <v>0</v>
      </c>
      <c r="S66" s="3">
        <f>SUM('GMIC-NC_21A_SCDPT5'!SCDPT5_86BEGIN_17:'GMIC-NC_21A_SCDPT5'!SCDPT5_86ENDIN_17)</f>
        <v>0</v>
      </c>
      <c r="T66" s="3">
        <f>SUM('GMIC-NC_21A_SCDPT5'!SCDPT5_86BEGIN_18:'GMIC-NC_21A_SCDPT5'!SCDPT5_86ENDIN_18)</f>
        <v>0</v>
      </c>
      <c r="U66" s="3">
        <f>SUM('GMIC-NC_21A_SCDPT5'!SCDPT5_86BEGIN_19:'GMIC-NC_21A_SCDPT5'!SCDPT5_86ENDIN_19)</f>
        <v>0</v>
      </c>
      <c r="V66" s="3">
        <f>SUM('GMIC-NC_21A_SCDPT5'!SCDPT5_86BEGIN_20:'GMIC-NC_21A_SCDPT5'!SCDPT5_86ENDIN_20)</f>
        <v>0</v>
      </c>
      <c r="W66" s="3">
        <f>SUM('GMIC-NC_21A_SCDPT5'!SCDPT5_86BEGIN_21:'GMIC-NC_21A_SCDPT5'!SCDPT5_86ENDIN_21)</f>
        <v>0</v>
      </c>
      <c r="X66" s="2"/>
      <c r="Y66" s="2"/>
      <c r="Z66" s="2"/>
      <c r="AA66" s="2"/>
      <c r="AB66" s="2"/>
    </row>
    <row r="67" spans="2:28" x14ac:dyDescent="0.3">
      <c r="B67" s="7" t="s">
        <v>412</v>
      </c>
      <c r="C67" s="1" t="s">
        <v>412</v>
      </c>
      <c r="D67" s="6" t="s">
        <v>412</v>
      </c>
      <c r="E67" s="1" t="s">
        <v>412</v>
      </c>
      <c r="F67" s="1" t="s">
        <v>412</v>
      </c>
      <c r="G67" s="1" t="s">
        <v>412</v>
      </c>
      <c r="H67" s="1" t="s">
        <v>412</v>
      </c>
      <c r="I67" s="1" t="s">
        <v>412</v>
      </c>
      <c r="J67" s="1" t="s">
        <v>412</v>
      </c>
      <c r="K67" s="1" t="s">
        <v>412</v>
      </c>
      <c r="L67" s="1" t="s">
        <v>412</v>
      </c>
      <c r="M67" s="1" t="s">
        <v>412</v>
      </c>
      <c r="N67" s="1" t="s">
        <v>412</v>
      </c>
      <c r="O67" s="1" t="s">
        <v>412</v>
      </c>
      <c r="P67" s="1" t="s">
        <v>412</v>
      </c>
      <c r="Q67" s="1" t="s">
        <v>412</v>
      </c>
      <c r="R67" s="1" t="s">
        <v>412</v>
      </c>
      <c r="S67" s="1" t="s">
        <v>412</v>
      </c>
      <c r="T67" s="1" t="s">
        <v>412</v>
      </c>
      <c r="U67" s="1" t="s">
        <v>412</v>
      </c>
      <c r="V67" s="1" t="s">
        <v>412</v>
      </c>
      <c r="W67" s="1" t="s">
        <v>412</v>
      </c>
      <c r="X67" s="1" t="s">
        <v>412</v>
      </c>
      <c r="Y67" s="1" t="s">
        <v>412</v>
      </c>
      <c r="Z67" s="1" t="s">
        <v>412</v>
      </c>
      <c r="AA67" s="1" t="s">
        <v>412</v>
      </c>
      <c r="AB67" s="1" t="s">
        <v>412</v>
      </c>
    </row>
    <row r="68" spans="2:28" x14ac:dyDescent="0.3">
      <c r="B68" s="17" t="s">
        <v>167</v>
      </c>
      <c r="C68" s="20" t="s">
        <v>584</v>
      </c>
      <c r="D68" s="15" t="s">
        <v>2</v>
      </c>
      <c r="E68" s="19" t="s">
        <v>2</v>
      </c>
      <c r="F68" s="8"/>
      <c r="G68" s="5" t="s">
        <v>2</v>
      </c>
      <c r="H68" s="8"/>
      <c r="I68" s="5" t="s">
        <v>2</v>
      </c>
      <c r="J68" s="36"/>
      <c r="K68" s="4"/>
      <c r="L68" s="4"/>
      <c r="M68" s="4"/>
      <c r="N68" s="4"/>
      <c r="O68" s="4"/>
      <c r="P68" s="4"/>
      <c r="Q68" s="21"/>
      <c r="R68" s="4"/>
      <c r="S68" s="4"/>
      <c r="T68" s="4"/>
      <c r="U68" s="21"/>
      <c r="V68" s="4"/>
      <c r="W68" s="4"/>
      <c r="X68" s="2"/>
      <c r="Y68" s="5" t="s">
        <v>2</v>
      </c>
      <c r="Z68" s="5" t="s">
        <v>2</v>
      </c>
      <c r="AA68" s="5" t="s">
        <v>2</v>
      </c>
      <c r="AB68" s="13" t="s">
        <v>2</v>
      </c>
    </row>
    <row r="69" spans="2:28" x14ac:dyDescent="0.3">
      <c r="B69" s="7" t="s">
        <v>412</v>
      </c>
      <c r="C69" s="1" t="s">
        <v>412</v>
      </c>
      <c r="D69" s="6" t="s">
        <v>412</v>
      </c>
      <c r="E69" s="1" t="s">
        <v>412</v>
      </c>
      <c r="F69" s="1" t="s">
        <v>412</v>
      </c>
      <c r="G69" s="1" t="s">
        <v>412</v>
      </c>
      <c r="H69" s="1" t="s">
        <v>412</v>
      </c>
      <c r="I69" s="1" t="s">
        <v>412</v>
      </c>
      <c r="J69" s="1" t="s">
        <v>412</v>
      </c>
      <c r="K69" s="1" t="s">
        <v>412</v>
      </c>
      <c r="L69" s="1" t="s">
        <v>412</v>
      </c>
      <c r="M69" s="1" t="s">
        <v>412</v>
      </c>
      <c r="N69" s="1" t="s">
        <v>412</v>
      </c>
      <c r="O69" s="1" t="s">
        <v>412</v>
      </c>
      <c r="P69" s="1" t="s">
        <v>412</v>
      </c>
      <c r="Q69" s="1" t="s">
        <v>412</v>
      </c>
      <c r="R69" s="1" t="s">
        <v>412</v>
      </c>
      <c r="S69" s="1" t="s">
        <v>412</v>
      </c>
      <c r="T69" s="1" t="s">
        <v>412</v>
      </c>
      <c r="U69" s="1" t="s">
        <v>412</v>
      </c>
      <c r="V69" s="1" t="s">
        <v>412</v>
      </c>
      <c r="W69" s="1" t="s">
        <v>412</v>
      </c>
      <c r="X69" s="1" t="s">
        <v>412</v>
      </c>
      <c r="Y69" s="1" t="s">
        <v>412</v>
      </c>
      <c r="Z69" s="1" t="s">
        <v>412</v>
      </c>
      <c r="AA69" s="1" t="s">
        <v>412</v>
      </c>
      <c r="AB69" s="1" t="s">
        <v>412</v>
      </c>
    </row>
    <row r="70" spans="2:28" ht="56" x14ac:dyDescent="0.3">
      <c r="B70" s="16" t="s">
        <v>391</v>
      </c>
      <c r="C70" s="14" t="s">
        <v>168</v>
      </c>
      <c r="D70" s="18"/>
      <c r="E70" s="2"/>
      <c r="F70" s="2"/>
      <c r="G70" s="2"/>
      <c r="H70" s="2"/>
      <c r="I70" s="2"/>
      <c r="J70" s="2"/>
      <c r="K70" s="3">
        <f>SUM('GMIC-NC_21A_SCDPT5'!SCDPT5_87BEGIN_9:'GMIC-NC_21A_SCDPT5'!SCDPT5_87ENDIN_9)</f>
        <v>0</v>
      </c>
      <c r="L70" s="3">
        <f>SUM('GMIC-NC_21A_SCDPT5'!SCDPT5_87BEGIN_10:'GMIC-NC_21A_SCDPT5'!SCDPT5_87ENDIN_10)</f>
        <v>0</v>
      </c>
      <c r="M70" s="3">
        <f>SUM('GMIC-NC_21A_SCDPT5'!SCDPT5_87BEGIN_11:'GMIC-NC_21A_SCDPT5'!SCDPT5_87ENDIN_11)</f>
        <v>0</v>
      </c>
      <c r="N70" s="3">
        <f>SUM('GMIC-NC_21A_SCDPT5'!SCDPT5_87BEGIN_12:'GMIC-NC_21A_SCDPT5'!SCDPT5_87ENDIN_12)</f>
        <v>0</v>
      </c>
      <c r="O70" s="3">
        <f>SUM('GMIC-NC_21A_SCDPT5'!SCDPT5_87BEGIN_13:'GMIC-NC_21A_SCDPT5'!SCDPT5_87ENDIN_13)</f>
        <v>0</v>
      </c>
      <c r="P70" s="3">
        <f>SUM('GMIC-NC_21A_SCDPT5'!SCDPT5_87BEGIN_14:'GMIC-NC_21A_SCDPT5'!SCDPT5_87ENDIN_14)</f>
        <v>0</v>
      </c>
      <c r="Q70" s="3">
        <f>SUM('GMIC-NC_21A_SCDPT5'!SCDPT5_87BEGIN_15:'GMIC-NC_21A_SCDPT5'!SCDPT5_87ENDIN_15)</f>
        <v>0</v>
      </c>
      <c r="R70" s="3">
        <f>SUM('GMIC-NC_21A_SCDPT5'!SCDPT5_87BEGIN_16:'GMIC-NC_21A_SCDPT5'!SCDPT5_87ENDIN_16)</f>
        <v>0</v>
      </c>
      <c r="S70" s="3">
        <f>SUM('GMIC-NC_21A_SCDPT5'!SCDPT5_87BEGIN_17:'GMIC-NC_21A_SCDPT5'!SCDPT5_87ENDIN_17)</f>
        <v>0</v>
      </c>
      <c r="T70" s="3">
        <f>SUM('GMIC-NC_21A_SCDPT5'!SCDPT5_87BEGIN_18:'GMIC-NC_21A_SCDPT5'!SCDPT5_87ENDIN_18)</f>
        <v>0</v>
      </c>
      <c r="U70" s="3">
        <f>SUM('GMIC-NC_21A_SCDPT5'!SCDPT5_87BEGIN_19:'GMIC-NC_21A_SCDPT5'!SCDPT5_87ENDIN_19)</f>
        <v>0</v>
      </c>
      <c r="V70" s="3">
        <f>SUM('GMIC-NC_21A_SCDPT5'!SCDPT5_87BEGIN_20:'GMIC-NC_21A_SCDPT5'!SCDPT5_87ENDIN_20)</f>
        <v>0</v>
      </c>
      <c r="W70" s="3">
        <f>SUM('GMIC-NC_21A_SCDPT5'!SCDPT5_87BEGIN_21:'GMIC-NC_21A_SCDPT5'!SCDPT5_87ENDIN_21)</f>
        <v>0</v>
      </c>
      <c r="X70" s="2"/>
      <c r="Y70" s="2"/>
      <c r="Z70" s="2"/>
      <c r="AA70" s="2"/>
      <c r="AB70" s="2"/>
    </row>
    <row r="71" spans="2:28" x14ac:dyDescent="0.3">
      <c r="B71" s="16" t="s">
        <v>640</v>
      </c>
      <c r="C71" s="14" t="s">
        <v>559</v>
      </c>
      <c r="D71" s="18"/>
      <c r="E71" s="2"/>
      <c r="F71" s="2"/>
      <c r="G71" s="2"/>
      <c r="H71" s="2"/>
      <c r="I71" s="2"/>
      <c r="J71" s="2"/>
      <c r="K71" s="3">
        <f>'GMIC-NC_21A_SCDPT5'!SCDPT5_8499999_9+'GMIC-NC_21A_SCDPT5'!SCDPT5_8599999_9+'GMIC-NC_21A_SCDPT5'!SCDPT5_8699999_9+'GMIC-NC_21A_SCDPT5'!SCDPT5_8799999_9</f>
        <v>0</v>
      </c>
      <c r="L71" s="3">
        <f>'GMIC-NC_21A_SCDPT5'!SCDPT5_8499999_10+'GMIC-NC_21A_SCDPT5'!SCDPT5_8599999_10+'GMIC-NC_21A_SCDPT5'!SCDPT5_8699999_10+'GMIC-NC_21A_SCDPT5'!SCDPT5_8799999_10</f>
        <v>0</v>
      </c>
      <c r="M71" s="3">
        <f>'GMIC-NC_21A_SCDPT5'!SCDPT5_8499999_11+'GMIC-NC_21A_SCDPT5'!SCDPT5_8599999_11+'GMIC-NC_21A_SCDPT5'!SCDPT5_8699999_11+'GMIC-NC_21A_SCDPT5'!SCDPT5_8799999_11</f>
        <v>0</v>
      </c>
      <c r="N71" s="3">
        <f>'GMIC-NC_21A_SCDPT5'!SCDPT5_8499999_12+'GMIC-NC_21A_SCDPT5'!SCDPT5_8599999_12+'GMIC-NC_21A_SCDPT5'!SCDPT5_8699999_12+'GMIC-NC_21A_SCDPT5'!SCDPT5_8799999_12</f>
        <v>0</v>
      </c>
      <c r="O71" s="3">
        <f>'GMIC-NC_21A_SCDPT5'!SCDPT5_8499999_13+'GMIC-NC_21A_SCDPT5'!SCDPT5_8599999_13+'GMIC-NC_21A_SCDPT5'!SCDPT5_8699999_13+'GMIC-NC_21A_SCDPT5'!SCDPT5_8799999_13</f>
        <v>0</v>
      </c>
      <c r="P71" s="3">
        <f>'GMIC-NC_21A_SCDPT5'!SCDPT5_8499999_14+'GMIC-NC_21A_SCDPT5'!SCDPT5_8599999_14+'GMIC-NC_21A_SCDPT5'!SCDPT5_8699999_14+'GMIC-NC_21A_SCDPT5'!SCDPT5_8799999_14</f>
        <v>0</v>
      </c>
      <c r="Q71" s="3">
        <f>'GMIC-NC_21A_SCDPT5'!SCDPT5_8499999_15+'GMIC-NC_21A_SCDPT5'!SCDPT5_8599999_15+'GMIC-NC_21A_SCDPT5'!SCDPT5_8699999_15+'GMIC-NC_21A_SCDPT5'!SCDPT5_8799999_15</f>
        <v>0</v>
      </c>
      <c r="R71" s="3">
        <f>'GMIC-NC_21A_SCDPT5'!SCDPT5_8499999_16+'GMIC-NC_21A_SCDPT5'!SCDPT5_8599999_16+'GMIC-NC_21A_SCDPT5'!SCDPT5_8699999_16+'GMIC-NC_21A_SCDPT5'!SCDPT5_8799999_16</f>
        <v>0</v>
      </c>
      <c r="S71" s="3">
        <f>'GMIC-NC_21A_SCDPT5'!SCDPT5_8499999_17+'GMIC-NC_21A_SCDPT5'!SCDPT5_8599999_17+'GMIC-NC_21A_SCDPT5'!SCDPT5_8699999_17+'GMIC-NC_21A_SCDPT5'!SCDPT5_8799999_17</f>
        <v>0</v>
      </c>
      <c r="T71" s="3">
        <f>'GMIC-NC_21A_SCDPT5'!SCDPT5_8499999_18+'GMIC-NC_21A_SCDPT5'!SCDPT5_8599999_18+'GMIC-NC_21A_SCDPT5'!SCDPT5_8699999_18+'GMIC-NC_21A_SCDPT5'!SCDPT5_8799999_18</f>
        <v>0</v>
      </c>
      <c r="U71" s="3">
        <f>'GMIC-NC_21A_SCDPT5'!SCDPT5_8499999_19+'GMIC-NC_21A_SCDPT5'!SCDPT5_8599999_19+'GMIC-NC_21A_SCDPT5'!SCDPT5_8699999_19+'GMIC-NC_21A_SCDPT5'!SCDPT5_8799999_19</f>
        <v>0</v>
      </c>
      <c r="V71" s="3">
        <f>'GMIC-NC_21A_SCDPT5'!SCDPT5_8499999_20+'GMIC-NC_21A_SCDPT5'!SCDPT5_8599999_20+'GMIC-NC_21A_SCDPT5'!SCDPT5_8699999_20+'GMIC-NC_21A_SCDPT5'!SCDPT5_8799999_20</f>
        <v>0</v>
      </c>
      <c r="W71" s="3">
        <f>'GMIC-NC_21A_SCDPT5'!SCDPT5_8499999_21+'GMIC-NC_21A_SCDPT5'!SCDPT5_8599999_21+'GMIC-NC_21A_SCDPT5'!SCDPT5_8699999_21+'GMIC-NC_21A_SCDPT5'!SCDPT5_8799999_21</f>
        <v>0</v>
      </c>
      <c r="X71" s="2"/>
      <c r="Y71" s="2"/>
      <c r="Z71" s="2"/>
      <c r="AA71" s="2"/>
      <c r="AB71" s="2"/>
    </row>
    <row r="72" spans="2:28" x14ac:dyDescent="0.3">
      <c r="B72" s="7" t="s">
        <v>412</v>
      </c>
      <c r="C72" s="1" t="s">
        <v>412</v>
      </c>
      <c r="D72" s="6" t="s">
        <v>412</v>
      </c>
      <c r="E72" s="1" t="s">
        <v>412</v>
      </c>
      <c r="F72" s="1" t="s">
        <v>412</v>
      </c>
      <c r="G72" s="1" t="s">
        <v>412</v>
      </c>
      <c r="H72" s="1" t="s">
        <v>412</v>
      </c>
      <c r="I72" s="1" t="s">
        <v>412</v>
      </c>
      <c r="J72" s="1" t="s">
        <v>412</v>
      </c>
      <c r="K72" s="1" t="s">
        <v>412</v>
      </c>
      <c r="L72" s="1" t="s">
        <v>412</v>
      </c>
      <c r="M72" s="1" t="s">
        <v>412</v>
      </c>
      <c r="N72" s="1" t="s">
        <v>412</v>
      </c>
      <c r="O72" s="1" t="s">
        <v>412</v>
      </c>
      <c r="P72" s="1" t="s">
        <v>412</v>
      </c>
      <c r="Q72" s="1" t="s">
        <v>412</v>
      </c>
      <c r="R72" s="1" t="s">
        <v>412</v>
      </c>
      <c r="S72" s="1" t="s">
        <v>412</v>
      </c>
      <c r="T72" s="1" t="s">
        <v>412</v>
      </c>
      <c r="U72" s="1" t="s">
        <v>412</v>
      </c>
      <c r="V72" s="1" t="s">
        <v>412</v>
      </c>
      <c r="W72" s="1" t="s">
        <v>412</v>
      </c>
      <c r="X72" s="1" t="s">
        <v>412</v>
      </c>
      <c r="Y72" s="1" t="s">
        <v>412</v>
      </c>
      <c r="Z72" s="1" t="s">
        <v>412</v>
      </c>
      <c r="AA72" s="1" t="s">
        <v>412</v>
      </c>
      <c r="AB72" s="1" t="s">
        <v>412</v>
      </c>
    </row>
    <row r="73" spans="2:28" x14ac:dyDescent="0.3">
      <c r="B73" s="17" t="s">
        <v>29</v>
      </c>
      <c r="C73" s="20" t="s">
        <v>584</v>
      </c>
      <c r="D73" s="15" t="s">
        <v>2</v>
      </c>
      <c r="E73" s="19" t="s">
        <v>2</v>
      </c>
      <c r="F73" s="8"/>
      <c r="G73" s="5" t="s">
        <v>2</v>
      </c>
      <c r="H73" s="8"/>
      <c r="I73" s="5" t="s">
        <v>2</v>
      </c>
      <c r="J73" s="36"/>
      <c r="K73" s="4"/>
      <c r="L73" s="4"/>
      <c r="M73" s="4"/>
      <c r="N73" s="4"/>
      <c r="O73" s="4"/>
      <c r="P73" s="4"/>
      <c r="Q73" s="21"/>
      <c r="R73" s="4"/>
      <c r="S73" s="4"/>
      <c r="T73" s="4"/>
      <c r="U73" s="21"/>
      <c r="V73" s="4"/>
      <c r="W73" s="4"/>
      <c r="X73" s="2"/>
      <c r="Y73" s="5" t="s">
        <v>2</v>
      </c>
      <c r="Z73" s="5" t="s">
        <v>2</v>
      </c>
      <c r="AA73" s="5" t="s">
        <v>2</v>
      </c>
      <c r="AB73" s="13" t="s">
        <v>2</v>
      </c>
    </row>
    <row r="74" spans="2:28" x14ac:dyDescent="0.3">
      <c r="B74" s="7" t="s">
        <v>412</v>
      </c>
      <c r="C74" s="1" t="s">
        <v>412</v>
      </c>
      <c r="D74" s="6" t="s">
        <v>412</v>
      </c>
      <c r="E74" s="1" t="s">
        <v>412</v>
      </c>
      <c r="F74" s="1" t="s">
        <v>412</v>
      </c>
      <c r="G74" s="1" t="s">
        <v>412</v>
      </c>
      <c r="H74" s="1" t="s">
        <v>412</v>
      </c>
      <c r="I74" s="1" t="s">
        <v>412</v>
      </c>
      <c r="J74" s="1" t="s">
        <v>412</v>
      </c>
      <c r="K74" s="1" t="s">
        <v>412</v>
      </c>
      <c r="L74" s="1" t="s">
        <v>412</v>
      </c>
      <c r="M74" s="1" t="s">
        <v>412</v>
      </c>
      <c r="N74" s="1" t="s">
        <v>412</v>
      </c>
      <c r="O74" s="1" t="s">
        <v>412</v>
      </c>
      <c r="P74" s="1" t="s">
        <v>412</v>
      </c>
      <c r="Q74" s="1" t="s">
        <v>412</v>
      </c>
      <c r="R74" s="1" t="s">
        <v>412</v>
      </c>
      <c r="S74" s="1" t="s">
        <v>412</v>
      </c>
      <c r="T74" s="1" t="s">
        <v>412</v>
      </c>
      <c r="U74" s="1" t="s">
        <v>412</v>
      </c>
      <c r="V74" s="1" t="s">
        <v>412</v>
      </c>
      <c r="W74" s="1" t="s">
        <v>412</v>
      </c>
      <c r="X74" s="1" t="s">
        <v>412</v>
      </c>
      <c r="Y74" s="1" t="s">
        <v>412</v>
      </c>
      <c r="Z74" s="1" t="s">
        <v>412</v>
      </c>
      <c r="AA74" s="1" t="s">
        <v>412</v>
      </c>
      <c r="AB74" s="1" t="s">
        <v>412</v>
      </c>
    </row>
    <row r="75" spans="2:28" ht="42" x14ac:dyDescent="0.3">
      <c r="B75" s="16" t="s">
        <v>269</v>
      </c>
      <c r="C75" s="14" t="s">
        <v>73</v>
      </c>
      <c r="D75" s="18"/>
      <c r="E75" s="2"/>
      <c r="F75" s="2"/>
      <c r="G75" s="2"/>
      <c r="H75" s="2"/>
      <c r="I75" s="2"/>
      <c r="J75" s="2"/>
      <c r="K75" s="3">
        <f>SUM('GMIC-NC_21A_SCDPT5'!SCDPT5_90BEGIN_9:'GMIC-NC_21A_SCDPT5'!SCDPT5_90ENDIN_9)</f>
        <v>0</v>
      </c>
      <c r="L75" s="3">
        <f>SUM('GMIC-NC_21A_SCDPT5'!SCDPT5_90BEGIN_10:'GMIC-NC_21A_SCDPT5'!SCDPT5_90ENDIN_10)</f>
        <v>0</v>
      </c>
      <c r="M75" s="3">
        <f>SUM('GMIC-NC_21A_SCDPT5'!SCDPT5_90BEGIN_11:'GMIC-NC_21A_SCDPT5'!SCDPT5_90ENDIN_11)</f>
        <v>0</v>
      </c>
      <c r="N75" s="3">
        <f>SUM('GMIC-NC_21A_SCDPT5'!SCDPT5_90BEGIN_12:'GMIC-NC_21A_SCDPT5'!SCDPT5_90ENDIN_12)</f>
        <v>0</v>
      </c>
      <c r="O75" s="3">
        <f>SUM('GMIC-NC_21A_SCDPT5'!SCDPT5_90BEGIN_13:'GMIC-NC_21A_SCDPT5'!SCDPT5_90ENDIN_13)</f>
        <v>0</v>
      </c>
      <c r="P75" s="3">
        <f>SUM('GMIC-NC_21A_SCDPT5'!SCDPT5_90BEGIN_14:'GMIC-NC_21A_SCDPT5'!SCDPT5_90ENDIN_14)</f>
        <v>0</v>
      </c>
      <c r="Q75" s="3">
        <f>SUM('GMIC-NC_21A_SCDPT5'!SCDPT5_90BEGIN_15:'GMIC-NC_21A_SCDPT5'!SCDPT5_90ENDIN_15)</f>
        <v>0</v>
      </c>
      <c r="R75" s="3">
        <f>SUM('GMIC-NC_21A_SCDPT5'!SCDPT5_90BEGIN_16:'GMIC-NC_21A_SCDPT5'!SCDPT5_90ENDIN_16)</f>
        <v>0</v>
      </c>
      <c r="S75" s="3">
        <f>SUM('GMIC-NC_21A_SCDPT5'!SCDPT5_90BEGIN_17:'GMIC-NC_21A_SCDPT5'!SCDPT5_90ENDIN_17)</f>
        <v>0</v>
      </c>
      <c r="T75" s="3">
        <f>SUM('GMIC-NC_21A_SCDPT5'!SCDPT5_90BEGIN_18:'GMIC-NC_21A_SCDPT5'!SCDPT5_90ENDIN_18)</f>
        <v>0</v>
      </c>
      <c r="U75" s="3">
        <f>SUM('GMIC-NC_21A_SCDPT5'!SCDPT5_90BEGIN_19:'GMIC-NC_21A_SCDPT5'!SCDPT5_90ENDIN_19)</f>
        <v>0</v>
      </c>
      <c r="V75" s="3">
        <f>SUM('GMIC-NC_21A_SCDPT5'!SCDPT5_90BEGIN_20:'GMIC-NC_21A_SCDPT5'!SCDPT5_90ENDIN_20)</f>
        <v>0</v>
      </c>
      <c r="W75" s="3">
        <f>SUM('GMIC-NC_21A_SCDPT5'!SCDPT5_90BEGIN_21:'GMIC-NC_21A_SCDPT5'!SCDPT5_90ENDIN_21)</f>
        <v>0</v>
      </c>
      <c r="X75" s="2"/>
      <c r="Y75" s="2"/>
      <c r="Z75" s="2"/>
      <c r="AA75" s="2"/>
      <c r="AB75" s="2"/>
    </row>
    <row r="76" spans="2:28" x14ac:dyDescent="0.3">
      <c r="B76" s="7" t="s">
        <v>412</v>
      </c>
      <c r="C76" s="1" t="s">
        <v>412</v>
      </c>
      <c r="D76" s="6" t="s">
        <v>412</v>
      </c>
      <c r="E76" s="1" t="s">
        <v>412</v>
      </c>
      <c r="F76" s="1" t="s">
        <v>412</v>
      </c>
      <c r="G76" s="1" t="s">
        <v>412</v>
      </c>
      <c r="H76" s="1" t="s">
        <v>412</v>
      </c>
      <c r="I76" s="1" t="s">
        <v>412</v>
      </c>
      <c r="J76" s="1" t="s">
        <v>412</v>
      </c>
      <c r="K76" s="1" t="s">
        <v>412</v>
      </c>
      <c r="L76" s="1" t="s">
        <v>412</v>
      </c>
      <c r="M76" s="1" t="s">
        <v>412</v>
      </c>
      <c r="N76" s="1" t="s">
        <v>412</v>
      </c>
      <c r="O76" s="1" t="s">
        <v>412</v>
      </c>
      <c r="P76" s="1" t="s">
        <v>412</v>
      </c>
      <c r="Q76" s="1" t="s">
        <v>412</v>
      </c>
      <c r="R76" s="1" t="s">
        <v>412</v>
      </c>
      <c r="S76" s="1" t="s">
        <v>412</v>
      </c>
      <c r="T76" s="1" t="s">
        <v>412</v>
      </c>
      <c r="U76" s="1" t="s">
        <v>412</v>
      </c>
      <c r="V76" s="1" t="s">
        <v>412</v>
      </c>
      <c r="W76" s="1" t="s">
        <v>412</v>
      </c>
      <c r="X76" s="1" t="s">
        <v>412</v>
      </c>
      <c r="Y76" s="1" t="s">
        <v>412</v>
      </c>
      <c r="Z76" s="1" t="s">
        <v>412</v>
      </c>
      <c r="AA76" s="1" t="s">
        <v>412</v>
      </c>
      <c r="AB76" s="1" t="s">
        <v>412</v>
      </c>
    </row>
    <row r="77" spans="2:28" x14ac:dyDescent="0.3">
      <c r="B77" s="17" t="s">
        <v>611</v>
      </c>
      <c r="C77" s="20" t="s">
        <v>584</v>
      </c>
      <c r="D77" s="15" t="s">
        <v>2</v>
      </c>
      <c r="E77" s="19" t="s">
        <v>2</v>
      </c>
      <c r="F77" s="8"/>
      <c r="G77" s="5" t="s">
        <v>2</v>
      </c>
      <c r="H77" s="8"/>
      <c r="I77" s="5" t="s">
        <v>2</v>
      </c>
      <c r="J77" s="36"/>
      <c r="K77" s="4"/>
      <c r="L77" s="4"/>
      <c r="M77" s="4"/>
      <c r="N77" s="4"/>
      <c r="O77" s="4"/>
      <c r="P77" s="4"/>
      <c r="Q77" s="21"/>
      <c r="R77" s="4"/>
      <c r="S77" s="4"/>
      <c r="T77" s="4"/>
      <c r="U77" s="21"/>
      <c r="V77" s="4"/>
      <c r="W77" s="4"/>
      <c r="X77" s="2"/>
      <c r="Y77" s="5" t="s">
        <v>2</v>
      </c>
      <c r="Z77" s="5" t="s">
        <v>2</v>
      </c>
      <c r="AA77" s="5" t="s">
        <v>2</v>
      </c>
      <c r="AB77" s="13" t="s">
        <v>2</v>
      </c>
    </row>
    <row r="78" spans="2:28" x14ac:dyDescent="0.3">
      <c r="B78" s="7" t="s">
        <v>412</v>
      </c>
      <c r="C78" s="1" t="s">
        <v>412</v>
      </c>
      <c r="D78" s="6" t="s">
        <v>412</v>
      </c>
      <c r="E78" s="1" t="s">
        <v>412</v>
      </c>
      <c r="F78" s="1" t="s">
        <v>412</v>
      </c>
      <c r="G78" s="1" t="s">
        <v>412</v>
      </c>
      <c r="H78" s="1" t="s">
        <v>412</v>
      </c>
      <c r="I78" s="1" t="s">
        <v>412</v>
      </c>
      <c r="J78" s="1" t="s">
        <v>412</v>
      </c>
      <c r="K78" s="1" t="s">
        <v>412</v>
      </c>
      <c r="L78" s="1" t="s">
        <v>412</v>
      </c>
      <c r="M78" s="1" t="s">
        <v>412</v>
      </c>
      <c r="N78" s="1" t="s">
        <v>412</v>
      </c>
      <c r="O78" s="1" t="s">
        <v>412</v>
      </c>
      <c r="P78" s="1" t="s">
        <v>412</v>
      </c>
      <c r="Q78" s="1" t="s">
        <v>412</v>
      </c>
      <c r="R78" s="1" t="s">
        <v>412</v>
      </c>
      <c r="S78" s="1" t="s">
        <v>412</v>
      </c>
      <c r="T78" s="1" t="s">
        <v>412</v>
      </c>
      <c r="U78" s="1" t="s">
        <v>412</v>
      </c>
      <c r="V78" s="1" t="s">
        <v>412</v>
      </c>
      <c r="W78" s="1" t="s">
        <v>412</v>
      </c>
      <c r="X78" s="1" t="s">
        <v>412</v>
      </c>
      <c r="Y78" s="1" t="s">
        <v>412</v>
      </c>
      <c r="Z78" s="1" t="s">
        <v>412</v>
      </c>
      <c r="AA78" s="1" t="s">
        <v>412</v>
      </c>
      <c r="AB78" s="1" t="s">
        <v>412</v>
      </c>
    </row>
    <row r="79" spans="2:28" ht="42" x14ac:dyDescent="0.3">
      <c r="B79" s="16" t="s">
        <v>170</v>
      </c>
      <c r="C79" s="14" t="s">
        <v>440</v>
      </c>
      <c r="D79" s="18"/>
      <c r="E79" s="2"/>
      <c r="F79" s="2"/>
      <c r="G79" s="2"/>
      <c r="H79" s="2"/>
      <c r="I79" s="2"/>
      <c r="J79" s="2"/>
      <c r="K79" s="3">
        <f>SUM('GMIC-NC_21A_SCDPT5'!SCDPT5_91BEGIN_9:'GMIC-NC_21A_SCDPT5'!SCDPT5_91ENDIN_9)</f>
        <v>0</v>
      </c>
      <c r="L79" s="3">
        <f>SUM('GMIC-NC_21A_SCDPT5'!SCDPT5_91BEGIN_10:'GMIC-NC_21A_SCDPT5'!SCDPT5_91ENDIN_10)</f>
        <v>0</v>
      </c>
      <c r="M79" s="3">
        <f>SUM('GMIC-NC_21A_SCDPT5'!SCDPT5_91BEGIN_11:'GMIC-NC_21A_SCDPT5'!SCDPT5_91ENDIN_11)</f>
        <v>0</v>
      </c>
      <c r="N79" s="3">
        <f>SUM('GMIC-NC_21A_SCDPT5'!SCDPT5_91BEGIN_12:'GMIC-NC_21A_SCDPT5'!SCDPT5_91ENDIN_12)</f>
        <v>0</v>
      </c>
      <c r="O79" s="3">
        <f>SUM('GMIC-NC_21A_SCDPT5'!SCDPT5_91BEGIN_13:'GMIC-NC_21A_SCDPT5'!SCDPT5_91ENDIN_13)</f>
        <v>0</v>
      </c>
      <c r="P79" s="3">
        <f>SUM('GMIC-NC_21A_SCDPT5'!SCDPT5_91BEGIN_14:'GMIC-NC_21A_SCDPT5'!SCDPT5_91ENDIN_14)</f>
        <v>0</v>
      </c>
      <c r="Q79" s="3">
        <f>SUM('GMIC-NC_21A_SCDPT5'!SCDPT5_91BEGIN_15:'GMIC-NC_21A_SCDPT5'!SCDPT5_91ENDIN_15)</f>
        <v>0</v>
      </c>
      <c r="R79" s="3">
        <f>SUM('GMIC-NC_21A_SCDPT5'!SCDPT5_91BEGIN_16:'GMIC-NC_21A_SCDPT5'!SCDPT5_91ENDIN_16)</f>
        <v>0</v>
      </c>
      <c r="S79" s="3">
        <f>SUM('GMIC-NC_21A_SCDPT5'!SCDPT5_91BEGIN_17:'GMIC-NC_21A_SCDPT5'!SCDPT5_91ENDIN_17)</f>
        <v>0</v>
      </c>
      <c r="T79" s="3">
        <f>SUM('GMIC-NC_21A_SCDPT5'!SCDPT5_91BEGIN_18:'GMIC-NC_21A_SCDPT5'!SCDPT5_91ENDIN_18)</f>
        <v>0</v>
      </c>
      <c r="U79" s="3">
        <f>SUM('GMIC-NC_21A_SCDPT5'!SCDPT5_91BEGIN_19:'GMIC-NC_21A_SCDPT5'!SCDPT5_91ENDIN_19)</f>
        <v>0</v>
      </c>
      <c r="V79" s="3">
        <f>SUM('GMIC-NC_21A_SCDPT5'!SCDPT5_91BEGIN_20:'GMIC-NC_21A_SCDPT5'!SCDPT5_91ENDIN_20)</f>
        <v>0</v>
      </c>
      <c r="W79" s="3">
        <f>SUM('GMIC-NC_21A_SCDPT5'!SCDPT5_91BEGIN_21:'GMIC-NC_21A_SCDPT5'!SCDPT5_91ENDIN_21)</f>
        <v>0</v>
      </c>
      <c r="X79" s="2"/>
      <c r="Y79" s="2"/>
      <c r="Z79" s="2"/>
      <c r="AA79" s="2"/>
      <c r="AB79" s="2"/>
    </row>
    <row r="80" spans="2:28" x14ac:dyDescent="0.3">
      <c r="B80" s="7" t="s">
        <v>412</v>
      </c>
      <c r="C80" s="1" t="s">
        <v>412</v>
      </c>
      <c r="D80" s="6" t="s">
        <v>412</v>
      </c>
      <c r="E80" s="1" t="s">
        <v>412</v>
      </c>
      <c r="F80" s="1" t="s">
        <v>412</v>
      </c>
      <c r="G80" s="1" t="s">
        <v>412</v>
      </c>
      <c r="H80" s="1" t="s">
        <v>412</v>
      </c>
      <c r="I80" s="1" t="s">
        <v>412</v>
      </c>
      <c r="J80" s="1" t="s">
        <v>412</v>
      </c>
      <c r="K80" s="1" t="s">
        <v>412</v>
      </c>
      <c r="L80" s="1" t="s">
        <v>412</v>
      </c>
      <c r="M80" s="1" t="s">
        <v>412</v>
      </c>
      <c r="N80" s="1" t="s">
        <v>412</v>
      </c>
      <c r="O80" s="1" t="s">
        <v>412</v>
      </c>
      <c r="P80" s="1" t="s">
        <v>412</v>
      </c>
      <c r="Q80" s="1" t="s">
        <v>412</v>
      </c>
      <c r="R80" s="1" t="s">
        <v>412</v>
      </c>
      <c r="S80" s="1" t="s">
        <v>412</v>
      </c>
      <c r="T80" s="1" t="s">
        <v>412</v>
      </c>
      <c r="U80" s="1" t="s">
        <v>412</v>
      </c>
      <c r="V80" s="1" t="s">
        <v>412</v>
      </c>
      <c r="W80" s="1" t="s">
        <v>412</v>
      </c>
      <c r="X80" s="1" t="s">
        <v>412</v>
      </c>
      <c r="Y80" s="1" t="s">
        <v>412</v>
      </c>
      <c r="Z80" s="1" t="s">
        <v>412</v>
      </c>
      <c r="AA80" s="1" t="s">
        <v>412</v>
      </c>
      <c r="AB80" s="1" t="s">
        <v>412</v>
      </c>
    </row>
    <row r="81" spans="2:28" x14ac:dyDescent="0.3">
      <c r="B81" s="17" t="s">
        <v>480</v>
      </c>
      <c r="C81" s="20" t="s">
        <v>584</v>
      </c>
      <c r="D81" s="15" t="s">
        <v>2</v>
      </c>
      <c r="E81" s="19" t="s">
        <v>2</v>
      </c>
      <c r="F81" s="8"/>
      <c r="G81" s="5" t="s">
        <v>2</v>
      </c>
      <c r="H81" s="8"/>
      <c r="I81" s="5" t="s">
        <v>2</v>
      </c>
      <c r="J81" s="36"/>
      <c r="K81" s="4"/>
      <c r="L81" s="4"/>
      <c r="M81" s="4"/>
      <c r="N81" s="4"/>
      <c r="O81" s="4"/>
      <c r="P81" s="4"/>
      <c r="Q81" s="21"/>
      <c r="R81" s="4"/>
      <c r="S81" s="4"/>
      <c r="T81" s="4"/>
      <c r="U81" s="21"/>
      <c r="V81" s="4"/>
      <c r="W81" s="4"/>
      <c r="X81" s="2"/>
      <c r="Y81" s="5" t="s">
        <v>2</v>
      </c>
      <c r="Z81" s="5" t="s">
        <v>2</v>
      </c>
      <c r="AA81" s="5" t="s">
        <v>2</v>
      </c>
      <c r="AB81" s="13" t="s">
        <v>2</v>
      </c>
    </row>
    <row r="82" spans="2:28" x14ac:dyDescent="0.3">
      <c r="B82" s="7" t="s">
        <v>412</v>
      </c>
      <c r="C82" s="1" t="s">
        <v>412</v>
      </c>
      <c r="D82" s="6" t="s">
        <v>412</v>
      </c>
      <c r="E82" s="1" t="s">
        <v>412</v>
      </c>
      <c r="F82" s="1" t="s">
        <v>412</v>
      </c>
      <c r="G82" s="1" t="s">
        <v>412</v>
      </c>
      <c r="H82" s="1" t="s">
        <v>412</v>
      </c>
      <c r="I82" s="1" t="s">
        <v>412</v>
      </c>
      <c r="J82" s="1" t="s">
        <v>412</v>
      </c>
      <c r="K82" s="1" t="s">
        <v>412</v>
      </c>
      <c r="L82" s="1" t="s">
        <v>412</v>
      </c>
      <c r="M82" s="1" t="s">
        <v>412</v>
      </c>
      <c r="N82" s="1" t="s">
        <v>412</v>
      </c>
      <c r="O82" s="1" t="s">
        <v>412</v>
      </c>
      <c r="P82" s="1" t="s">
        <v>412</v>
      </c>
      <c r="Q82" s="1" t="s">
        <v>412</v>
      </c>
      <c r="R82" s="1" t="s">
        <v>412</v>
      </c>
      <c r="S82" s="1" t="s">
        <v>412</v>
      </c>
      <c r="T82" s="1" t="s">
        <v>412</v>
      </c>
      <c r="U82" s="1" t="s">
        <v>412</v>
      </c>
      <c r="V82" s="1" t="s">
        <v>412</v>
      </c>
      <c r="W82" s="1" t="s">
        <v>412</v>
      </c>
      <c r="X82" s="1" t="s">
        <v>412</v>
      </c>
      <c r="Y82" s="1" t="s">
        <v>412</v>
      </c>
      <c r="Z82" s="1" t="s">
        <v>412</v>
      </c>
      <c r="AA82" s="1" t="s">
        <v>412</v>
      </c>
      <c r="AB82" s="1" t="s">
        <v>412</v>
      </c>
    </row>
    <row r="83" spans="2:28" ht="42" x14ac:dyDescent="0.3">
      <c r="B83" s="16" t="s">
        <v>30</v>
      </c>
      <c r="C83" s="14" t="s">
        <v>441</v>
      </c>
      <c r="D83" s="18"/>
      <c r="E83" s="2"/>
      <c r="F83" s="2"/>
      <c r="G83" s="2"/>
      <c r="H83" s="2"/>
      <c r="I83" s="2"/>
      <c r="J83" s="2"/>
      <c r="K83" s="3">
        <f>SUM('GMIC-NC_21A_SCDPT5'!SCDPT5_92BEGIN_9:'GMIC-NC_21A_SCDPT5'!SCDPT5_92ENDIN_9)</f>
        <v>0</v>
      </c>
      <c r="L83" s="3">
        <f>SUM('GMIC-NC_21A_SCDPT5'!SCDPT5_92BEGIN_10:'GMIC-NC_21A_SCDPT5'!SCDPT5_92ENDIN_10)</f>
        <v>0</v>
      </c>
      <c r="M83" s="3">
        <f>SUM('GMIC-NC_21A_SCDPT5'!SCDPT5_92BEGIN_11:'GMIC-NC_21A_SCDPT5'!SCDPT5_92ENDIN_11)</f>
        <v>0</v>
      </c>
      <c r="N83" s="3">
        <f>SUM('GMIC-NC_21A_SCDPT5'!SCDPT5_92BEGIN_12:'GMIC-NC_21A_SCDPT5'!SCDPT5_92ENDIN_12)</f>
        <v>0</v>
      </c>
      <c r="O83" s="3">
        <f>SUM('GMIC-NC_21A_SCDPT5'!SCDPT5_92BEGIN_13:'GMIC-NC_21A_SCDPT5'!SCDPT5_92ENDIN_13)</f>
        <v>0</v>
      </c>
      <c r="P83" s="3">
        <f>SUM('GMIC-NC_21A_SCDPT5'!SCDPT5_92BEGIN_14:'GMIC-NC_21A_SCDPT5'!SCDPT5_92ENDIN_14)</f>
        <v>0</v>
      </c>
      <c r="Q83" s="3">
        <f>SUM('GMIC-NC_21A_SCDPT5'!SCDPT5_92BEGIN_15:'GMIC-NC_21A_SCDPT5'!SCDPT5_92ENDIN_15)</f>
        <v>0</v>
      </c>
      <c r="R83" s="3">
        <f>SUM('GMIC-NC_21A_SCDPT5'!SCDPT5_92BEGIN_16:'GMIC-NC_21A_SCDPT5'!SCDPT5_92ENDIN_16)</f>
        <v>0</v>
      </c>
      <c r="S83" s="3">
        <f>SUM('GMIC-NC_21A_SCDPT5'!SCDPT5_92BEGIN_17:'GMIC-NC_21A_SCDPT5'!SCDPT5_92ENDIN_17)</f>
        <v>0</v>
      </c>
      <c r="T83" s="3">
        <f>SUM('GMIC-NC_21A_SCDPT5'!SCDPT5_92BEGIN_18:'GMIC-NC_21A_SCDPT5'!SCDPT5_92ENDIN_18)</f>
        <v>0</v>
      </c>
      <c r="U83" s="3">
        <f>SUM('GMIC-NC_21A_SCDPT5'!SCDPT5_92BEGIN_19:'GMIC-NC_21A_SCDPT5'!SCDPT5_92ENDIN_19)</f>
        <v>0</v>
      </c>
      <c r="V83" s="3">
        <f>SUM('GMIC-NC_21A_SCDPT5'!SCDPT5_92BEGIN_20:'GMIC-NC_21A_SCDPT5'!SCDPT5_92ENDIN_20)</f>
        <v>0</v>
      </c>
      <c r="W83" s="3">
        <f>SUM('GMIC-NC_21A_SCDPT5'!SCDPT5_92BEGIN_21:'GMIC-NC_21A_SCDPT5'!SCDPT5_92ENDIN_21)</f>
        <v>0</v>
      </c>
      <c r="X83" s="2"/>
      <c r="Y83" s="2"/>
      <c r="Z83" s="2"/>
      <c r="AA83" s="2"/>
      <c r="AB83" s="2"/>
    </row>
    <row r="84" spans="2:28" x14ac:dyDescent="0.3">
      <c r="B84" s="7" t="s">
        <v>412</v>
      </c>
      <c r="C84" s="1" t="s">
        <v>412</v>
      </c>
      <c r="D84" s="6" t="s">
        <v>412</v>
      </c>
      <c r="E84" s="1" t="s">
        <v>412</v>
      </c>
      <c r="F84" s="1" t="s">
        <v>412</v>
      </c>
      <c r="G84" s="1" t="s">
        <v>412</v>
      </c>
      <c r="H84" s="1" t="s">
        <v>412</v>
      </c>
      <c r="I84" s="1" t="s">
        <v>412</v>
      </c>
      <c r="J84" s="1" t="s">
        <v>412</v>
      </c>
      <c r="K84" s="1" t="s">
        <v>412</v>
      </c>
      <c r="L84" s="1" t="s">
        <v>412</v>
      </c>
      <c r="M84" s="1" t="s">
        <v>412</v>
      </c>
      <c r="N84" s="1" t="s">
        <v>412</v>
      </c>
      <c r="O84" s="1" t="s">
        <v>412</v>
      </c>
      <c r="P84" s="1" t="s">
        <v>412</v>
      </c>
      <c r="Q84" s="1" t="s">
        <v>412</v>
      </c>
      <c r="R84" s="1" t="s">
        <v>412</v>
      </c>
      <c r="S84" s="1" t="s">
        <v>412</v>
      </c>
      <c r="T84" s="1" t="s">
        <v>412</v>
      </c>
      <c r="U84" s="1" t="s">
        <v>412</v>
      </c>
      <c r="V84" s="1" t="s">
        <v>412</v>
      </c>
      <c r="W84" s="1" t="s">
        <v>412</v>
      </c>
      <c r="X84" s="1" t="s">
        <v>412</v>
      </c>
      <c r="Y84" s="1" t="s">
        <v>412</v>
      </c>
      <c r="Z84" s="1" t="s">
        <v>412</v>
      </c>
      <c r="AA84" s="1" t="s">
        <v>412</v>
      </c>
      <c r="AB84" s="1" t="s">
        <v>412</v>
      </c>
    </row>
    <row r="85" spans="2:28" x14ac:dyDescent="0.3">
      <c r="B85" s="17" t="s">
        <v>352</v>
      </c>
      <c r="C85" s="20" t="s">
        <v>584</v>
      </c>
      <c r="D85" s="15" t="s">
        <v>2</v>
      </c>
      <c r="E85" s="19" t="s">
        <v>2</v>
      </c>
      <c r="F85" s="8"/>
      <c r="G85" s="5" t="s">
        <v>2</v>
      </c>
      <c r="H85" s="8"/>
      <c r="I85" s="5" t="s">
        <v>2</v>
      </c>
      <c r="J85" s="36"/>
      <c r="K85" s="4"/>
      <c r="L85" s="4"/>
      <c r="M85" s="4"/>
      <c r="N85" s="4"/>
      <c r="O85" s="4"/>
      <c r="P85" s="4"/>
      <c r="Q85" s="21"/>
      <c r="R85" s="4"/>
      <c r="S85" s="4"/>
      <c r="T85" s="4"/>
      <c r="U85" s="21"/>
      <c r="V85" s="4"/>
      <c r="W85" s="4"/>
      <c r="X85" s="2"/>
      <c r="Y85" s="5" t="s">
        <v>2</v>
      </c>
      <c r="Z85" s="5" t="s">
        <v>2</v>
      </c>
      <c r="AA85" s="5" t="s">
        <v>2</v>
      </c>
      <c r="AB85" s="13" t="s">
        <v>2</v>
      </c>
    </row>
    <row r="86" spans="2:28" x14ac:dyDescent="0.3">
      <c r="B86" s="7" t="s">
        <v>412</v>
      </c>
      <c r="C86" s="1" t="s">
        <v>412</v>
      </c>
      <c r="D86" s="6" t="s">
        <v>412</v>
      </c>
      <c r="E86" s="1" t="s">
        <v>412</v>
      </c>
      <c r="F86" s="1" t="s">
        <v>412</v>
      </c>
      <c r="G86" s="1" t="s">
        <v>412</v>
      </c>
      <c r="H86" s="1" t="s">
        <v>412</v>
      </c>
      <c r="I86" s="1" t="s">
        <v>412</v>
      </c>
      <c r="J86" s="1" t="s">
        <v>412</v>
      </c>
      <c r="K86" s="1" t="s">
        <v>412</v>
      </c>
      <c r="L86" s="1" t="s">
        <v>412</v>
      </c>
      <c r="M86" s="1" t="s">
        <v>412</v>
      </c>
      <c r="N86" s="1" t="s">
        <v>412</v>
      </c>
      <c r="O86" s="1" t="s">
        <v>412</v>
      </c>
      <c r="P86" s="1" t="s">
        <v>412</v>
      </c>
      <c r="Q86" s="1" t="s">
        <v>412</v>
      </c>
      <c r="R86" s="1" t="s">
        <v>412</v>
      </c>
      <c r="S86" s="1" t="s">
        <v>412</v>
      </c>
      <c r="T86" s="1" t="s">
        <v>412</v>
      </c>
      <c r="U86" s="1" t="s">
        <v>412</v>
      </c>
      <c r="V86" s="1" t="s">
        <v>412</v>
      </c>
      <c r="W86" s="1" t="s">
        <v>412</v>
      </c>
      <c r="X86" s="1" t="s">
        <v>412</v>
      </c>
      <c r="Y86" s="1" t="s">
        <v>412</v>
      </c>
      <c r="Z86" s="1" t="s">
        <v>412</v>
      </c>
      <c r="AA86" s="1" t="s">
        <v>412</v>
      </c>
      <c r="AB86" s="1" t="s">
        <v>412</v>
      </c>
    </row>
    <row r="87" spans="2:28" ht="42" x14ac:dyDescent="0.3">
      <c r="B87" s="16" t="s">
        <v>560</v>
      </c>
      <c r="C87" s="14" t="s">
        <v>514</v>
      </c>
      <c r="D87" s="18"/>
      <c r="E87" s="2"/>
      <c r="F87" s="2"/>
      <c r="G87" s="2"/>
      <c r="H87" s="2"/>
      <c r="I87" s="2"/>
      <c r="J87" s="2"/>
      <c r="K87" s="3">
        <f>SUM('GMIC-NC_21A_SCDPT5'!SCDPT5_93BEGIN_9:'GMIC-NC_21A_SCDPT5'!SCDPT5_93ENDIN_9)</f>
        <v>0</v>
      </c>
      <c r="L87" s="3">
        <f>SUM('GMIC-NC_21A_SCDPT5'!SCDPT5_93BEGIN_10:'GMIC-NC_21A_SCDPT5'!SCDPT5_93ENDIN_10)</f>
        <v>0</v>
      </c>
      <c r="M87" s="3">
        <f>SUM('GMIC-NC_21A_SCDPT5'!SCDPT5_93BEGIN_11:'GMIC-NC_21A_SCDPT5'!SCDPT5_93ENDIN_11)</f>
        <v>0</v>
      </c>
      <c r="N87" s="3">
        <f>SUM('GMIC-NC_21A_SCDPT5'!SCDPT5_93BEGIN_12:'GMIC-NC_21A_SCDPT5'!SCDPT5_93ENDIN_12)</f>
        <v>0</v>
      </c>
      <c r="O87" s="3">
        <f>SUM('GMIC-NC_21A_SCDPT5'!SCDPT5_93BEGIN_13:'GMIC-NC_21A_SCDPT5'!SCDPT5_93ENDIN_13)</f>
        <v>0</v>
      </c>
      <c r="P87" s="3">
        <f>SUM('GMIC-NC_21A_SCDPT5'!SCDPT5_93BEGIN_14:'GMIC-NC_21A_SCDPT5'!SCDPT5_93ENDIN_14)</f>
        <v>0</v>
      </c>
      <c r="Q87" s="3">
        <f>SUM('GMIC-NC_21A_SCDPT5'!SCDPT5_93BEGIN_15:'GMIC-NC_21A_SCDPT5'!SCDPT5_93ENDIN_15)</f>
        <v>0</v>
      </c>
      <c r="R87" s="3">
        <f>SUM('GMIC-NC_21A_SCDPT5'!SCDPT5_93BEGIN_16:'GMIC-NC_21A_SCDPT5'!SCDPT5_93ENDIN_16)</f>
        <v>0</v>
      </c>
      <c r="S87" s="3">
        <f>SUM('GMIC-NC_21A_SCDPT5'!SCDPT5_93BEGIN_17:'GMIC-NC_21A_SCDPT5'!SCDPT5_93ENDIN_17)</f>
        <v>0</v>
      </c>
      <c r="T87" s="3">
        <f>SUM('GMIC-NC_21A_SCDPT5'!SCDPT5_93BEGIN_18:'GMIC-NC_21A_SCDPT5'!SCDPT5_93ENDIN_18)</f>
        <v>0</v>
      </c>
      <c r="U87" s="3">
        <f>SUM('GMIC-NC_21A_SCDPT5'!SCDPT5_93BEGIN_19:'GMIC-NC_21A_SCDPT5'!SCDPT5_93ENDIN_19)</f>
        <v>0</v>
      </c>
      <c r="V87" s="3">
        <f>SUM('GMIC-NC_21A_SCDPT5'!SCDPT5_93BEGIN_20:'GMIC-NC_21A_SCDPT5'!SCDPT5_93ENDIN_20)</f>
        <v>0</v>
      </c>
      <c r="W87" s="3">
        <f>SUM('GMIC-NC_21A_SCDPT5'!SCDPT5_93BEGIN_21:'GMIC-NC_21A_SCDPT5'!SCDPT5_93ENDIN_21)</f>
        <v>0</v>
      </c>
      <c r="X87" s="2"/>
      <c r="Y87" s="2"/>
      <c r="Z87" s="2"/>
      <c r="AA87" s="2"/>
      <c r="AB87" s="2"/>
    </row>
    <row r="88" spans="2:28" x14ac:dyDescent="0.3">
      <c r="B88" s="7" t="s">
        <v>412</v>
      </c>
      <c r="C88" s="1" t="s">
        <v>412</v>
      </c>
      <c r="D88" s="6" t="s">
        <v>412</v>
      </c>
      <c r="E88" s="1" t="s">
        <v>412</v>
      </c>
      <c r="F88" s="1" t="s">
        <v>412</v>
      </c>
      <c r="G88" s="1" t="s">
        <v>412</v>
      </c>
      <c r="H88" s="1" t="s">
        <v>412</v>
      </c>
      <c r="I88" s="1" t="s">
        <v>412</v>
      </c>
      <c r="J88" s="1" t="s">
        <v>412</v>
      </c>
      <c r="K88" s="1" t="s">
        <v>412</v>
      </c>
      <c r="L88" s="1" t="s">
        <v>412</v>
      </c>
      <c r="M88" s="1" t="s">
        <v>412</v>
      </c>
      <c r="N88" s="1" t="s">
        <v>412</v>
      </c>
      <c r="O88" s="1" t="s">
        <v>412</v>
      </c>
      <c r="P88" s="1" t="s">
        <v>412</v>
      </c>
      <c r="Q88" s="1" t="s">
        <v>412</v>
      </c>
      <c r="R88" s="1" t="s">
        <v>412</v>
      </c>
      <c r="S88" s="1" t="s">
        <v>412</v>
      </c>
      <c r="T88" s="1" t="s">
        <v>412</v>
      </c>
      <c r="U88" s="1" t="s">
        <v>412</v>
      </c>
      <c r="V88" s="1" t="s">
        <v>412</v>
      </c>
      <c r="W88" s="1" t="s">
        <v>412</v>
      </c>
      <c r="X88" s="1" t="s">
        <v>412</v>
      </c>
      <c r="Y88" s="1" t="s">
        <v>412</v>
      </c>
      <c r="Z88" s="1" t="s">
        <v>412</v>
      </c>
      <c r="AA88" s="1" t="s">
        <v>412</v>
      </c>
      <c r="AB88" s="1" t="s">
        <v>412</v>
      </c>
    </row>
    <row r="89" spans="2:28" x14ac:dyDescent="0.3">
      <c r="B89" s="17" t="s">
        <v>226</v>
      </c>
      <c r="C89" s="20" t="s">
        <v>584</v>
      </c>
      <c r="D89" s="15" t="s">
        <v>2</v>
      </c>
      <c r="E89" s="19" t="s">
        <v>2</v>
      </c>
      <c r="F89" s="8"/>
      <c r="G89" s="5" t="s">
        <v>2</v>
      </c>
      <c r="H89" s="8"/>
      <c r="I89" s="5" t="s">
        <v>2</v>
      </c>
      <c r="J89" s="36"/>
      <c r="K89" s="4"/>
      <c r="L89" s="4"/>
      <c r="M89" s="4"/>
      <c r="N89" s="4"/>
      <c r="O89" s="4"/>
      <c r="P89" s="4"/>
      <c r="Q89" s="21"/>
      <c r="R89" s="4"/>
      <c r="S89" s="4"/>
      <c r="T89" s="4"/>
      <c r="U89" s="21"/>
      <c r="V89" s="4"/>
      <c r="W89" s="4"/>
      <c r="X89" s="2"/>
      <c r="Y89" s="5" t="s">
        <v>2</v>
      </c>
      <c r="Z89" s="5" t="s">
        <v>2</v>
      </c>
      <c r="AA89" s="5" t="s">
        <v>2</v>
      </c>
      <c r="AB89" s="13" t="s">
        <v>2</v>
      </c>
    </row>
    <row r="90" spans="2:28" x14ac:dyDescent="0.3">
      <c r="B90" s="7" t="s">
        <v>412</v>
      </c>
      <c r="C90" s="1" t="s">
        <v>412</v>
      </c>
      <c r="D90" s="6" t="s">
        <v>412</v>
      </c>
      <c r="E90" s="1" t="s">
        <v>412</v>
      </c>
      <c r="F90" s="1" t="s">
        <v>412</v>
      </c>
      <c r="G90" s="1" t="s">
        <v>412</v>
      </c>
      <c r="H90" s="1" t="s">
        <v>412</v>
      </c>
      <c r="I90" s="1" t="s">
        <v>412</v>
      </c>
      <c r="J90" s="1" t="s">
        <v>412</v>
      </c>
      <c r="K90" s="1" t="s">
        <v>412</v>
      </c>
      <c r="L90" s="1" t="s">
        <v>412</v>
      </c>
      <c r="M90" s="1" t="s">
        <v>412</v>
      </c>
      <c r="N90" s="1" t="s">
        <v>412</v>
      </c>
      <c r="O90" s="1" t="s">
        <v>412</v>
      </c>
      <c r="P90" s="1" t="s">
        <v>412</v>
      </c>
      <c r="Q90" s="1" t="s">
        <v>412</v>
      </c>
      <c r="R90" s="1" t="s">
        <v>412</v>
      </c>
      <c r="S90" s="1" t="s">
        <v>412</v>
      </c>
      <c r="T90" s="1" t="s">
        <v>412</v>
      </c>
      <c r="U90" s="1" t="s">
        <v>412</v>
      </c>
      <c r="V90" s="1" t="s">
        <v>412</v>
      </c>
      <c r="W90" s="1" t="s">
        <v>412</v>
      </c>
      <c r="X90" s="1" t="s">
        <v>412</v>
      </c>
      <c r="Y90" s="1" t="s">
        <v>412</v>
      </c>
      <c r="Z90" s="1" t="s">
        <v>412</v>
      </c>
      <c r="AA90" s="1" t="s">
        <v>412</v>
      </c>
      <c r="AB90" s="1" t="s">
        <v>412</v>
      </c>
    </row>
    <row r="91" spans="2:28" ht="28" x14ac:dyDescent="0.3">
      <c r="B91" s="16" t="s">
        <v>481</v>
      </c>
      <c r="C91" s="14" t="s">
        <v>442</v>
      </c>
      <c r="D91" s="18"/>
      <c r="E91" s="2"/>
      <c r="F91" s="2"/>
      <c r="G91" s="2"/>
      <c r="H91" s="2"/>
      <c r="I91" s="2"/>
      <c r="J91" s="2"/>
      <c r="K91" s="3">
        <f>SUM('GMIC-NC_21A_SCDPT5'!SCDPT5_94BEGIN_9:'GMIC-NC_21A_SCDPT5'!SCDPT5_94ENDIN_9)</f>
        <v>0</v>
      </c>
      <c r="L91" s="3">
        <f>SUM('GMIC-NC_21A_SCDPT5'!SCDPT5_94BEGIN_10:'GMIC-NC_21A_SCDPT5'!SCDPT5_94ENDIN_10)</f>
        <v>0</v>
      </c>
      <c r="M91" s="3">
        <f>SUM('GMIC-NC_21A_SCDPT5'!SCDPT5_94BEGIN_11:'GMIC-NC_21A_SCDPT5'!SCDPT5_94ENDIN_11)</f>
        <v>0</v>
      </c>
      <c r="N91" s="3">
        <f>SUM('GMIC-NC_21A_SCDPT5'!SCDPT5_94BEGIN_12:'GMIC-NC_21A_SCDPT5'!SCDPT5_94ENDIN_12)</f>
        <v>0</v>
      </c>
      <c r="O91" s="3">
        <f>SUM('GMIC-NC_21A_SCDPT5'!SCDPT5_94BEGIN_13:'GMIC-NC_21A_SCDPT5'!SCDPT5_94ENDIN_13)</f>
        <v>0</v>
      </c>
      <c r="P91" s="3">
        <f>SUM('GMIC-NC_21A_SCDPT5'!SCDPT5_94BEGIN_14:'GMIC-NC_21A_SCDPT5'!SCDPT5_94ENDIN_14)</f>
        <v>0</v>
      </c>
      <c r="Q91" s="3">
        <f>SUM('GMIC-NC_21A_SCDPT5'!SCDPT5_94BEGIN_15:'GMIC-NC_21A_SCDPT5'!SCDPT5_94ENDIN_15)</f>
        <v>0</v>
      </c>
      <c r="R91" s="3">
        <f>SUM('GMIC-NC_21A_SCDPT5'!SCDPT5_94BEGIN_16:'GMIC-NC_21A_SCDPT5'!SCDPT5_94ENDIN_16)</f>
        <v>0</v>
      </c>
      <c r="S91" s="3">
        <f>SUM('GMIC-NC_21A_SCDPT5'!SCDPT5_94BEGIN_17:'GMIC-NC_21A_SCDPT5'!SCDPT5_94ENDIN_17)</f>
        <v>0</v>
      </c>
      <c r="T91" s="3">
        <f>SUM('GMIC-NC_21A_SCDPT5'!SCDPT5_94BEGIN_18:'GMIC-NC_21A_SCDPT5'!SCDPT5_94ENDIN_18)</f>
        <v>0</v>
      </c>
      <c r="U91" s="3">
        <f>SUM('GMIC-NC_21A_SCDPT5'!SCDPT5_94BEGIN_19:'GMIC-NC_21A_SCDPT5'!SCDPT5_94ENDIN_19)</f>
        <v>0</v>
      </c>
      <c r="V91" s="3">
        <f>SUM('GMIC-NC_21A_SCDPT5'!SCDPT5_94BEGIN_20:'GMIC-NC_21A_SCDPT5'!SCDPT5_94ENDIN_20)</f>
        <v>0</v>
      </c>
      <c r="W91" s="3">
        <f>SUM('GMIC-NC_21A_SCDPT5'!SCDPT5_94BEGIN_21:'GMIC-NC_21A_SCDPT5'!SCDPT5_94ENDIN_21)</f>
        <v>0</v>
      </c>
      <c r="X91" s="2"/>
      <c r="Y91" s="2"/>
      <c r="Z91" s="2"/>
      <c r="AA91" s="2"/>
      <c r="AB91" s="2"/>
    </row>
    <row r="92" spans="2:28" x14ac:dyDescent="0.3">
      <c r="B92" s="7" t="s">
        <v>412</v>
      </c>
      <c r="C92" s="1" t="s">
        <v>412</v>
      </c>
      <c r="D92" s="6" t="s">
        <v>412</v>
      </c>
      <c r="E92" s="1" t="s">
        <v>412</v>
      </c>
      <c r="F92" s="1" t="s">
        <v>412</v>
      </c>
      <c r="G92" s="1" t="s">
        <v>412</v>
      </c>
      <c r="H92" s="1" t="s">
        <v>412</v>
      </c>
      <c r="I92" s="1" t="s">
        <v>412</v>
      </c>
      <c r="J92" s="1" t="s">
        <v>412</v>
      </c>
      <c r="K92" s="1" t="s">
        <v>412</v>
      </c>
      <c r="L92" s="1" t="s">
        <v>412</v>
      </c>
      <c r="M92" s="1" t="s">
        <v>412</v>
      </c>
      <c r="N92" s="1" t="s">
        <v>412</v>
      </c>
      <c r="O92" s="1" t="s">
        <v>412</v>
      </c>
      <c r="P92" s="1" t="s">
        <v>412</v>
      </c>
      <c r="Q92" s="1" t="s">
        <v>412</v>
      </c>
      <c r="R92" s="1" t="s">
        <v>412</v>
      </c>
      <c r="S92" s="1" t="s">
        <v>412</v>
      </c>
      <c r="T92" s="1" t="s">
        <v>412</v>
      </c>
      <c r="U92" s="1" t="s">
        <v>412</v>
      </c>
      <c r="V92" s="1" t="s">
        <v>412</v>
      </c>
      <c r="W92" s="1" t="s">
        <v>412</v>
      </c>
      <c r="X92" s="1" t="s">
        <v>412</v>
      </c>
      <c r="Y92" s="1" t="s">
        <v>412</v>
      </c>
      <c r="Z92" s="1" t="s">
        <v>412</v>
      </c>
      <c r="AA92" s="1" t="s">
        <v>412</v>
      </c>
      <c r="AB92" s="1" t="s">
        <v>412</v>
      </c>
    </row>
    <row r="93" spans="2:28" x14ac:dyDescent="0.3">
      <c r="B93" s="17" t="s">
        <v>171</v>
      </c>
      <c r="C93" s="20" t="s">
        <v>584</v>
      </c>
      <c r="D93" s="15" t="s">
        <v>2</v>
      </c>
      <c r="E93" s="19" t="s">
        <v>2</v>
      </c>
      <c r="F93" s="8"/>
      <c r="G93" s="5" t="s">
        <v>2</v>
      </c>
      <c r="H93" s="8"/>
      <c r="I93" s="5" t="s">
        <v>2</v>
      </c>
      <c r="J93" s="36"/>
      <c r="K93" s="4"/>
      <c r="L93" s="4"/>
      <c r="M93" s="4"/>
      <c r="N93" s="4"/>
      <c r="O93" s="4"/>
      <c r="P93" s="4"/>
      <c r="Q93" s="21"/>
      <c r="R93" s="4"/>
      <c r="S93" s="4"/>
      <c r="T93" s="4"/>
      <c r="U93" s="21"/>
      <c r="V93" s="4"/>
      <c r="W93" s="4"/>
      <c r="X93" s="2"/>
      <c r="Y93" s="5" t="s">
        <v>2</v>
      </c>
      <c r="Z93" s="5" t="s">
        <v>2</v>
      </c>
      <c r="AA93" s="5" t="s">
        <v>2</v>
      </c>
      <c r="AB93" s="13" t="s">
        <v>2</v>
      </c>
    </row>
    <row r="94" spans="2:28" x14ac:dyDescent="0.3">
      <c r="B94" s="7" t="s">
        <v>412</v>
      </c>
      <c r="C94" s="1" t="s">
        <v>412</v>
      </c>
      <c r="D94" s="6" t="s">
        <v>412</v>
      </c>
      <c r="E94" s="1" t="s">
        <v>412</v>
      </c>
      <c r="F94" s="1" t="s">
        <v>412</v>
      </c>
      <c r="G94" s="1" t="s">
        <v>412</v>
      </c>
      <c r="H94" s="1" t="s">
        <v>412</v>
      </c>
      <c r="I94" s="1" t="s">
        <v>412</v>
      </c>
      <c r="J94" s="1" t="s">
        <v>412</v>
      </c>
      <c r="K94" s="1" t="s">
        <v>412</v>
      </c>
      <c r="L94" s="1" t="s">
        <v>412</v>
      </c>
      <c r="M94" s="1" t="s">
        <v>412</v>
      </c>
      <c r="N94" s="1" t="s">
        <v>412</v>
      </c>
      <c r="O94" s="1" t="s">
        <v>412</v>
      </c>
      <c r="P94" s="1" t="s">
        <v>412</v>
      </c>
      <c r="Q94" s="1" t="s">
        <v>412</v>
      </c>
      <c r="R94" s="1" t="s">
        <v>412</v>
      </c>
      <c r="S94" s="1" t="s">
        <v>412</v>
      </c>
      <c r="T94" s="1" t="s">
        <v>412</v>
      </c>
      <c r="U94" s="1" t="s">
        <v>412</v>
      </c>
      <c r="V94" s="1" t="s">
        <v>412</v>
      </c>
      <c r="W94" s="1" t="s">
        <v>412</v>
      </c>
      <c r="X94" s="1" t="s">
        <v>412</v>
      </c>
      <c r="Y94" s="1" t="s">
        <v>412</v>
      </c>
      <c r="Z94" s="1" t="s">
        <v>412</v>
      </c>
      <c r="AA94" s="1" t="s">
        <v>412</v>
      </c>
      <c r="AB94" s="1" t="s">
        <v>412</v>
      </c>
    </row>
    <row r="95" spans="2:28" ht="28" x14ac:dyDescent="0.3">
      <c r="B95" s="16" t="s">
        <v>353</v>
      </c>
      <c r="C95" s="14" t="s">
        <v>515</v>
      </c>
      <c r="D95" s="18"/>
      <c r="E95" s="2"/>
      <c r="F95" s="2"/>
      <c r="G95" s="2"/>
      <c r="H95" s="2"/>
      <c r="I95" s="2"/>
      <c r="J95" s="2"/>
      <c r="K95" s="3">
        <f>SUM('GMIC-NC_21A_SCDPT5'!SCDPT5_95BEGIN_9:'GMIC-NC_21A_SCDPT5'!SCDPT5_95ENDIN_9)</f>
        <v>0</v>
      </c>
      <c r="L95" s="3">
        <f>SUM('GMIC-NC_21A_SCDPT5'!SCDPT5_95BEGIN_10:'GMIC-NC_21A_SCDPT5'!SCDPT5_95ENDIN_10)</f>
        <v>0</v>
      </c>
      <c r="M95" s="3">
        <f>SUM('GMIC-NC_21A_SCDPT5'!SCDPT5_95BEGIN_11:'GMIC-NC_21A_SCDPT5'!SCDPT5_95ENDIN_11)</f>
        <v>0</v>
      </c>
      <c r="N95" s="3">
        <f>SUM('GMIC-NC_21A_SCDPT5'!SCDPT5_95BEGIN_12:'GMIC-NC_21A_SCDPT5'!SCDPT5_95ENDIN_12)</f>
        <v>0</v>
      </c>
      <c r="O95" s="3">
        <f>SUM('GMIC-NC_21A_SCDPT5'!SCDPT5_95BEGIN_13:'GMIC-NC_21A_SCDPT5'!SCDPT5_95ENDIN_13)</f>
        <v>0</v>
      </c>
      <c r="P95" s="3">
        <f>SUM('GMIC-NC_21A_SCDPT5'!SCDPT5_95BEGIN_14:'GMIC-NC_21A_SCDPT5'!SCDPT5_95ENDIN_14)</f>
        <v>0</v>
      </c>
      <c r="Q95" s="3">
        <f>SUM('GMIC-NC_21A_SCDPT5'!SCDPT5_95BEGIN_15:'GMIC-NC_21A_SCDPT5'!SCDPT5_95ENDIN_15)</f>
        <v>0</v>
      </c>
      <c r="R95" s="3">
        <f>SUM('GMIC-NC_21A_SCDPT5'!SCDPT5_95BEGIN_16:'GMIC-NC_21A_SCDPT5'!SCDPT5_95ENDIN_16)</f>
        <v>0</v>
      </c>
      <c r="S95" s="3">
        <f>SUM('GMIC-NC_21A_SCDPT5'!SCDPT5_95BEGIN_17:'GMIC-NC_21A_SCDPT5'!SCDPT5_95ENDIN_17)</f>
        <v>0</v>
      </c>
      <c r="T95" s="3">
        <f>SUM('GMIC-NC_21A_SCDPT5'!SCDPT5_95BEGIN_18:'GMIC-NC_21A_SCDPT5'!SCDPT5_95ENDIN_18)</f>
        <v>0</v>
      </c>
      <c r="U95" s="3">
        <f>SUM('GMIC-NC_21A_SCDPT5'!SCDPT5_95BEGIN_19:'GMIC-NC_21A_SCDPT5'!SCDPT5_95ENDIN_19)</f>
        <v>0</v>
      </c>
      <c r="V95" s="3">
        <f>SUM('GMIC-NC_21A_SCDPT5'!SCDPT5_95BEGIN_20:'GMIC-NC_21A_SCDPT5'!SCDPT5_95ENDIN_20)</f>
        <v>0</v>
      </c>
      <c r="W95" s="3">
        <f>SUM('GMIC-NC_21A_SCDPT5'!SCDPT5_95BEGIN_21:'GMIC-NC_21A_SCDPT5'!SCDPT5_95ENDIN_21)</f>
        <v>0</v>
      </c>
      <c r="X95" s="2"/>
      <c r="Y95" s="2"/>
      <c r="Z95" s="2"/>
      <c r="AA95" s="2"/>
      <c r="AB95" s="2"/>
    </row>
    <row r="96" spans="2:28" x14ac:dyDescent="0.3">
      <c r="B96" s="7" t="s">
        <v>412</v>
      </c>
      <c r="C96" s="1" t="s">
        <v>412</v>
      </c>
      <c r="D96" s="6" t="s">
        <v>412</v>
      </c>
      <c r="E96" s="1" t="s">
        <v>412</v>
      </c>
      <c r="F96" s="1" t="s">
        <v>412</v>
      </c>
      <c r="G96" s="1" t="s">
        <v>412</v>
      </c>
      <c r="H96" s="1" t="s">
        <v>412</v>
      </c>
      <c r="I96" s="1" t="s">
        <v>412</v>
      </c>
      <c r="J96" s="1" t="s">
        <v>412</v>
      </c>
      <c r="K96" s="1" t="s">
        <v>412</v>
      </c>
      <c r="L96" s="1" t="s">
        <v>412</v>
      </c>
      <c r="M96" s="1" t="s">
        <v>412</v>
      </c>
      <c r="N96" s="1" t="s">
        <v>412</v>
      </c>
      <c r="O96" s="1" t="s">
        <v>412</v>
      </c>
      <c r="P96" s="1" t="s">
        <v>412</v>
      </c>
      <c r="Q96" s="1" t="s">
        <v>412</v>
      </c>
      <c r="R96" s="1" t="s">
        <v>412</v>
      </c>
      <c r="S96" s="1" t="s">
        <v>412</v>
      </c>
      <c r="T96" s="1" t="s">
        <v>412</v>
      </c>
      <c r="U96" s="1" t="s">
        <v>412</v>
      </c>
      <c r="V96" s="1" t="s">
        <v>412</v>
      </c>
      <c r="W96" s="1" t="s">
        <v>412</v>
      </c>
      <c r="X96" s="1" t="s">
        <v>412</v>
      </c>
      <c r="Y96" s="1" t="s">
        <v>412</v>
      </c>
      <c r="Z96" s="1" t="s">
        <v>412</v>
      </c>
      <c r="AA96" s="1" t="s">
        <v>412</v>
      </c>
      <c r="AB96" s="1" t="s">
        <v>412</v>
      </c>
    </row>
    <row r="97" spans="2:28" x14ac:dyDescent="0.3">
      <c r="B97" s="17" t="s">
        <v>31</v>
      </c>
      <c r="C97" s="20" t="s">
        <v>584</v>
      </c>
      <c r="D97" s="15" t="s">
        <v>2</v>
      </c>
      <c r="E97" s="19" t="s">
        <v>2</v>
      </c>
      <c r="F97" s="8"/>
      <c r="G97" s="5" t="s">
        <v>2</v>
      </c>
      <c r="H97" s="8"/>
      <c r="I97" s="5" t="s">
        <v>2</v>
      </c>
      <c r="J97" s="36"/>
      <c r="K97" s="4"/>
      <c r="L97" s="4"/>
      <c r="M97" s="4"/>
      <c r="N97" s="4"/>
      <c r="O97" s="4"/>
      <c r="P97" s="4"/>
      <c r="Q97" s="21"/>
      <c r="R97" s="4"/>
      <c r="S97" s="4"/>
      <c r="T97" s="4"/>
      <c r="U97" s="21"/>
      <c r="V97" s="4"/>
      <c r="W97" s="4"/>
      <c r="X97" s="2"/>
      <c r="Y97" s="5" t="s">
        <v>2</v>
      </c>
      <c r="Z97" s="5" t="s">
        <v>2</v>
      </c>
      <c r="AA97" s="5" t="s">
        <v>2</v>
      </c>
      <c r="AB97" s="13" t="s">
        <v>2</v>
      </c>
    </row>
    <row r="98" spans="2:28" x14ac:dyDescent="0.3">
      <c r="B98" s="7" t="s">
        <v>412</v>
      </c>
      <c r="C98" s="1" t="s">
        <v>412</v>
      </c>
      <c r="D98" s="6" t="s">
        <v>412</v>
      </c>
      <c r="E98" s="1" t="s">
        <v>412</v>
      </c>
      <c r="F98" s="1" t="s">
        <v>412</v>
      </c>
      <c r="G98" s="1" t="s">
        <v>412</v>
      </c>
      <c r="H98" s="1" t="s">
        <v>412</v>
      </c>
      <c r="I98" s="1" t="s">
        <v>412</v>
      </c>
      <c r="J98" s="1" t="s">
        <v>412</v>
      </c>
      <c r="K98" s="1" t="s">
        <v>412</v>
      </c>
      <c r="L98" s="1" t="s">
        <v>412</v>
      </c>
      <c r="M98" s="1" t="s">
        <v>412</v>
      </c>
      <c r="N98" s="1" t="s">
        <v>412</v>
      </c>
      <c r="O98" s="1" t="s">
        <v>412</v>
      </c>
      <c r="P98" s="1" t="s">
        <v>412</v>
      </c>
      <c r="Q98" s="1" t="s">
        <v>412</v>
      </c>
      <c r="R98" s="1" t="s">
        <v>412</v>
      </c>
      <c r="S98" s="1" t="s">
        <v>412</v>
      </c>
      <c r="T98" s="1" t="s">
        <v>412</v>
      </c>
      <c r="U98" s="1" t="s">
        <v>412</v>
      </c>
      <c r="V98" s="1" t="s">
        <v>412</v>
      </c>
      <c r="W98" s="1" t="s">
        <v>412</v>
      </c>
      <c r="X98" s="1" t="s">
        <v>412</v>
      </c>
      <c r="Y98" s="1" t="s">
        <v>412</v>
      </c>
      <c r="Z98" s="1" t="s">
        <v>412</v>
      </c>
      <c r="AA98" s="1" t="s">
        <v>412</v>
      </c>
      <c r="AB98" s="1" t="s">
        <v>412</v>
      </c>
    </row>
    <row r="99" spans="2:28" x14ac:dyDescent="0.3">
      <c r="B99" s="16" t="s">
        <v>227</v>
      </c>
      <c r="C99" s="14" t="s">
        <v>270</v>
      </c>
      <c r="D99" s="18"/>
      <c r="E99" s="2"/>
      <c r="F99" s="2"/>
      <c r="G99" s="2"/>
      <c r="H99" s="2"/>
      <c r="I99" s="2"/>
      <c r="J99" s="2"/>
      <c r="K99" s="3">
        <f>SUM('GMIC-NC_21A_SCDPT5'!SCDPT5_96BEGIN_9:'GMIC-NC_21A_SCDPT5'!SCDPT5_96ENDIN_9)</f>
        <v>0</v>
      </c>
      <c r="L99" s="3">
        <f>SUM('GMIC-NC_21A_SCDPT5'!SCDPT5_96BEGIN_10:'GMIC-NC_21A_SCDPT5'!SCDPT5_96ENDIN_10)</f>
        <v>0</v>
      </c>
      <c r="M99" s="3">
        <f>SUM('GMIC-NC_21A_SCDPT5'!SCDPT5_96BEGIN_11:'GMIC-NC_21A_SCDPT5'!SCDPT5_96ENDIN_11)</f>
        <v>0</v>
      </c>
      <c r="N99" s="3">
        <f>SUM('GMIC-NC_21A_SCDPT5'!SCDPT5_96BEGIN_12:'GMIC-NC_21A_SCDPT5'!SCDPT5_96ENDIN_12)</f>
        <v>0</v>
      </c>
      <c r="O99" s="3">
        <f>SUM('GMIC-NC_21A_SCDPT5'!SCDPT5_96BEGIN_13:'GMIC-NC_21A_SCDPT5'!SCDPT5_96ENDIN_13)</f>
        <v>0</v>
      </c>
      <c r="P99" s="3">
        <f>SUM('GMIC-NC_21A_SCDPT5'!SCDPT5_96BEGIN_14:'GMIC-NC_21A_SCDPT5'!SCDPT5_96ENDIN_14)</f>
        <v>0</v>
      </c>
      <c r="Q99" s="3">
        <f>SUM('GMIC-NC_21A_SCDPT5'!SCDPT5_96BEGIN_15:'GMIC-NC_21A_SCDPT5'!SCDPT5_96ENDIN_15)</f>
        <v>0</v>
      </c>
      <c r="R99" s="3">
        <f>SUM('GMIC-NC_21A_SCDPT5'!SCDPT5_96BEGIN_16:'GMIC-NC_21A_SCDPT5'!SCDPT5_96ENDIN_16)</f>
        <v>0</v>
      </c>
      <c r="S99" s="3">
        <f>SUM('GMIC-NC_21A_SCDPT5'!SCDPT5_96BEGIN_17:'GMIC-NC_21A_SCDPT5'!SCDPT5_96ENDIN_17)</f>
        <v>0</v>
      </c>
      <c r="T99" s="3">
        <f>SUM('GMIC-NC_21A_SCDPT5'!SCDPT5_96BEGIN_18:'GMIC-NC_21A_SCDPT5'!SCDPT5_96ENDIN_18)</f>
        <v>0</v>
      </c>
      <c r="U99" s="3">
        <f>SUM('GMIC-NC_21A_SCDPT5'!SCDPT5_96BEGIN_19:'GMIC-NC_21A_SCDPT5'!SCDPT5_96ENDIN_19)</f>
        <v>0</v>
      </c>
      <c r="V99" s="3">
        <f>SUM('GMIC-NC_21A_SCDPT5'!SCDPT5_96BEGIN_20:'GMIC-NC_21A_SCDPT5'!SCDPT5_96ENDIN_20)</f>
        <v>0</v>
      </c>
      <c r="W99" s="3">
        <f>SUM('GMIC-NC_21A_SCDPT5'!SCDPT5_96BEGIN_21:'GMIC-NC_21A_SCDPT5'!SCDPT5_96ENDIN_21)</f>
        <v>0</v>
      </c>
      <c r="X99" s="2"/>
      <c r="Y99" s="2"/>
      <c r="Z99" s="2"/>
      <c r="AA99" s="2"/>
      <c r="AB99" s="2"/>
    </row>
    <row r="100" spans="2:28" x14ac:dyDescent="0.3">
      <c r="B100" s="16" t="s">
        <v>612</v>
      </c>
      <c r="C100" s="14" t="s">
        <v>613</v>
      </c>
      <c r="D100" s="18"/>
      <c r="E100" s="2"/>
      <c r="F100" s="2"/>
      <c r="G100" s="2"/>
      <c r="H100" s="2"/>
      <c r="I100" s="2"/>
      <c r="J100" s="2"/>
      <c r="K100" s="3">
        <f>'GMIC-NC_21A_SCDPT5'!SCDPT5_9099999_9+'GMIC-NC_21A_SCDPT5'!SCDPT5_9199999_9+'GMIC-NC_21A_SCDPT5'!SCDPT5_9299999_9+'GMIC-NC_21A_SCDPT5'!SCDPT5_9399999_9+'GMIC-NC_21A_SCDPT5'!SCDPT5_9499999_9+'GMIC-NC_21A_SCDPT5'!SCDPT5_9599999_9+'GMIC-NC_21A_SCDPT5'!SCDPT5_9699999_9</f>
        <v>0</v>
      </c>
      <c r="L100" s="3">
        <f>'GMIC-NC_21A_SCDPT5'!SCDPT5_9099999_10+'GMIC-NC_21A_SCDPT5'!SCDPT5_9199999_10+'GMIC-NC_21A_SCDPT5'!SCDPT5_9299999_10+'GMIC-NC_21A_SCDPT5'!SCDPT5_9399999_10+'GMIC-NC_21A_SCDPT5'!SCDPT5_9499999_10+'GMIC-NC_21A_SCDPT5'!SCDPT5_9599999_10+'GMIC-NC_21A_SCDPT5'!SCDPT5_9699999_10</f>
        <v>0</v>
      </c>
      <c r="M100" s="3">
        <f>'GMIC-NC_21A_SCDPT5'!SCDPT5_9099999_11+'GMIC-NC_21A_SCDPT5'!SCDPT5_9199999_11+'GMIC-NC_21A_SCDPT5'!SCDPT5_9299999_11+'GMIC-NC_21A_SCDPT5'!SCDPT5_9399999_11+'GMIC-NC_21A_SCDPT5'!SCDPT5_9499999_11+'GMIC-NC_21A_SCDPT5'!SCDPT5_9599999_11+'GMIC-NC_21A_SCDPT5'!SCDPT5_9699999_11</f>
        <v>0</v>
      </c>
      <c r="N100" s="3">
        <f>'GMIC-NC_21A_SCDPT5'!SCDPT5_9099999_12+'GMIC-NC_21A_SCDPT5'!SCDPT5_9199999_12+'GMIC-NC_21A_SCDPT5'!SCDPT5_9299999_12+'GMIC-NC_21A_SCDPT5'!SCDPT5_9399999_12+'GMIC-NC_21A_SCDPT5'!SCDPT5_9499999_12+'GMIC-NC_21A_SCDPT5'!SCDPT5_9599999_12+'GMIC-NC_21A_SCDPT5'!SCDPT5_9699999_12</f>
        <v>0</v>
      </c>
      <c r="O100" s="3">
        <f>'GMIC-NC_21A_SCDPT5'!SCDPT5_9099999_13+'GMIC-NC_21A_SCDPT5'!SCDPT5_9199999_13+'GMIC-NC_21A_SCDPT5'!SCDPT5_9299999_13+'GMIC-NC_21A_SCDPT5'!SCDPT5_9399999_13+'GMIC-NC_21A_SCDPT5'!SCDPT5_9499999_13+'GMIC-NC_21A_SCDPT5'!SCDPT5_9599999_13+'GMIC-NC_21A_SCDPT5'!SCDPT5_9699999_13</f>
        <v>0</v>
      </c>
      <c r="P100" s="3">
        <f>'GMIC-NC_21A_SCDPT5'!SCDPT5_9099999_14+'GMIC-NC_21A_SCDPT5'!SCDPT5_9199999_14+'GMIC-NC_21A_SCDPT5'!SCDPT5_9299999_14+'GMIC-NC_21A_SCDPT5'!SCDPT5_9399999_14+'GMIC-NC_21A_SCDPT5'!SCDPT5_9499999_14+'GMIC-NC_21A_SCDPT5'!SCDPT5_9599999_14+'GMIC-NC_21A_SCDPT5'!SCDPT5_9699999_14</f>
        <v>0</v>
      </c>
      <c r="Q100" s="3">
        <f>'GMIC-NC_21A_SCDPT5'!SCDPT5_9099999_15+'GMIC-NC_21A_SCDPT5'!SCDPT5_9199999_15+'GMIC-NC_21A_SCDPT5'!SCDPT5_9299999_15+'GMIC-NC_21A_SCDPT5'!SCDPT5_9399999_15+'GMIC-NC_21A_SCDPT5'!SCDPT5_9499999_15+'GMIC-NC_21A_SCDPT5'!SCDPT5_9599999_15+'GMIC-NC_21A_SCDPT5'!SCDPT5_9699999_15</f>
        <v>0</v>
      </c>
      <c r="R100" s="3">
        <f>'GMIC-NC_21A_SCDPT5'!SCDPT5_9099999_16+'GMIC-NC_21A_SCDPT5'!SCDPT5_9199999_16+'GMIC-NC_21A_SCDPT5'!SCDPT5_9299999_16+'GMIC-NC_21A_SCDPT5'!SCDPT5_9399999_16+'GMIC-NC_21A_SCDPT5'!SCDPT5_9499999_16+'GMIC-NC_21A_SCDPT5'!SCDPT5_9599999_16+'GMIC-NC_21A_SCDPT5'!SCDPT5_9699999_16</f>
        <v>0</v>
      </c>
      <c r="S100" s="3">
        <f>'GMIC-NC_21A_SCDPT5'!SCDPT5_9099999_17+'GMIC-NC_21A_SCDPT5'!SCDPT5_9199999_17+'GMIC-NC_21A_SCDPT5'!SCDPT5_9299999_17+'GMIC-NC_21A_SCDPT5'!SCDPT5_9399999_17+'GMIC-NC_21A_SCDPT5'!SCDPT5_9499999_17+'GMIC-NC_21A_SCDPT5'!SCDPT5_9599999_17+'GMIC-NC_21A_SCDPT5'!SCDPT5_9699999_17</f>
        <v>0</v>
      </c>
      <c r="T100" s="3">
        <f>'GMIC-NC_21A_SCDPT5'!SCDPT5_9099999_18+'GMIC-NC_21A_SCDPT5'!SCDPT5_9199999_18+'GMIC-NC_21A_SCDPT5'!SCDPT5_9299999_18+'GMIC-NC_21A_SCDPT5'!SCDPT5_9399999_18+'GMIC-NC_21A_SCDPT5'!SCDPT5_9499999_18+'GMIC-NC_21A_SCDPT5'!SCDPT5_9599999_18+'GMIC-NC_21A_SCDPT5'!SCDPT5_9699999_18</f>
        <v>0</v>
      </c>
      <c r="U100" s="3">
        <f>'GMIC-NC_21A_SCDPT5'!SCDPT5_9099999_19+'GMIC-NC_21A_SCDPT5'!SCDPT5_9199999_19+'GMIC-NC_21A_SCDPT5'!SCDPT5_9299999_19+'GMIC-NC_21A_SCDPT5'!SCDPT5_9399999_19+'GMIC-NC_21A_SCDPT5'!SCDPT5_9499999_19+'GMIC-NC_21A_SCDPT5'!SCDPT5_9599999_19+'GMIC-NC_21A_SCDPT5'!SCDPT5_9699999_19</f>
        <v>0</v>
      </c>
      <c r="V100" s="3">
        <f>'GMIC-NC_21A_SCDPT5'!SCDPT5_9099999_20+'GMIC-NC_21A_SCDPT5'!SCDPT5_9199999_20+'GMIC-NC_21A_SCDPT5'!SCDPT5_9299999_20+'GMIC-NC_21A_SCDPT5'!SCDPT5_9399999_20+'GMIC-NC_21A_SCDPT5'!SCDPT5_9499999_20+'GMIC-NC_21A_SCDPT5'!SCDPT5_9599999_20+'GMIC-NC_21A_SCDPT5'!SCDPT5_9699999_20</f>
        <v>0</v>
      </c>
      <c r="W100" s="3">
        <f>'GMIC-NC_21A_SCDPT5'!SCDPT5_9099999_21+'GMIC-NC_21A_SCDPT5'!SCDPT5_9199999_21+'GMIC-NC_21A_SCDPT5'!SCDPT5_9299999_21+'GMIC-NC_21A_SCDPT5'!SCDPT5_9399999_21+'GMIC-NC_21A_SCDPT5'!SCDPT5_9499999_21+'GMIC-NC_21A_SCDPT5'!SCDPT5_9599999_21+'GMIC-NC_21A_SCDPT5'!SCDPT5_9699999_21</f>
        <v>0</v>
      </c>
      <c r="X100" s="2"/>
      <c r="Y100" s="2"/>
      <c r="Z100" s="2"/>
      <c r="AA100" s="2"/>
      <c r="AB100" s="2"/>
    </row>
    <row r="101" spans="2:28" ht="28" x14ac:dyDescent="0.3">
      <c r="B101" s="16" t="s">
        <v>33</v>
      </c>
      <c r="C101" s="14" t="s">
        <v>172</v>
      </c>
      <c r="D101" s="18"/>
      <c r="E101" s="2"/>
      <c r="F101" s="2"/>
      <c r="G101" s="2"/>
      <c r="H101" s="2"/>
      <c r="I101" s="2"/>
      <c r="J101" s="2"/>
      <c r="K101" s="3">
        <f>'GMIC-NC_21A_SCDPT5'!SCDPT5_8999998_9+'GMIC-NC_21A_SCDPT5'!SCDPT5_9799998_9</f>
        <v>0</v>
      </c>
      <c r="L101" s="3">
        <f>'GMIC-NC_21A_SCDPT5'!SCDPT5_8999998_10+'GMIC-NC_21A_SCDPT5'!SCDPT5_9799998_10</f>
        <v>0</v>
      </c>
      <c r="M101" s="3">
        <f>'GMIC-NC_21A_SCDPT5'!SCDPT5_8999998_11+'GMIC-NC_21A_SCDPT5'!SCDPT5_9799998_11</f>
        <v>0</v>
      </c>
      <c r="N101" s="3">
        <f>'GMIC-NC_21A_SCDPT5'!SCDPT5_8999998_12+'GMIC-NC_21A_SCDPT5'!SCDPT5_9799998_12</f>
        <v>0</v>
      </c>
      <c r="O101" s="3">
        <f>'GMIC-NC_21A_SCDPT5'!SCDPT5_8999998_13+'GMIC-NC_21A_SCDPT5'!SCDPT5_9799998_13</f>
        <v>0</v>
      </c>
      <c r="P101" s="3">
        <f>'GMIC-NC_21A_SCDPT5'!SCDPT5_8999998_14+'GMIC-NC_21A_SCDPT5'!SCDPT5_9799998_14</f>
        <v>0</v>
      </c>
      <c r="Q101" s="3">
        <f>'GMIC-NC_21A_SCDPT5'!SCDPT5_8999998_15+'GMIC-NC_21A_SCDPT5'!SCDPT5_9799998_15</f>
        <v>0</v>
      </c>
      <c r="R101" s="3">
        <f>'GMIC-NC_21A_SCDPT5'!SCDPT5_8999998_16+'GMIC-NC_21A_SCDPT5'!SCDPT5_9799998_16</f>
        <v>0</v>
      </c>
      <c r="S101" s="3">
        <f>'GMIC-NC_21A_SCDPT5'!SCDPT5_8999998_17+'GMIC-NC_21A_SCDPT5'!SCDPT5_9799998_17</f>
        <v>0</v>
      </c>
      <c r="T101" s="3">
        <f>'GMIC-NC_21A_SCDPT5'!SCDPT5_8999998_18+'GMIC-NC_21A_SCDPT5'!SCDPT5_9799998_18</f>
        <v>0</v>
      </c>
      <c r="U101" s="3">
        <f>'GMIC-NC_21A_SCDPT5'!SCDPT5_8999998_19+'GMIC-NC_21A_SCDPT5'!SCDPT5_9799998_19</f>
        <v>0</v>
      </c>
      <c r="V101" s="3">
        <f>'GMIC-NC_21A_SCDPT5'!SCDPT5_8999998_20+'GMIC-NC_21A_SCDPT5'!SCDPT5_9799998_20</f>
        <v>0</v>
      </c>
      <c r="W101" s="3">
        <f>'GMIC-NC_21A_SCDPT5'!SCDPT5_8999998_21+'GMIC-NC_21A_SCDPT5'!SCDPT5_9799998_21</f>
        <v>0</v>
      </c>
      <c r="X101" s="2"/>
      <c r="Y101" s="2"/>
      <c r="Z101" s="2"/>
      <c r="AA101" s="2"/>
      <c r="AB101" s="2"/>
    </row>
    <row r="102" spans="2:28" x14ac:dyDescent="0.3">
      <c r="B102" s="55" t="s">
        <v>561</v>
      </c>
      <c r="C102" s="53" t="s">
        <v>74</v>
      </c>
      <c r="D102" s="61"/>
      <c r="E102" s="23"/>
      <c r="F102" s="23"/>
      <c r="G102" s="23"/>
      <c r="H102" s="23"/>
      <c r="I102" s="23"/>
      <c r="J102" s="23"/>
      <c r="K102" s="26">
        <f>'GMIC-NC_21A_SCDPT5'!SCDPT5_8399998_9+'GMIC-NC_21A_SCDPT5'!SCDPT5_8999998_9+'GMIC-NC_21A_SCDPT5'!SCDPT5_9799998_9</f>
        <v>8488843</v>
      </c>
      <c r="L102" s="26">
        <f>'GMIC-NC_21A_SCDPT5'!SCDPT5_8399998_10+'GMIC-NC_21A_SCDPT5'!SCDPT5_8999998_10+'GMIC-NC_21A_SCDPT5'!SCDPT5_9799998_10</f>
        <v>8504398</v>
      </c>
      <c r="M102" s="26">
        <f>'GMIC-NC_21A_SCDPT5'!SCDPT5_8399998_11+'GMIC-NC_21A_SCDPT5'!SCDPT5_8999998_11+'GMIC-NC_21A_SCDPT5'!SCDPT5_9799998_11</f>
        <v>8488456</v>
      </c>
      <c r="N102" s="26">
        <f>'GMIC-NC_21A_SCDPT5'!SCDPT5_8399998_12+'GMIC-NC_21A_SCDPT5'!SCDPT5_8999998_12+'GMIC-NC_21A_SCDPT5'!SCDPT5_9799998_12</f>
        <v>0</v>
      </c>
      <c r="O102" s="26">
        <f>'GMIC-NC_21A_SCDPT5'!SCDPT5_8399998_13+'GMIC-NC_21A_SCDPT5'!SCDPT5_8999998_13+'GMIC-NC_21A_SCDPT5'!SCDPT5_9799998_13</f>
        <v>-387</v>
      </c>
      <c r="P102" s="26">
        <f>'GMIC-NC_21A_SCDPT5'!SCDPT5_8399998_14+'GMIC-NC_21A_SCDPT5'!SCDPT5_8999998_14+'GMIC-NC_21A_SCDPT5'!SCDPT5_9799998_14</f>
        <v>0</v>
      </c>
      <c r="Q102" s="26">
        <f>'GMIC-NC_21A_SCDPT5'!SCDPT5_8399998_15+'GMIC-NC_21A_SCDPT5'!SCDPT5_8999998_15+'GMIC-NC_21A_SCDPT5'!SCDPT5_9799998_15</f>
        <v>-387</v>
      </c>
      <c r="R102" s="26">
        <f>'GMIC-NC_21A_SCDPT5'!SCDPT5_8399998_16+'GMIC-NC_21A_SCDPT5'!SCDPT5_8999998_16+'GMIC-NC_21A_SCDPT5'!SCDPT5_9799998_16</f>
        <v>0</v>
      </c>
      <c r="S102" s="26">
        <f>'GMIC-NC_21A_SCDPT5'!SCDPT5_8399998_17+'GMIC-NC_21A_SCDPT5'!SCDPT5_8999998_17+'GMIC-NC_21A_SCDPT5'!SCDPT5_9799998_17</f>
        <v>0</v>
      </c>
      <c r="T102" s="26">
        <f>'GMIC-NC_21A_SCDPT5'!SCDPT5_8399998_18+'GMIC-NC_21A_SCDPT5'!SCDPT5_8999998_18+'GMIC-NC_21A_SCDPT5'!SCDPT5_9799998_18</f>
        <v>15942</v>
      </c>
      <c r="U102" s="26">
        <f>'GMIC-NC_21A_SCDPT5'!SCDPT5_8399998_19+'GMIC-NC_21A_SCDPT5'!SCDPT5_8999998_19+'GMIC-NC_21A_SCDPT5'!SCDPT5_9799998_19</f>
        <v>15942</v>
      </c>
      <c r="V102" s="26">
        <f>'GMIC-NC_21A_SCDPT5'!SCDPT5_8399998_20+'GMIC-NC_21A_SCDPT5'!SCDPT5_8999998_20+'GMIC-NC_21A_SCDPT5'!SCDPT5_9799998_20</f>
        <v>53748</v>
      </c>
      <c r="W102" s="26">
        <f>'GMIC-NC_21A_SCDPT5'!SCDPT5_8399998_21+'GMIC-NC_21A_SCDPT5'!SCDPT5_8999998_21+'GMIC-NC_21A_SCDPT5'!SCDPT5_9799998_21</f>
        <v>6895</v>
      </c>
      <c r="X102" s="23"/>
      <c r="Y102" s="23"/>
      <c r="Z102" s="23"/>
      <c r="AA102" s="23"/>
      <c r="AB10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&amp;CSCDPT5SCDPT5</oddHeader>
    <oddFooter>&amp;LWing Application : &amp;R SaveAs(3/15/2022-5:43 PM)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7211</vt:i4>
      </vt:variant>
    </vt:vector>
  </HeadingPairs>
  <TitlesOfParts>
    <vt:vector size="7215" baseType="lpstr">
      <vt:lpstr>GMIC-NC_21A_SCDPT1</vt:lpstr>
      <vt:lpstr>GMIC-NC_21A_SCDPT3</vt:lpstr>
      <vt:lpstr>GMIC-NC_21A_SCDPT4</vt:lpstr>
      <vt:lpstr>GMIC-NC_21A_SCDPT5</vt:lpstr>
      <vt:lpstr>'GMIC-NC_21A_SCDPT1'!SCDPT1_0100000_Range</vt:lpstr>
      <vt:lpstr>'GMIC-NC_21A_SCDPT1'!SCDPT1_0100001_1</vt:lpstr>
      <vt:lpstr>'GMIC-NC_21A_SCDPT1'!SCDPT1_0100001_10</vt:lpstr>
      <vt:lpstr>'GMIC-NC_21A_SCDPT1'!SCDPT1_0100001_11</vt:lpstr>
      <vt:lpstr>'GMIC-NC_21A_SCDPT1'!SCDPT1_0100001_12</vt:lpstr>
      <vt:lpstr>'GMIC-NC_21A_SCDPT1'!SCDPT1_0100001_13</vt:lpstr>
      <vt:lpstr>'GMIC-NC_21A_SCDPT1'!SCDPT1_0100001_14</vt:lpstr>
      <vt:lpstr>'GMIC-NC_21A_SCDPT1'!SCDPT1_0100001_15</vt:lpstr>
      <vt:lpstr>'GMIC-NC_21A_SCDPT1'!SCDPT1_0100001_16</vt:lpstr>
      <vt:lpstr>'GMIC-NC_21A_SCDPT1'!SCDPT1_0100001_17</vt:lpstr>
      <vt:lpstr>'GMIC-NC_21A_SCDPT1'!SCDPT1_0100001_18</vt:lpstr>
      <vt:lpstr>'GMIC-NC_21A_SCDPT1'!SCDPT1_0100001_19</vt:lpstr>
      <vt:lpstr>'GMIC-NC_21A_SCDPT1'!SCDPT1_0100001_2</vt:lpstr>
      <vt:lpstr>'GMIC-NC_21A_SCDPT1'!SCDPT1_0100001_20</vt:lpstr>
      <vt:lpstr>'GMIC-NC_21A_SCDPT1'!SCDPT1_0100001_21</vt:lpstr>
      <vt:lpstr>'GMIC-NC_21A_SCDPT1'!SCDPT1_0100001_22</vt:lpstr>
      <vt:lpstr>'GMIC-NC_21A_SCDPT1'!SCDPT1_0100001_24</vt:lpstr>
      <vt:lpstr>'GMIC-NC_21A_SCDPT1'!SCDPT1_0100001_25</vt:lpstr>
      <vt:lpstr>'GMIC-NC_21A_SCDPT1'!SCDPT1_0100001_27</vt:lpstr>
      <vt:lpstr>'GMIC-NC_21A_SCDPT1'!SCDPT1_0100001_28</vt:lpstr>
      <vt:lpstr>'GMIC-NC_21A_SCDPT1'!SCDPT1_0100001_29</vt:lpstr>
      <vt:lpstr>'GMIC-NC_21A_SCDPT1'!SCDPT1_0100001_3</vt:lpstr>
      <vt:lpstr>'GMIC-NC_21A_SCDPT1'!SCDPT1_0100001_30</vt:lpstr>
      <vt:lpstr>'GMIC-NC_21A_SCDPT1'!SCDPT1_0100001_31</vt:lpstr>
      <vt:lpstr>'GMIC-NC_21A_SCDPT1'!SCDPT1_0100001_32</vt:lpstr>
      <vt:lpstr>'GMIC-NC_21A_SCDPT1'!SCDPT1_0100001_33</vt:lpstr>
      <vt:lpstr>'GMIC-NC_21A_SCDPT1'!SCDPT1_0100001_34</vt:lpstr>
      <vt:lpstr>'GMIC-NC_21A_SCDPT1'!SCDPT1_0100001_35</vt:lpstr>
      <vt:lpstr>'GMIC-NC_21A_SCDPT1'!SCDPT1_0100001_4</vt:lpstr>
      <vt:lpstr>'GMIC-NC_21A_SCDPT1'!SCDPT1_0100001_5</vt:lpstr>
      <vt:lpstr>'GMIC-NC_21A_SCDPT1'!SCDPT1_0100001_6.01</vt:lpstr>
      <vt:lpstr>'GMIC-NC_21A_SCDPT1'!SCDPT1_0100001_6.02</vt:lpstr>
      <vt:lpstr>'GMIC-NC_21A_SCDPT1'!SCDPT1_0100001_6.03</vt:lpstr>
      <vt:lpstr>'GMIC-NC_21A_SCDPT1'!SCDPT1_0100001_7</vt:lpstr>
      <vt:lpstr>'GMIC-NC_21A_SCDPT1'!SCDPT1_0100001_8</vt:lpstr>
      <vt:lpstr>'GMIC-NC_21A_SCDPT1'!SCDPT1_0100001_9</vt:lpstr>
      <vt:lpstr>'GMIC-NC_21A_SCDPT1'!SCDPT1_0199999_10</vt:lpstr>
      <vt:lpstr>'GMIC-NC_21A_SCDPT1'!SCDPT1_0199999_11</vt:lpstr>
      <vt:lpstr>'GMIC-NC_21A_SCDPT1'!SCDPT1_0199999_12</vt:lpstr>
      <vt:lpstr>'GMIC-NC_21A_SCDPT1'!SCDPT1_0199999_13</vt:lpstr>
      <vt:lpstr>'GMIC-NC_21A_SCDPT1'!SCDPT1_0199999_14</vt:lpstr>
      <vt:lpstr>'GMIC-NC_21A_SCDPT1'!SCDPT1_0199999_15</vt:lpstr>
      <vt:lpstr>'GMIC-NC_21A_SCDPT1'!SCDPT1_0199999_19</vt:lpstr>
      <vt:lpstr>'GMIC-NC_21A_SCDPT1'!SCDPT1_0199999_20</vt:lpstr>
      <vt:lpstr>'GMIC-NC_21A_SCDPT1'!SCDPT1_0199999_7</vt:lpstr>
      <vt:lpstr>'GMIC-NC_21A_SCDPT1'!SCDPT1_0199999_9</vt:lpstr>
      <vt:lpstr>'GMIC-NC_21A_SCDPT1'!SCDPT1_01BEGIN_1</vt:lpstr>
      <vt:lpstr>'GMIC-NC_21A_SCDPT1'!SCDPT1_01BEGIN_10</vt:lpstr>
      <vt:lpstr>'GMIC-NC_21A_SCDPT1'!SCDPT1_01BEGIN_11</vt:lpstr>
      <vt:lpstr>'GMIC-NC_21A_SCDPT1'!SCDPT1_01BEGIN_12</vt:lpstr>
      <vt:lpstr>'GMIC-NC_21A_SCDPT1'!SCDPT1_01BEGIN_13</vt:lpstr>
      <vt:lpstr>'GMIC-NC_21A_SCDPT1'!SCDPT1_01BEGIN_14</vt:lpstr>
      <vt:lpstr>'GMIC-NC_21A_SCDPT1'!SCDPT1_01BEGIN_15</vt:lpstr>
      <vt:lpstr>'GMIC-NC_21A_SCDPT1'!SCDPT1_01BEGIN_16</vt:lpstr>
      <vt:lpstr>'GMIC-NC_21A_SCDPT1'!SCDPT1_01BEGIN_17</vt:lpstr>
      <vt:lpstr>'GMIC-NC_21A_SCDPT1'!SCDPT1_01BEGIN_18</vt:lpstr>
      <vt:lpstr>'GMIC-NC_21A_SCDPT1'!SCDPT1_01BEGIN_19</vt:lpstr>
      <vt:lpstr>'GMIC-NC_21A_SCDPT1'!SCDPT1_01BEGIN_2</vt:lpstr>
      <vt:lpstr>'GMIC-NC_21A_SCDPT1'!SCDPT1_01BEGIN_20</vt:lpstr>
      <vt:lpstr>'GMIC-NC_21A_SCDPT1'!SCDPT1_01BEGIN_21</vt:lpstr>
      <vt:lpstr>'GMIC-NC_21A_SCDPT1'!SCDPT1_01BEGIN_22</vt:lpstr>
      <vt:lpstr>'GMIC-NC_21A_SCDPT1'!SCDPT1_01BEGIN_23</vt:lpstr>
      <vt:lpstr>'GMIC-NC_21A_SCDPT1'!SCDPT1_01BEGIN_24</vt:lpstr>
      <vt:lpstr>'GMIC-NC_21A_SCDPT1'!SCDPT1_01BEGIN_25</vt:lpstr>
      <vt:lpstr>'GMIC-NC_21A_SCDPT1'!SCDPT1_01BEGIN_26</vt:lpstr>
      <vt:lpstr>'GMIC-NC_21A_SCDPT1'!SCDPT1_01BEGIN_27</vt:lpstr>
      <vt:lpstr>'GMIC-NC_21A_SCDPT1'!SCDPT1_01BEGIN_28</vt:lpstr>
      <vt:lpstr>'GMIC-NC_21A_SCDPT1'!SCDPT1_01BEGIN_29</vt:lpstr>
      <vt:lpstr>'GMIC-NC_21A_SCDPT1'!SCDPT1_01BEGIN_3</vt:lpstr>
      <vt:lpstr>'GMIC-NC_21A_SCDPT1'!SCDPT1_01BEGIN_30</vt:lpstr>
      <vt:lpstr>'GMIC-NC_21A_SCDPT1'!SCDPT1_01BEGIN_31</vt:lpstr>
      <vt:lpstr>'GMIC-NC_21A_SCDPT1'!SCDPT1_01BEGIN_32</vt:lpstr>
      <vt:lpstr>'GMIC-NC_21A_SCDPT1'!SCDPT1_01BEGIN_33</vt:lpstr>
      <vt:lpstr>'GMIC-NC_21A_SCDPT1'!SCDPT1_01BEGIN_34</vt:lpstr>
      <vt:lpstr>'GMIC-NC_21A_SCDPT1'!SCDPT1_01BEGIN_35</vt:lpstr>
      <vt:lpstr>'GMIC-NC_21A_SCDPT1'!SCDPT1_01BEGIN_4</vt:lpstr>
      <vt:lpstr>'GMIC-NC_21A_SCDPT1'!SCDPT1_01BEGIN_5</vt:lpstr>
      <vt:lpstr>'GMIC-NC_21A_SCDPT1'!SCDPT1_01BEGIN_6.01</vt:lpstr>
      <vt:lpstr>'GMIC-NC_21A_SCDPT1'!SCDPT1_01BEGIN_6.02</vt:lpstr>
      <vt:lpstr>'GMIC-NC_21A_SCDPT1'!SCDPT1_01BEGIN_6.03</vt:lpstr>
      <vt:lpstr>'GMIC-NC_21A_SCDPT1'!SCDPT1_01BEGIN_7</vt:lpstr>
      <vt:lpstr>'GMIC-NC_21A_SCDPT1'!SCDPT1_01BEGIN_8</vt:lpstr>
      <vt:lpstr>'GMIC-NC_21A_SCDPT1'!SCDPT1_01BEGIN_9</vt:lpstr>
      <vt:lpstr>'GMIC-NC_21A_SCDPT1'!SCDPT1_01ENDIN_10</vt:lpstr>
      <vt:lpstr>'GMIC-NC_21A_SCDPT1'!SCDPT1_01ENDIN_11</vt:lpstr>
      <vt:lpstr>'GMIC-NC_21A_SCDPT1'!SCDPT1_01ENDIN_12</vt:lpstr>
      <vt:lpstr>'GMIC-NC_21A_SCDPT1'!SCDPT1_01ENDIN_13</vt:lpstr>
      <vt:lpstr>'GMIC-NC_21A_SCDPT1'!SCDPT1_01ENDIN_14</vt:lpstr>
      <vt:lpstr>'GMIC-NC_21A_SCDPT1'!SCDPT1_01ENDIN_15</vt:lpstr>
      <vt:lpstr>'GMIC-NC_21A_SCDPT1'!SCDPT1_01ENDIN_16</vt:lpstr>
      <vt:lpstr>'GMIC-NC_21A_SCDPT1'!SCDPT1_01ENDIN_17</vt:lpstr>
      <vt:lpstr>'GMIC-NC_21A_SCDPT1'!SCDPT1_01ENDIN_18</vt:lpstr>
      <vt:lpstr>'GMIC-NC_21A_SCDPT1'!SCDPT1_01ENDIN_19</vt:lpstr>
      <vt:lpstr>'GMIC-NC_21A_SCDPT1'!SCDPT1_01ENDIN_2</vt:lpstr>
      <vt:lpstr>'GMIC-NC_21A_SCDPT1'!SCDPT1_01ENDIN_20</vt:lpstr>
      <vt:lpstr>'GMIC-NC_21A_SCDPT1'!SCDPT1_01ENDIN_21</vt:lpstr>
      <vt:lpstr>'GMIC-NC_21A_SCDPT1'!SCDPT1_01ENDIN_22</vt:lpstr>
      <vt:lpstr>'GMIC-NC_21A_SCDPT1'!SCDPT1_01ENDIN_23</vt:lpstr>
      <vt:lpstr>'GMIC-NC_21A_SCDPT1'!SCDPT1_01ENDIN_24</vt:lpstr>
      <vt:lpstr>'GMIC-NC_21A_SCDPT1'!SCDPT1_01ENDIN_25</vt:lpstr>
      <vt:lpstr>'GMIC-NC_21A_SCDPT1'!SCDPT1_01ENDIN_26</vt:lpstr>
      <vt:lpstr>'GMIC-NC_21A_SCDPT1'!SCDPT1_01ENDIN_27</vt:lpstr>
      <vt:lpstr>'GMIC-NC_21A_SCDPT1'!SCDPT1_01ENDIN_28</vt:lpstr>
      <vt:lpstr>'GMIC-NC_21A_SCDPT1'!SCDPT1_01ENDIN_29</vt:lpstr>
      <vt:lpstr>'GMIC-NC_21A_SCDPT1'!SCDPT1_01ENDIN_3</vt:lpstr>
      <vt:lpstr>'GMIC-NC_21A_SCDPT1'!SCDPT1_01ENDIN_30</vt:lpstr>
      <vt:lpstr>'GMIC-NC_21A_SCDPT1'!SCDPT1_01ENDIN_31</vt:lpstr>
      <vt:lpstr>'GMIC-NC_21A_SCDPT1'!SCDPT1_01ENDIN_32</vt:lpstr>
      <vt:lpstr>'GMIC-NC_21A_SCDPT1'!SCDPT1_01ENDIN_33</vt:lpstr>
      <vt:lpstr>'GMIC-NC_21A_SCDPT1'!SCDPT1_01ENDIN_34</vt:lpstr>
      <vt:lpstr>'GMIC-NC_21A_SCDPT1'!SCDPT1_01ENDIN_35</vt:lpstr>
      <vt:lpstr>'GMIC-NC_21A_SCDPT1'!SCDPT1_01ENDIN_4</vt:lpstr>
      <vt:lpstr>'GMIC-NC_21A_SCDPT1'!SCDPT1_01ENDIN_5</vt:lpstr>
      <vt:lpstr>'GMIC-NC_21A_SCDPT1'!SCDPT1_01ENDIN_6.01</vt:lpstr>
      <vt:lpstr>'GMIC-NC_21A_SCDPT1'!SCDPT1_01ENDIN_6.02</vt:lpstr>
      <vt:lpstr>'GMIC-NC_21A_SCDPT1'!SCDPT1_01ENDIN_6.03</vt:lpstr>
      <vt:lpstr>'GMIC-NC_21A_SCDPT1'!SCDPT1_01ENDIN_7</vt:lpstr>
      <vt:lpstr>'GMIC-NC_21A_SCDPT1'!SCDPT1_01ENDIN_8</vt:lpstr>
      <vt:lpstr>'GMIC-NC_21A_SCDPT1'!SCDPT1_01ENDIN_9</vt:lpstr>
      <vt:lpstr>'GMIC-NC_21A_SCDPT1'!SCDPT1_0200000_Range</vt:lpstr>
      <vt:lpstr>'GMIC-NC_21A_SCDPT1'!SCDPT1_0299999_10</vt:lpstr>
      <vt:lpstr>'GMIC-NC_21A_SCDPT1'!SCDPT1_0299999_11</vt:lpstr>
      <vt:lpstr>'GMIC-NC_21A_SCDPT1'!SCDPT1_0299999_12</vt:lpstr>
      <vt:lpstr>'GMIC-NC_21A_SCDPT1'!SCDPT1_0299999_13</vt:lpstr>
      <vt:lpstr>'GMIC-NC_21A_SCDPT1'!SCDPT1_0299999_14</vt:lpstr>
      <vt:lpstr>'GMIC-NC_21A_SCDPT1'!SCDPT1_0299999_15</vt:lpstr>
      <vt:lpstr>'GMIC-NC_21A_SCDPT1'!SCDPT1_0299999_19</vt:lpstr>
      <vt:lpstr>'GMIC-NC_21A_SCDPT1'!SCDPT1_0299999_20</vt:lpstr>
      <vt:lpstr>'GMIC-NC_21A_SCDPT1'!SCDPT1_0299999_7</vt:lpstr>
      <vt:lpstr>'GMIC-NC_21A_SCDPT1'!SCDPT1_0299999_9</vt:lpstr>
      <vt:lpstr>'GMIC-NC_21A_SCDPT1'!SCDPT1_02BEGIN_1</vt:lpstr>
      <vt:lpstr>'GMIC-NC_21A_SCDPT1'!SCDPT1_02BEGIN_10</vt:lpstr>
      <vt:lpstr>'GMIC-NC_21A_SCDPT1'!SCDPT1_02BEGIN_11</vt:lpstr>
      <vt:lpstr>'GMIC-NC_21A_SCDPT1'!SCDPT1_02BEGIN_12</vt:lpstr>
      <vt:lpstr>'GMIC-NC_21A_SCDPT1'!SCDPT1_02BEGIN_13</vt:lpstr>
      <vt:lpstr>'GMIC-NC_21A_SCDPT1'!SCDPT1_02BEGIN_14</vt:lpstr>
      <vt:lpstr>'GMIC-NC_21A_SCDPT1'!SCDPT1_02BEGIN_15</vt:lpstr>
      <vt:lpstr>'GMIC-NC_21A_SCDPT1'!SCDPT1_02BEGIN_16</vt:lpstr>
      <vt:lpstr>'GMIC-NC_21A_SCDPT1'!SCDPT1_02BEGIN_17</vt:lpstr>
      <vt:lpstr>'GMIC-NC_21A_SCDPT1'!SCDPT1_02BEGIN_18</vt:lpstr>
      <vt:lpstr>'GMIC-NC_21A_SCDPT1'!SCDPT1_02BEGIN_19</vt:lpstr>
      <vt:lpstr>'GMIC-NC_21A_SCDPT1'!SCDPT1_02BEGIN_2</vt:lpstr>
      <vt:lpstr>'GMIC-NC_21A_SCDPT1'!SCDPT1_02BEGIN_20</vt:lpstr>
      <vt:lpstr>'GMIC-NC_21A_SCDPT1'!SCDPT1_02BEGIN_21</vt:lpstr>
      <vt:lpstr>'GMIC-NC_21A_SCDPT1'!SCDPT1_02BEGIN_22</vt:lpstr>
      <vt:lpstr>'GMIC-NC_21A_SCDPT1'!SCDPT1_02BEGIN_23</vt:lpstr>
      <vt:lpstr>'GMIC-NC_21A_SCDPT1'!SCDPT1_02BEGIN_24</vt:lpstr>
      <vt:lpstr>'GMIC-NC_21A_SCDPT1'!SCDPT1_02BEGIN_25</vt:lpstr>
      <vt:lpstr>'GMIC-NC_21A_SCDPT1'!SCDPT1_02BEGIN_26</vt:lpstr>
      <vt:lpstr>'GMIC-NC_21A_SCDPT1'!SCDPT1_02BEGIN_27</vt:lpstr>
      <vt:lpstr>'GMIC-NC_21A_SCDPT1'!SCDPT1_02BEGIN_28</vt:lpstr>
      <vt:lpstr>'GMIC-NC_21A_SCDPT1'!SCDPT1_02BEGIN_29</vt:lpstr>
      <vt:lpstr>'GMIC-NC_21A_SCDPT1'!SCDPT1_02BEGIN_3</vt:lpstr>
      <vt:lpstr>'GMIC-NC_21A_SCDPT1'!SCDPT1_02BEGIN_30</vt:lpstr>
      <vt:lpstr>'GMIC-NC_21A_SCDPT1'!SCDPT1_02BEGIN_31</vt:lpstr>
      <vt:lpstr>'GMIC-NC_21A_SCDPT1'!SCDPT1_02BEGIN_32</vt:lpstr>
      <vt:lpstr>'GMIC-NC_21A_SCDPT1'!SCDPT1_02BEGIN_33</vt:lpstr>
      <vt:lpstr>'GMIC-NC_21A_SCDPT1'!SCDPT1_02BEGIN_34</vt:lpstr>
      <vt:lpstr>'GMIC-NC_21A_SCDPT1'!SCDPT1_02BEGIN_35</vt:lpstr>
      <vt:lpstr>'GMIC-NC_21A_SCDPT1'!SCDPT1_02BEGIN_4</vt:lpstr>
      <vt:lpstr>'GMIC-NC_21A_SCDPT1'!SCDPT1_02BEGIN_5</vt:lpstr>
      <vt:lpstr>'GMIC-NC_21A_SCDPT1'!SCDPT1_02BEGIN_6.01</vt:lpstr>
      <vt:lpstr>'GMIC-NC_21A_SCDPT1'!SCDPT1_02BEGIN_6.02</vt:lpstr>
      <vt:lpstr>'GMIC-NC_21A_SCDPT1'!SCDPT1_02BEGIN_6.03</vt:lpstr>
      <vt:lpstr>'GMIC-NC_21A_SCDPT1'!SCDPT1_02BEGIN_7</vt:lpstr>
      <vt:lpstr>'GMIC-NC_21A_SCDPT1'!SCDPT1_02BEGIN_8</vt:lpstr>
      <vt:lpstr>'GMIC-NC_21A_SCDPT1'!SCDPT1_02BEGIN_9</vt:lpstr>
      <vt:lpstr>'GMIC-NC_21A_SCDPT1'!SCDPT1_02ENDIN_10</vt:lpstr>
      <vt:lpstr>'GMIC-NC_21A_SCDPT1'!SCDPT1_02ENDIN_11</vt:lpstr>
      <vt:lpstr>'GMIC-NC_21A_SCDPT1'!SCDPT1_02ENDIN_12</vt:lpstr>
      <vt:lpstr>'GMIC-NC_21A_SCDPT1'!SCDPT1_02ENDIN_13</vt:lpstr>
      <vt:lpstr>'GMIC-NC_21A_SCDPT1'!SCDPT1_02ENDIN_14</vt:lpstr>
      <vt:lpstr>'GMIC-NC_21A_SCDPT1'!SCDPT1_02ENDIN_15</vt:lpstr>
      <vt:lpstr>'GMIC-NC_21A_SCDPT1'!SCDPT1_02ENDIN_16</vt:lpstr>
      <vt:lpstr>'GMIC-NC_21A_SCDPT1'!SCDPT1_02ENDIN_17</vt:lpstr>
      <vt:lpstr>'GMIC-NC_21A_SCDPT1'!SCDPT1_02ENDIN_18</vt:lpstr>
      <vt:lpstr>'GMIC-NC_21A_SCDPT1'!SCDPT1_02ENDIN_19</vt:lpstr>
      <vt:lpstr>'GMIC-NC_21A_SCDPT1'!SCDPT1_02ENDIN_2</vt:lpstr>
      <vt:lpstr>'GMIC-NC_21A_SCDPT1'!SCDPT1_02ENDIN_20</vt:lpstr>
      <vt:lpstr>'GMIC-NC_21A_SCDPT1'!SCDPT1_02ENDIN_21</vt:lpstr>
      <vt:lpstr>'GMIC-NC_21A_SCDPT1'!SCDPT1_02ENDIN_22</vt:lpstr>
      <vt:lpstr>'GMIC-NC_21A_SCDPT1'!SCDPT1_02ENDIN_23</vt:lpstr>
      <vt:lpstr>'GMIC-NC_21A_SCDPT1'!SCDPT1_02ENDIN_24</vt:lpstr>
      <vt:lpstr>'GMIC-NC_21A_SCDPT1'!SCDPT1_02ENDIN_25</vt:lpstr>
      <vt:lpstr>'GMIC-NC_21A_SCDPT1'!SCDPT1_02ENDIN_26</vt:lpstr>
      <vt:lpstr>'GMIC-NC_21A_SCDPT1'!SCDPT1_02ENDIN_27</vt:lpstr>
      <vt:lpstr>'GMIC-NC_21A_SCDPT1'!SCDPT1_02ENDIN_28</vt:lpstr>
      <vt:lpstr>'GMIC-NC_21A_SCDPT1'!SCDPT1_02ENDIN_29</vt:lpstr>
      <vt:lpstr>'GMIC-NC_21A_SCDPT1'!SCDPT1_02ENDIN_3</vt:lpstr>
      <vt:lpstr>'GMIC-NC_21A_SCDPT1'!SCDPT1_02ENDIN_30</vt:lpstr>
      <vt:lpstr>'GMIC-NC_21A_SCDPT1'!SCDPT1_02ENDIN_31</vt:lpstr>
      <vt:lpstr>'GMIC-NC_21A_SCDPT1'!SCDPT1_02ENDIN_32</vt:lpstr>
      <vt:lpstr>'GMIC-NC_21A_SCDPT1'!SCDPT1_02ENDIN_33</vt:lpstr>
      <vt:lpstr>'GMIC-NC_21A_SCDPT1'!SCDPT1_02ENDIN_34</vt:lpstr>
      <vt:lpstr>'GMIC-NC_21A_SCDPT1'!SCDPT1_02ENDIN_35</vt:lpstr>
      <vt:lpstr>'GMIC-NC_21A_SCDPT1'!SCDPT1_02ENDIN_4</vt:lpstr>
      <vt:lpstr>'GMIC-NC_21A_SCDPT1'!SCDPT1_02ENDIN_5</vt:lpstr>
      <vt:lpstr>'GMIC-NC_21A_SCDPT1'!SCDPT1_02ENDIN_6.01</vt:lpstr>
      <vt:lpstr>'GMIC-NC_21A_SCDPT1'!SCDPT1_02ENDIN_6.02</vt:lpstr>
      <vt:lpstr>'GMIC-NC_21A_SCDPT1'!SCDPT1_02ENDIN_6.03</vt:lpstr>
      <vt:lpstr>'GMIC-NC_21A_SCDPT1'!SCDPT1_02ENDIN_7</vt:lpstr>
      <vt:lpstr>'GMIC-NC_21A_SCDPT1'!SCDPT1_02ENDIN_8</vt:lpstr>
      <vt:lpstr>'GMIC-NC_21A_SCDPT1'!SCDPT1_02ENDIN_9</vt:lpstr>
      <vt:lpstr>'GMIC-NC_21A_SCDPT1'!SCDPT1_0300000_Range</vt:lpstr>
      <vt:lpstr>'GMIC-NC_21A_SCDPT1'!SCDPT1_0399999_10</vt:lpstr>
      <vt:lpstr>'GMIC-NC_21A_SCDPT1'!SCDPT1_0399999_11</vt:lpstr>
      <vt:lpstr>'GMIC-NC_21A_SCDPT1'!SCDPT1_0399999_12</vt:lpstr>
      <vt:lpstr>'GMIC-NC_21A_SCDPT1'!SCDPT1_0399999_13</vt:lpstr>
      <vt:lpstr>'GMIC-NC_21A_SCDPT1'!SCDPT1_0399999_14</vt:lpstr>
      <vt:lpstr>'GMIC-NC_21A_SCDPT1'!SCDPT1_0399999_15</vt:lpstr>
      <vt:lpstr>'GMIC-NC_21A_SCDPT1'!SCDPT1_0399999_19</vt:lpstr>
      <vt:lpstr>'GMIC-NC_21A_SCDPT1'!SCDPT1_0399999_20</vt:lpstr>
      <vt:lpstr>'GMIC-NC_21A_SCDPT1'!SCDPT1_0399999_7</vt:lpstr>
      <vt:lpstr>'GMIC-NC_21A_SCDPT1'!SCDPT1_0399999_9</vt:lpstr>
      <vt:lpstr>'GMIC-NC_21A_SCDPT1'!SCDPT1_03BEGIN_1</vt:lpstr>
      <vt:lpstr>'GMIC-NC_21A_SCDPT1'!SCDPT1_03BEGIN_10</vt:lpstr>
      <vt:lpstr>'GMIC-NC_21A_SCDPT1'!SCDPT1_03BEGIN_11</vt:lpstr>
      <vt:lpstr>'GMIC-NC_21A_SCDPT1'!SCDPT1_03BEGIN_12</vt:lpstr>
      <vt:lpstr>'GMIC-NC_21A_SCDPT1'!SCDPT1_03BEGIN_13</vt:lpstr>
      <vt:lpstr>'GMIC-NC_21A_SCDPT1'!SCDPT1_03BEGIN_14</vt:lpstr>
      <vt:lpstr>'GMIC-NC_21A_SCDPT1'!SCDPT1_03BEGIN_15</vt:lpstr>
      <vt:lpstr>'GMIC-NC_21A_SCDPT1'!SCDPT1_03BEGIN_16</vt:lpstr>
      <vt:lpstr>'GMIC-NC_21A_SCDPT1'!SCDPT1_03BEGIN_17</vt:lpstr>
      <vt:lpstr>'GMIC-NC_21A_SCDPT1'!SCDPT1_03BEGIN_18</vt:lpstr>
      <vt:lpstr>'GMIC-NC_21A_SCDPT1'!SCDPT1_03BEGIN_19</vt:lpstr>
      <vt:lpstr>'GMIC-NC_21A_SCDPT1'!SCDPT1_03BEGIN_2</vt:lpstr>
      <vt:lpstr>'GMIC-NC_21A_SCDPT1'!SCDPT1_03BEGIN_20</vt:lpstr>
      <vt:lpstr>'GMIC-NC_21A_SCDPT1'!SCDPT1_03BEGIN_21</vt:lpstr>
      <vt:lpstr>'GMIC-NC_21A_SCDPT1'!SCDPT1_03BEGIN_22</vt:lpstr>
      <vt:lpstr>'GMIC-NC_21A_SCDPT1'!SCDPT1_03BEGIN_23</vt:lpstr>
      <vt:lpstr>'GMIC-NC_21A_SCDPT1'!SCDPT1_03BEGIN_24</vt:lpstr>
      <vt:lpstr>'GMIC-NC_21A_SCDPT1'!SCDPT1_03BEGIN_25</vt:lpstr>
      <vt:lpstr>'GMIC-NC_21A_SCDPT1'!SCDPT1_03BEGIN_26</vt:lpstr>
      <vt:lpstr>'GMIC-NC_21A_SCDPT1'!SCDPT1_03BEGIN_27</vt:lpstr>
      <vt:lpstr>'GMIC-NC_21A_SCDPT1'!SCDPT1_03BEGIN_28</vt:lpstr>
      <vt:lpstr>'GMIC-NC_21A_SCDPT1'!SCDPT1_03BEGIN_29</vt:lpstr>
      <vt:lpstr>'GMIC-NC_21A_SCDPT1'!SCDPT1_03BEGIN_3</vt:lpstr>
      <vt:lpstr>'GMIC-NC_21A_SCDPT1'!SCDPT1_03BEGIN_30</vt:lpstr>
      <vt:lpstr>'GMIC-NC_21A_SCDPT1'!SCDPT1_03BEGIN_31</vt:lpstr>
      <vt:lpstr>'GMIC-NC_21A_SCDPT1'!SCDPT1_03BEGIN_32</vt:lpstr>
      <vt:lpstr>'GMIC-NC_21A_SCDPT1'!SCDPT1_03BEGIN_33</vt:lpstr>
      <vt:lpstr>'GMIC-NC_21A_SCDPT1'!SCDPT1_03BEGIN_34</vt:lpstr>
      <vt:lpstr>'GMIC-NC_21A_SCDPT1'!SCDPT1_03BEGIN_35</vt:lpstr>
      <vt:lpstr>'GMIC-NC_21A_SCDPT1'!SCDPT1_03BEGIN_4</vt:lpstr>
      <vt:lpstr>'GMIC-NC_21A_SCDPT1'!SCDPT1_03BEGIN_5</vt:lpstr>
      <vt:lpstr>'GMIC-NC_21A_SCDPT1'!SCDPT1_03BEGIN_6.01</vt:lpstr>
      <vt:lpstr>'GMIC-NC_21A_SCDPT1'!SCDPT1_03BEGIN_6.02</vt:lpstr>
      <vt:lpstr>'GMIC-NC_21A_SCDPT1'!SCDPT1_03BEGIN_6.03</vt:lpstr>
      <vt:lpstr>'GMIC-NC_21A_SCDPT1'!SCDPT1_03BEGIN_7</vt:lpstr>
      <vt:lpstr>'GMIC-NC_21A_SCDPT1'!SCDPT1_03BEGIN_8</vt:lpstr>
      <vt:lpstr>'GMIC-NC_21A_SCDPT1'!SCDPT1_03BEGIN_9</vt:lpstr>
      <vt:lpstr>'GMIC-NC_21A_SCDPT1'!SCDPT1_03ENDIN_10</vt:lpstr>
      <vt:lpstr>'GMIC-NC_21A_SCDPT1'!SCDPT1_03ENDIN_11</vt:lpstr>
      <vt:lpstr>'GMIC-NC_21A_SCDPT1'!SCDPT1_03ENDIN_12</vt:lpstr>
      <vt:lpstr>'GMIC-NC_21A_SCDPT1'!SCDPT1_03ENDIN_13</vt:lpstr>
      <vt:lpstr>'GMIC-NC_21A_SCDPT1'!SCDPT1_03ENDIN_14</vt:lpstr>
      <vt:lpstr>'GMIC-NC_21A_SCDPT1'!SCDPT1_03ENDIN_15</vt:lpstr>
      <vt:lpstr>'GMIC-NC_21A_SCDPT1'!SCDPT1_03ENDIN_16</vt:lpstr>
      <vt:lpstr>'GMIC-NC_21A_SCDPT1'!SCDPT1_03ENDIN_17</vt:lpstr>
      <vt:lpstr>'GMIC-NC_21A_SCDPT1'!SCDPT1_03ENDIN_18</vt:lpstr>
      <vt:lpstr>'GMIC-NC_21A_SCDPT1'!SCDPT1_03ENDIN_19</vt:lpstr>
      <vt:lpstr>'GMIC-NC_21A_SCDPT1'!SCDPT1_03ENDIN_2</vt:lpstr>
      <vt:lpstr>'GMIC-NC_21A_SCDPT1'!SCDPT1_03ENDIN_20</vt:lpstr>
      <vt:lpstr>'GMIC-NC_21A_SCDPT1'!SCDPT1_03ENDIN_21</vt:lpstr>
      <vt:lpstr>'GMIC-NC_21A_SCDPT1'!SCDPT1_03ENDIN_22</vt:lpstr>
      <vt:lpstr>'GMIC-NC_21A_SCDPT1'!SCDPT1_03ENDIN_23</vt:lpstr>
      <vt:lpstr>'GMIC-NC_21A_SCDPT1'!SCDPT1_03ENDIN_24</vt:lpstr>
      <vt:lpstr>'GMIC-NC_21A_SCDPT1'!SCDPT1_03ENDIN_25</vt:lpstr>
      <vt:lpstr>'GMIC-NC_21A_SCDPT1'!SCDPT1_03ENDIN_26</vt:lpstr>
      <vt:lpstr>'GMIC-NC_21A_SCDPT1'!SCDPT1_03ENDIN_27</vt:lpstr>
      <vt:lpstr>'GMIC-NC_21A_SCDPT1'!SCDPT1_03ENDIN_28</vt:lpstr>
      <vt:lpstr>'GMIC-NC_21A_SCDPT1'!SCDPT1_03ENDIN_29</vt:lpstr>
      <vt:lpstr>'GMIC-NC_21A_SCDPT1'!SCDPT1_03ENDIN_3</vt:lpstr>
      <vt:lpstr>'GMIC-NC_21A_SCDPT1'!SCDPT1_03ENDIN_30</vt:lpstr>
      <vt:lpstr>'GMIC-NC_21A_SCDPT1'!SCDPT1_03ENDIN_31</vt:lpstr>
      <vt:lpstr>'GMIC-NC_21A_SCDPT1'!SCDPT1_03ENDIN_32</vt:lpstr>
      <vt:lpstr>'GMIC-NC_21A_SCDPT1'!SCDPT1_03ENDIN_33</vt:lpstr>
      <vt:lpstr>'GMIC-NC_21A_SCDPT1'!SCDPT1_03ENDIN_34</vt:lpstr>
      <vt:lpstr>'GMIC-NC_21A_SCDPT1'!SCDPT1_03ENDIN_35</vt:lpstr>
      <vt:lpstr>'GMIC-NC_21A_SCDPT1'!SCDPT1_03ENDIN_4</vt:lpstr>
      <vt:lpstr>'GMIC-NC_21A_SCDPT1'!SCDPT1_03ENDIN_5</vt:lpstr>
      <vt:lpstr>'GMIC-NC_21A_SCDPT1'!SCDPT1_03ENDIN_6.01</vt:lpstr>
      <vt:lpstr>'GMIC-NC_21A_SCDPT1'!SCDPT1_03ENDIN_6.02</vt:lpstr>
      <vt:lpstr>'GMIC-NC_21A_SCDPT1'!SCDPT1_03ENDIN_6.03</vt:lpstr>
      <vt:lpstr>'GMIC-NC_21A_SCDPT1'!SCDPT1_03ENDIN_7</vt:lpstr>
      <vt:lpstr>'GMIC-NC_21A_SCDPT1'!SCDPT1_03ENDIN_8</vt:lpstr>
      <vt:lpstr>'GMIC-NC_21A_SCDPT1'!SCDPT1_03ENDIN_9</vt:lpstr>
      <vt:lpstr>'GMIC-NC_21A_SCDPT1'!SCDPT1_0400000_Range</vt:lpstr>
      <vt:lpstr>'GMIC-NC_21A_SCDPT1'!SCDPT1_0499999_10</vt:lpstr>
      <vt:lpstr>'GMIC-NC_21A_SCDPT1'!SCDPT1_0499999_11</vt:lpstr>
      <vt:lpstr>'GMIC-NC_21A_SCDPT1'!SCDPT1_0499999_12</vt:lpstr>
      <vt:lpstr>'GMIC-NC_21A_SCDPT1'!SCDPT1_0499999_13</vt:lpstr>
      <vt:lpstr>'GMIC-NC_21A_SCDPT1'!SCDPT1_0499999_14</vt:lpstr>
      <vt:lpstr>'GMIC-NC_21A_SCDPT1'!SCDPT1_0499999_15</vt:lpstr>
      <vt:lpstr>'GMIC-NC_21A_SCDPT1'!SCDPT1_0499999_19</vt:lpstr>
      <vt:lpstr>'GMIC-NC_21A_SCDPT1'!SCDPT1_0499999_20</vt:lpstr>
      <vt:lpstr>'GMIC-NC_21A_SCDPT1'!SCDPT1_0499999_7</vt:lpstr>
      <vt:lpstr>'GMIC-NC_21A_SCDPT1'!SCDPT1_0499999_9</vt:lpstr>
      <vt:lpstr>'GMIC-NC_21A_SCDPT1'!SCDPT1_04BEGIN_1</vt:lpstr>
      <vt:lpstr>'GMIC-NC_21A_SCDPT1'!SCDPT1_04BEGIN_10</vt:lpstr>
      <vt:lpstr>'GMIC-NC_21A_SCDPT1'!SCDPT1_04BEGIN_11</vt:lpstr>
      <vt:lpstr>'GMIC-NC_21A_SCDPT1'!SCDPT1_04BEGIN_12</vt:lpstr>
      <vt:lpstr>'GMIC-NC_21A_SCDPT1'!SCDPT1_04BEGIN_13</vt:lpstr>
      <vt:lpstr>'GMIC-NC_21A_SCDPT1'!SCDPT1_04BEGIN_14</vt:lpstr>
      <vt:lpstr>'GMIC-NC_21A_SCDPT1'!SCDPT1_04BEGIN_15</vt:lpstr>
      <vt:lpstr>'GMIC-NC_21A_SCDPT1'!SCDPT1_04BEGIN_16</vt:lpstr>
      <vt:lpstr>'GMIC-NC_21A_SCDPT1'!SCDPT1_04BEGIN_17</vt:lpstr>
      <vt:lpstr>'GMIC-NC_21A_SCDPT1'!SCDPT1_04BEGIN_18</vt:lpstr>
      <vt:lpstr>'GMIC-NC_21A_SCDPT1'!SCDPT1_04BEGIN_19</vt:lpstr>
      <vt:lpstr>'GMIC-NC_21A_SCDPT1'!SCDPT1_04BEGIN_2</vt:lpstr>
      <vt:lpstr>'GMIC-NC_21A_SCDPT1'!SCDPT1_04BEGIN_20</vt:lpstr>
      <vt:lpstr>'GMIC-NC_21A_SCDPT1'!SCDPT1_04BEGIN_21</vt:lpstr>
      <vt:lpstr>'GMIC-NC_21A_SCDPT1'!SCDPT1_04BEGIN_22</vt:lpstr>
      <vt:lpstr>'GMIC-NC_21A_SCDPT1'!SCDPT1_04BEGIN_23</vt:lpstr>
      <vt:lpstr>'GMIC-NC_21A_SCDPT1'!SCDPT1_04BEGIN_24</vt:lpstr>
      <vt:lpstr>'GMIC-NC_21A_SCDPT1'!SCDPT1_04BEGIN_25</vt:lpstr>
      <vt:lpstr>'GMIC-NC_21A_SCDPT1'!SCDPT1_04BEGIN_26</vt:lpstr>
      <vt:lpstr>'GMIC-NC_21A_SCDPT1'!SCDPT1_04BEGIN_27</vt:lpstr>
      <vt:lpstr>'GMIC-NC_21A_SCDPT1'!SCDPT1_04BEGIN_28</vt:lpstr>
      <vt:lpstr>'GMIC-NC_21A_SCDPT1'!SCDPT1_04BEGIN_29</vt:lpstr>
      <vt:lpstr>'GMIC-NC_21A_SCDPT1'!SCDPT1_04BEGIN_3</vt:lpstr>
      <vt:lpstr>'GMIC-NC_21A_SCDPT1'!SCDPT1_04BEGIN_30</vt:lpstr>
      <vt:lpstr>'GMIC-NC_21A_SCDPT1'!SCDPT1_04BEGIN_31</vt:lpstr>
      <vt:lpstr>'GMIC-NC_21A_SCDPT1'!SCDPT1_04BEGIN_32</vt:lpstr>
      <vt:lpstr>'GMIC-NC_21A_SCDPT1'!SCDPT1_04BEGIN_33</vt:lpstr>
      <vt:lpstr>'GMIC-NC_21A_SCDPT1'!SCDPT1_04BEGIN_34</vt:lpstr>
      <vt:lpstr>'GMIC-NC_21A_SCDPT1'!SCDPT1_04BEGIN_35</vt:lpstr>
      <vt:lpstr>'GMIC-NC_21A_SCDPT1'!SCDPT1_04BEGIN_4</vt:lpstr>
      <vt:lpstr>'GMIC-NC_21A_SCDPT1'!SCDPT1_04BEGIN_5</vt:lpstr>
      <vt:lpstr>'GMIC-NC_21A_SCDPT1'!SCDPT1_04BEGIN_6.01</vt:lpstr>
      <vt:lpstr>'GMIC-NC_21A_SCDPT1'!SCDPT1_04BEGIN_6.02</vt:lpstr>
      <vt:lpstr>'GMIC-NC_21A_SCDPT1'!SCDPT1_04BEGIN_6.03</vt:lpstr>
      <vt:lpstr>'GMIC-NC_21A_SCDPT1'!SCDPT1_04BEGIN_7</vt:lpstr>
      <vt:lpstr>'GMIC-NC_21A_SCDPT1'!SCDPT1_04BEGIN_8</vt:lpstr>
      <vt:lpstr>'GMIC-NC_21A_SCDPT1'!SCDPT1_04BEGIN_9</vt:lpstr>
      <vt:lpstr>'GMIC-NC_21A_SCDPT1'!SCDPT1_04ENDIN_10</vt:lpstr>
      <vt:lpstr>'GMIC-NC_21A_SCDPT1'!SCDPT1_04ENDIN_11</vt:lpstr>
      <vt:lpstr>'GMIC-NC_21A_SCDPT1'!SCDPT1_04ENDIN_12</vt:lpstr>
      <vt:lpstr>'GMIC-NC_21A_SCDPT1'!SCDPT1_04ENDIN_13</vt:lpstr>
      <vt:lpstr>'GMIC-NC_21A_SCDPT1'!SCDPT1_04ENDIN_14</vt:lpstr>
      <vt:lpstr>'GMIC-NC_21A_SCDPT1'!SCDPT1_04ENDIN_15</vt:lpstr>
      <vt:lpstr>'GMIC-NC_21A_SCDPT1'!SCDPT1_04ENDIN_16</vt:lpstr>
      <vt:lpstr>'GMIC-NC_21A_SCDPT1'!SCDPT1_04ENDIN_17</vt:lpstr>
      <vt:lpstr>'GMIC-NC_21A_SCDPT1'!SCDPT1_04ENDIN_18</vt:lpstr>
      <vt:lpstr>'GMIC-NC_21A_SCDPT1'!SCDPT1_04ENDIN_19</vt:lpstr>
      <vt:lpstr>'GMIC-NC_21A_SCDPT1'!SCDPT1_04ENDIN_2</vt:lpstr>
      <vt:lpstr>'GMIC-NC_21A_SCDPT1'!SCDPT1_04ENDIN_20</vt:lpstr>
      <vt:lpstr>'GMIC-NC_21A_SCDPT1'!SCDPT1_04ENDIN_21</vt:lpstr>
      <vt:lpstr>'GMIC-NC_21A_SCDPT1'!SCDPT1_04ENDIN_22</vt:lpstr>
      <vt:lpstr>'GMIC-NC_21A_SCDPT1'!SCDPT1_04ENDIN_23</vt:lpstr>
      <vt:lpstr>'GMIC-NC_21A_SCDPT1'!SCDPT1_04ENDIN_24</vt:lpstr>
      <vt:lpstr>'GMIC-NC_21A_SCDPT1'!SCDPT1_04ENDIN_25</vt:lpstr>
      <vt:lpstr>'GMIC-NC_21A_SCDPT1'!SCDPT1_04ENDIN_26</vt:lpstr>
      <vt:lpstr>'GMIC-NC_21A_SCDPT1'!SCDPT1_04ENDIN_27</vt:lpstr>
      <vt:lpstr>'GMIC-NC_21A_SCDPT1'!SCDPT1_04ENDIN_28</vt:lpstr>
      <vt:lpstr>'GMIC-NC_21A_SCDPT1'!SCDPT1_04ENDIN_29</vt:lpstr>
      <vt:lpstr>'GMIC-NC_21A_SCDPT1'!SCDPT1_04ENDIN_3</vt:lpstr>
      <vt:lpstr>'GMIC-NC_21A_SCDPT1'!SCDPT1_04ENDIN_30</vt:lpstr>
      <vt:lpstr>'GMIC-NC_21A_SCDPT1'!SCDPT1_04ENDIN_31</vt:lpstr>
      <vt:lpstr>'GMIC-NC_21A_SCDPT1'!SCDPT1_04ENDIN_32</vt:lpstr>
      <vt:lpstr>'GMIC-NC_21A_SCDPT1'!SCDPT1_04ENDIN_33</vt:lpstr>
      <vt:lpstr>'GMIC-NC_21A_SCDPT1'!SCDPT1_04ENDIN_34</vt:lpstr>
      <vt:lpstr>'GMIC-NC_21A_SCDPT1'!SCDPT1_04ENDIN_35</vt:lpstr>
      <vt:lpstr>'GMIC-NC_21A_SCDPT1'!SCDPT1_04ENDIN_4</vt:lpstr>
      <vt:lpstr>'GMIC-NC_21A_SCDPT1'!SCDPT1_04ENDIN_5</vt:lpstr>
      <vt:lpstr>'GMIC-NC_21A_SCDPT1'!SCDPT1_04ENDIN_6.01</vt:lpstr>
      <vt:lpstr>'GMIC-NC_21A_SCDPT1'!SCDPT1_04ENDIN_6.02</vt:lpstr>
      <vt:lpstr>'GMIC-NC_21A_SCDPT1'!SCDPT1_04ENDIN_6.03</vt:lpstr>
      <vt:lpstr>'GMIC-NC_21A_SCDPT1'!SCDPT1_04ENDIN_7</vt:lpstr>
      <vt:lpstr>'GMIC-NC_21A_SCDPT1'!SCDPT1_04ENDIN_8</vt:lpstr>
      <vt:lpstr>'GMIC-NC_21A_SCDPT1'!SCDPT1_04ENDIN_9</vt:lpstr>
      <vt:lpstr>'GMIC-NC_21A_SCDPT1'!SCDPT1_0599999_10</vt:lpstr>
      <vt:lpstr>'GMIC-NC_21A_SCDPT1'!SCDPT1_0599999_11</vt:lpstr>
      <vt:lpstr>'GMIC-NC_21A_SCDPT1'!SCDPT1_0599999_12</vt:lpstr>
      <vt:lpstr>'GMIC-NC_21A_SCDPT1'!SCDPT1_0599999_13</vt:lpstr>
      <vt:lpstr>'GMIC-NC_21A_SCDPT1'!SCDPT1_0599999_14</vt:lpstr>
      <vt:lpstr>'GMIC-NC_21A_SCDPT1'!SCDPT1_0599999_15</vt:lpstr>
      <vt:lpstr>'GMIC-NC_21A_SCDPT1'!SCDPT1_0599999_19</vt:lpstr>
      <vt:lpstr>'GMIC-NC_21A_SCDPT1'!SCDPT1_0599999_20</vt:lpstr>
      <vt:lpstr>'GMIC-NC_21A_SCDPT1'!SCDPT1_0599999_7</vt:lpstr>
      <vt:lpstr>'GMIC-NC_21A_SCDPT1'!SCDPT1_0599999_9</vt:lpstr>
      <vt:lpstr>'GMIC-NC_21A_SCDPT1'!SCDPT1_0600000_Range</vt:lpstr>
      <vt:lpstr>'GMIC-NC_21A_SCDPT1'!SCDPT1_0699999_10</vt:lpstr>
      <vt:lpstr>'GMIC-NC_21A_SCDPT1'!SCDPT1_0699999_11</vt:lpstr>
      <vt:lpstr>'GMIC-NC_21A_SCDPT1'!SCDPT1_0699999_12</vt:lpstr>
      <vt:lpstr>'GMIC-NC_21A_SCDPT1'!SCDPT1_0699999_13</vt:lpstr>
      <vt:lpstr>'GMIC-NC_21A_SCDPT1'!SCDPT1_0699999_14</vt:lpstr>
      <vt:lpstr>'GMIC-NC_21A_SCDPT1'!SCDPT1_0699999_15</vt:lpstr>
      <vt:lpstr>'GMIC-NC_21A_SCDPT1'!SCDPT1_0699999_19</vt:lpstr>
      <vt:lpstr>'GMIC-NC_21A_SCDPT1'!SCDPT1_0699999_20</vt:lpstr>
      <vt:lpstr>'GMIC-NC_21A_SCDPT1'!SCDPT1_0699999_7</vt:lpstr>
      <vt:lpstr>'GMIC-NC_21A_SCDPT1'!SCDPT1_0699999_9</vt:lpstr>
      <vt:lpstr>'GMIC-NC_21A_SCDPT1'!SCDPT1_06BEGIN_1</vt:lpstr>
      <vt:lpstr>'GMIC-NC_21A_SCDPT1'!SCDPT1_06BEGIN_10</vt:lpstr>
      <vt:lpstr>'GMIC-NC_21A_SCDPT1'!SCDPT1_06BEGIN_11</vt:lpstr>
      <vt:lpstr>'GMIC-NC_21A_SCDPT1'!SCDPT1_06BEGIN_12</vt:lpstr>
      <vt:lpstr>'GMIC-NC_21A_SCDPT1'!SCDPT1_06BEGIN_13</vt:lpstr>
      <vt:lpstr>'GMIC-NC_21A_SCDPT1'!SCDPT1_06BEGIN_14</vt:lpstr>
      <vt:lpstr>'GMIC-NC_21A_SCDPT1'!SCDPT1_06BEGIN_15</vt:lpstr>
      <vt:lpstr>'GMIC-NC_21A_SCDPT1'!SCDPT1_06BEGIN_16</vt:lpstr>
      <vt:lpstr>'GMIC-NC_21A_SCDPT1'!SCDPT1_06BEGIN_17</vt:lpstr>
      <vt:lpstr>'GMIC-NC_21A_SCDPT1'!SCDPT1_06BEGIN_18</vt:lpstr>
      <vt:lpstr>'GMIC-NC_21A_SCDPT1'!SCDPT1_06BEGIN_19</vt:lpstr>
      <vt:lpstr>'GMIC-NC_21A_SCDPT1'!SCDPT1_06BEGIN_2</vt:lpstr>
      <vt:lpstr>'GMIC-NC_21A_SCDPT1'!SCDPT1_06BEGIN_20</vt:lpstr>
      <vt:lpstr>'GMIC-NC_21A_SCDPT1'!SCDPT1_06BEGIN_21</vt:lpstr>
      <vt:lpstr>'GMIC-NC_21A_SCDPT1'!SCDPT1_06BEGIN_22</vt:lpstr>
      <vt:lpstr>'GMIC-NC_21A_SCDPT1'!SCDPT1_06BEGIN_23</vt:lpstr>
      <vt:lpstr>'GMIC-NC_21A_SCDPT1'!SCDPT1_06BEGIN_24</vt:lpstr>
      <vt:lpstr>'GMIC-NC_21A_SCDPT1'!SCDPT1_06BEGIN_25</vt:lpstr>
      <vt:lpstr>'GMIC-NC_21A_SCDPT1'!SCDPT1_06BEGIN_26</vt:lpstr>
      <vt:lpstr>'GMIC-NC_21A_SCDPT1'!SCDPT1_06BEGIN_27</vt:lpstr>
      <vt:lpstr>'GMIC-NC_21A_SCDPT1'!SCDPT1_06BEGIN_28</vt:lpstr>
      <vt:lpstr>'GMIC-NC_21A_SCDPT1'!SCDPT1_06BEGIN_29</vt:lpstr>
      <vt:lpstr>'GMIC-NC_21A_SCDPT1'!SCDPT1_06BEGIN_3</vt:lpstr>
      <vt:lpstr>'GMIC-NC_21A_SCDPT1'!SCDPT1_06BEGIN_30</vt:lpstr>
      <vt:lpstr>'GMIC-NC_21A_SCDPT1'!SCDPT1_06BEGIN_31</vt:lpstr>
      <vt:lpstr>'GMIC-NC_21A_SCDPT1'!SCDPT1_06BEGIN_32</vt:lpstr>
      <vt:lpstr>'GMIC-NC_21A_SCDPT1'!SCDPT1_06BEGIN_33</vt:lpstr>
      <vt:lpstr>'GMIC-NC_21A_SCDPT1'!SCDPT1_06BEGIN_34</vt:lpstr>
      <vt:lpstr>'GMIC-NC_21A_SCDPT1'!SCDPT1_06BEGIN_35</vt:lpstr>
      <vt:lpstr>'GMIC-NC_21A_SCDPT1'!SCDPT1_06BEGIN_4</vt:lpstr>
      <vt:lpstr>'GMIC-NC_21A_SCDPT1'!SCDPT1_06BEGIN_5</vt:lpstr>
      <vt:lpstr>'GMIC-NC_21A_SCDPT1'!SCDPT1_06BEGIN_6.01</vt:lpstr>
      <vt:lpstr>'GMIC-NC_21A_SCDPT1'!SCDPT1_06BEGIN_6.02</vt:lpstr>
      <vt:lpstr>'GMIC-NC_21A_SCDPT1'!SCDPT1_06BEGIN_6.03</vt:lpstr>
      <vt:lpstr>'GMIC-NC_21A_SCDPT1'!SCDPT1_06BEGIN_7</vt:lpstr>
      <vt:lpstr>'GMIC-NC_21A_SCDPT1'!SCDPT1_06BEGIN_8</vt:lpstr>
      <vt:lpstr>'GMIC-NC_21A_SCDPT1'!SCDPT1_06BEGIN_9</vt:lpstr>
      <vt:lpstr>'GMIC-NC_21A_SCDPT1'!SCDPT1_06ENDIN_10</vt:lpstr>
      <vt:lpstr>'GMIC-NC_21A_SCDPT1'!SCDPT1_06ENDIN_11</vt:lpstr>
      <vt:lpstr>'GMIC-NC_21A_SCDPT1'!SCDPT1_06ENDIN_12</vt:lpstr>
      <vt:lpstr>'GMIC-NC_21A_SCDPT1'!SCDPT1_06ENDIN_13</vt:lpstr>
      <vt:lpstr>'GMIC-NC_21A_SCDPT1'!SCDPT1_06ENDIN_14</vt:lpstr>
      <vt:lpstr>'GMIC-NC_21A_SCDPT1'!SCDPT1_06ENDIN_15</vt:lpstr>
      <vt:lpstr>'GMIC-NC_21A_SCDPT1'!SCDPT1_06ENDIN_16</vt:lpstr>
      <vt:lpstr>'GMIC-NC_21A_SCDPT1'!SCDPT1_06ENDIN_17</vt:lpstr>
      <vt:lpstr>'GMIC-NC_21A_SCDPT1'!SCDPT1_06ENDIN_18</vt:lpstr>
      <vt:lpstr>'GMIC-NC_21A_SCDPT1'!SCDPT1_06ENDIN_19</vt:lpstr>
      <vt:lpstr>'GMIC-NC_21A_SCDPT1'!SCDPT1_06ENDIN_2</vt:lpstr>
      <vt:lpstr>'GMIC-NC_21A_SCDPT1'!SCDPT1_06ENDIN_20</vt:lpstr>
      <vt:lpstr>'GMIC-NC_21A_SCDPT1'!SCDPT1_06ENDIN_21</vt:lpstr>
      <vt:lpstr>'GMIC-NC_21A_SCDPT1'!SCDPT1_06ENDIN_22</vt:lpstr>
      <vt:lpstr>'GMIC-NC_21A_SCDPT1'!SCDPT1_06ENDIN_23</vt:lpstr>
      <vt:lpstr>'GMIC-NC_21A_SCDPT1'!SCDPT1_06ENDIN_24</vt:lpstr>
      <vt:lpstr>'GMIC-NC_21A_SCDPT1'!SCDPT1_06ENDIN_25</vt:lpstr>
      <vt:lpstr>'GMIC-NC_21A_SCDPT1'!SCDPT1_06ENDIN_26</vt:lpstr>
      <vt:lpstr>'GMIC-NC_21A_SCDPT1'!SCDPT1_06ENDIN_27</vt:lpstr>
      <vt:lpstr>'GMIC-NC_21A_SCDPT1'!SCDPT1_06ENDIN_28</vt:lpstr>
      <vt:lpstr>'GMIC-NC_21A_SCDPT1'!SCDPT1_06ENDIN_29</vt:lpstr>
      <vt:lpstr>'GMIC-NC_21A_SCDPT1'!SCDPT1_06ENDIN_3</vt:lpstr>
      <vt:lpstr>'GMIC-NC_21A_SCDPT1'!SCDPT1_06ENDIN_30</vt:lpstr>
      <vt:lpstr>'GMIC-NC_21A_SCDPT1'!SCDPT1_06ENDIN_31</vt:lpstr>
      <vt:lpstr>'GMIC-NC_21A_SCDPT1'!SCDPT1_06ENDIN_32</vt:lpstr>
      <vt:lpstr>'GMIC-NC_21A_SCDPT1'!SCDPT1_06ENDIN_33</vt:lpstr>
      <vt:lpstr>'GMIC-NC_21A_SCDPT1'!SCDPT1_06ENDIN_34</vt:lpstr>
      <vt:lpstr>'GMIC-NC_21A_SCDPT1'!SCDPT1_06ENDIN_35</vt:lpstr>
      <vt:lpstr>'GMIC-NC_21A_SCDPT1'!SCDPT1_06ENDIN_4</vt:lpstr>
      <vt:lpstr>'GMIC-NC_21A_SCDPT1'!SCDPT1_06ENDIN_5</vt:lpstr>
      <vt:lpstr>'GMIC-NC_21A_SCDPT1'!SCDPT1_06ENDIN_6.01</vt:lpstr>
      <vt:lpstr>'GMIC-NC_21A_SCDPT1'!SCDPT1_06ENDIN_6.02</vt:lpstr>
      <vt:lpstr>'GMIC-NC_21A_SCDPT1'!SCDPT1_06ENDIN_6.03</vt:lpstr>
      <vt:lpstr>'GMIC-NC_21A_SCDPT1'!SCDPT1_06ENDIN_7</vt:lpstr>
      <vt:lpstr>'GMIC-NC_21A_SCDPT1'!SCDPT1_06ENDIN_8</vt:lpstr>
      <vt:lpstr>'GMIC-NC_21A_SCDPT1'!SCDPT1_06ENDIN_9</vt:lpstr>
      <vt:lpstr>'GMIC-NC_21A_SCDPT1'!SCDPT1_0700000_Range</vt:lpstr>
      <vt:lpstr>'GMIC-NC_21A_SCDPT1'!SCDPT1_0799999_10</vt:lpstr>
      <vt:lpstr>'GMIC-NC_21A_SCDPT1'!SCDPT1_0799999_11</vt:lpstr>
      <vt:lpstr>'GMIC-NC_21A_SCDPT1'!SCDPT1_0799999_12</vt:lpstr>
      <vt:lpstr>'GMIC-NC_21A_SCDPT1'!SCDPT1_0799999_13</vt:lpstr>
      <vt:lpstr>'GMIC-NC_21A_SCDPT1'!SCDPT1_0799999_14</vt:lpstr>
      <vt:lpstr>'GMIC-NC_21A_SCDPT1'!SCDPT1_0799999_15</vt:lpstr>
      <vt:lpstr>'GMIC-NC_21A_SCDPT1'!SCDPT1_0799999_19</vt:lpstr>
      <vt:lpstr>'GMIC-NC_21A_SCDPT1'!SCDPT1_0799999_20</vt:lpstr>
      <vt:lpstr>'GMIC-NC_21A_SCDPT1'!SCDPT1_0799999_7</vt:lpstr>
      <vt:lpstr>'GMIC-NC_21A_SCDPT1'!SCDPT1_0799999_9</vt:lpstr>
      <vt:lpstr>'GMIC-NC_21A_SCDPT1'!SCDPT1_07BEGIN_1</vt:lpstr>
      <vt:lpstr>'GMIC-NC_21A_SCDPT1'!SCDPT1_07BEGIN_10</vt:lpstr>
      <vt:lpstr>'GMIC-NC_21A_SCDPT1'!SCDPT1_07BEGIN_11</vt:lpstr>
      <vt:lpstr>'GMIC-NC_21A_SCDPT1'!SCDPT1_07BEGIN_12</vt:lpstr>
      <vt:lpstr>'GMIC-NC_21A_SCDPT1'!SCDPT1_07BEGIN_13</vt:lpstr>
      <vt:lpstr>'GMIC-NC_21A_SCDPT1'!SCDPT1_07BEGIN_14</vt:lpstr>
      <vt:lpstr>'GMIC-NC_21A_SCDPT1'!SCDPT1_07BEGIN_15</vt:lpstr>
      <vt:lpstr>'GMIC-NC_21A_SCDPT1'!SCDPT1_07BEGIN_16</vt:lpstr>
      <vt:lpstr>'GMIC-NC_21A_SCDPT1'!SCDPT1_07BEGIN_17</vt:lpstr>
      <vt:lpstr>'GMIC-NC_21A_SCDPT1'!SCDPT1_07BEGIN_18</vt:lpstr>
      <vt:lpstr>'GMIC-NC_21A_SCDPT1'!SCDPT1_07BEGIN_19</vt:lpstr>
      <vt:lpstr>'GMIC-NC_21A_SCDPT1'!SCDPT1_07BEGIN_2</vt:lpstr>
      <vt:lpstr>'GMIC-NC_21A_SCDPT1'!SCDPT1_07BEGIN_20</vt:lpstr>
      <vt:lpstr>'GMIC-NC_21A_SCDPT1'!SCDPT1_07BEGIN_21</vt:lpstr>
      <vt:lpstr>'GMIC-NC_21A_SCDPT1'!SCDPT1_07BEGIN_22</vt:lpstr>
      <vt:lpstr>'GMIC-NC_21A_SCDPT1'!SCDPT1_07BEGIN_23</vt:lpstr>
      <vt:lpstr>'GMIC-NC_21A_SCDPT1'!SCDPT1_07BEGIN_24</vt:lpstr>
      <vt:lpstr>'GMIC-NC_21A_SCDPT1'!SCDPT1_07BEGIN_25</vt:lpstr>
      <vt:lpstr>'GMIC-NC_21A_SCDPT1'!SCDPT1_07BEGIN_26</vt:lpstr>
      <vt:lpstr>'GMIC-NC_21A_SCDPT1'!SCDPT1_07BEGIN_27</vt:lpstr>
      <vt:lpstr>'GMIC-NC_21A_SCDPT1'!SCDPT1_07BEGIN_28</vt:lpstr>
      <vt:lpstr>'GMIC-NC_21A_SCDPT1'!SCDPT1_07BEGIN_29</vt:lpstr>
      <vt:lpstr>'GMIC-NC_21A_SCDPT1'!SCDPT1_07BEGIN_3</vt:lpstr>
      <vt:lpstr>'GMIC-NC_21A_SCDPT1'!SCDPT1_07BEGIN_30</vt:lpstr>
      <vt:lpstr>'GMIC-NC_21A_SCDPT1'!SCDPT1_07BEGIN_31</vt:lpstr>
      <vt:lpstr>'GMIC-NC_21A_SCDPT1'!SCDPT1_07BEGIN_32</vt:lpstr>
      <vt:lpstr>'GMIC-NC_21A_SCDPT1'!SCDPT1_07BEGIN_33</vt:lpstr>
      <vt:lpstr>'GMIC-NC_21A_SCDPT1'!SCDPT1_07BEGIN_34</vt:lpstr>
      <vt:lpstr>'GMIC-NC_21A_SCDPT1'!SCDPT1_07BEGIN_35</vt:lpstr>
      <vt:lpstr>'GMIC-NC_21A_SCDPT1'!SCDPT1_07BEGIN_4</vt:lpstr>
      <vt:lpstr>'GMIC-NC_21A_SCDPT1'!SCDPT1_07BEGIN_5</vt:lpstr>
      <vt:lpstr>'GMIC-NC_21A_SCDPT1'!SCDPT1_07BEGIN_6.01</vt:lpstr>
      <vt:lpstr>'GMIC-NC_21A_SCDPT1'!SCDPT1_07BEGIN_6.02</vt:lpstr>
      <vt:lpstr>'GMIC-NC_21A_SCDPT1'!SCDPT1_07BEGIN_6.03</vt:lpstr>
      <vt:lpstr>'GMIC-NC_21A_SCDPT1'!SCDPT1_07BEGIN_7</vt:lpstr>
      <vt:lpstr>'GMIC-NC_21A_SCDPT1'!SCDPT1_07BEGIN_8</vt:lpstr>
      <vt:lpstr>'GMIC-NC_21A_SCDPT1'!SCDPT1_07BEGIN_9</vt:lpstr>
      <vt:lpstr>'GMIC-NC_21A_SCDPT1'!SCDPT1_07ENDIN_10</vt:lpstr>
      <vt:lpstr>'GMIC-NC_21A_SCDPT1'!SCDPT1_07ENDIN_11</vt:lpstr>
      <vt:lpstr>'GMIC-NC_21A_SCDPT1'!SCDPT1_07ENDIN_12</vt:lpstr>
      <vt:lpstr>'GMIC-NC_21A_SCDPT1'!SCDPT1_07ENDIN_13</vt:lpstr>
      <vt:lpstr>'GMIC-NC_21A_SCDPT1'!SCDPT1_07ENDIN_14</vt:lpstr>
      <vt:lpstr>'GMIC-NC_21A_SCDPT1'!SCDPT1_07ENDIN_15</vt:lpstr>
      <vt:lpstr>'GMIC-NC_21A_SCDPT1'!SCDPT1_07ENDIN_16</vt:lpstr>
      <vt:lpstr>'GMIC-NC_21A_SCDPT1'!SCDPT1_07ENDIN_17</vt:lpstr>
      <vt:lpstr>'GMIC-NC_21A_SCDPT1'!SCDPT1_07ENDIN_18</vt:lpstr>
      <vt:lpstr>'GMIC-NC_21A_SCDPT1'!SCDPT1_07ENDIN_19</vt:lpstr>
      <vt:lpstr>'GMIC-NC_21A_SCDPT1'!SCDPT1_07ENDIN_2</vt:lpstr>
      <vt:lpstr>'GMIC-NC_21A_SCDPT1'!SCDPT1_07ENDIN_20</vt:lpstr>
      <vt:lpstr>'GMIC-NC_21A_SCDPT1'!SCDPT1_07ENDIN_21</vt:lpstr>
      <vt:lpstr>'GMIC-NC_21A_SCDPT1'!SCDPT1_07ENDIN_22</vt:lpstr>
      <vt:lpstr>'GMIC-NC_21A_SCDPT1'!SCDPT1_07ENDIN_23</vt:lpstr>
      <vt:lpstr>'GMIC-NC_21A_SCDPT1'!SCDPT1_07ENDIN_24</vt:lpstr>
      <vt:lpstr>'GMIC-NC_21A_SCDPT1'!SCDPT1_07ENDIN_25</vt:lpstr>
      <vt:lpstr>'GMIC-NC_21A_SCDPT1'!SCDPT1_07ENDIN_26</vt:lpstr>
      <vt:lpstr>'GMIC-NC_21A_SCDPT1'!SCDPT1_07ENDIN_27</vt:lpstr>
      <vt:lpstr>'GMIC-NC_21A_SCDPT1'!SCDPT1_07ENDIN_28</vt:lpstr>
      <vt:lpstr>'GMIC-NC_21A_SCDPT1'!SCDPT1_07ENDIN_29</vt:lpstr>
      <vt:lpstr>'GMIC-NC_21A_SCDPT1'!SCDPT1_07ENDIN_3</vt:lpstr>
      <vt:lpstr>'GMIC-NC_21A_SCDPT1'!SCDPT1_07ENDIN_30</vt:lpstr>
      <vt:lpstr>'GMIC-NC_21A_SCDPT1'!SCDPT1_07ENDIN_31</vt:lpstr>
      <vt:lpstr>'GMIC-NC_21A_SCDPT1'!SCDPT1_07ENDIN_32</vt:lpstr>
      <vt:lpstr>'GMIC-NC_21A_SCDPT1'!SCDPT1_07ENDIN_33</vt:lpstr>
      <vt:lpstr>'GMIC-NC_21A_SCDPT1'!SCDPT1_07ENDIN_34</vt:lpstr>
      <vt:lpstr>'GMIC-NC_21A_SCDPT1'!SCDPT1_07ENDIN_35</vt:lpstr>
      <vt:lpstr>'GMIC-NC_21A_SCDPT1'!SCDPT1_07ENDIN_4</vt:lpstr>
      <vt:lpstr>'GMIC-NC_21A_SCDPT1'!SCDPT1_07ENDIN_5</vt:lpstr>
      <vt:lpstr>'GMIC-NC_21A_SCDPT1'!SCDPT1_07ENDIN_6.01</vt:lpstr>
      <vt:lpstr>'GMIC-NC_21A_SCDPT1'!SCDPT1_07ENDIN_6.02</vt:lpstr>
      <vt:lpstr>'GMIC-NC_21A_SCDPT1'!SCDPT1_07ENDIN_6.03</vt:lpstr>
      <vt:lpstr>'GMIC-NC_21A_SCDPT1'!SCDPT1_07ENDIN_7</vt:lpstr>
      <vt:lpstr>'GMIC-NC_21A_SCDPT1'!SCDPT1_07ENDIN_8</vt:lpstr>
      <vt:lpstr>'GMIC-NC_21A_SCDPT1'!SCDPT1_07ENDIN_9</vt:lpstr>
      <vt:lpstr>'GMIC-NC_21A_SCDPT1'!SCDPT1_0800000_Range</vt:lpstr>
      <vt:lpstr>'GMIC-NC_21A_SCDPT1'!SCDPT1_0899999_10</vt:lpstr>
      <vt:lpstr>'GMIC-NC_21A_SCDPT1'!SCDPT1_0899999_11</vt:lpstr>
      <vt:lpstr>'GMIC-NC_21A_SCDPT1'!SCDPT1_0899999_12</vt:lpstr>
      <vt:lpstr>'GMIC-NC_21A_SCDPT1'!SCDPT1_0899999_13</vt:lpstr>
      <vt:lpstr>'GMIC-NC_21A_SCDPT1'!SCDPT1_0899999_14</vt:lpstr>
      <vt:lpstr>'GMIC-NC_21A_SCDPT1'!SCDPT1_0899999_15</vt:lpstr>
      <vt:lpstr>'GMIC-NC_21A_SCDPT1'!SCDPT1_0899999_19</vt:lpstr>
      <vt:lpstr>'GMIC-NC_21A_SCDPT1'!SCDPT1_0899999_20</vt:lpstr>
      <vt:lpstr>'GMIC-NC_21A_SCDPT1'!SCDPT1_0899999_7</vt:lpstr>
      <vt:lpstr>'GMIC-NC_21A_SCDPT1'!SCDPT1_0899999_9</vt:lpstr>
      <vt:lpstr>'GMIC-NC_21A_SCDPT1'!SCDPT1_08BEGIN_1</vt:lpstr>
      <vt:lpstr>'GMIC-NC_21A_SCDPT1'!SCDPT1_08BEGIN_10</vt:lpstr>
      <vt:lpstr>'GMIC-NC_21A_SCDPT1'!SCDPT1_08BEGIN_11</vt:lpstr>
      <vt:lpstr>'GMIC-NC_21A_SCDPT1'!SCDPT1_08BEGIN_12</vt:lpstr>
      <vt:lpstr>'GMIC-NC_21A_SCDPT1'!SCDPT1_08BEGIN_13</vt:lpstr>
      <vt:lpstr>'GMIC-NC_21A_SCDPT1'!SCDPT1_08BEGIN_14</vt:lpstr>
      <vt:lpstr>'GMIC-NC_21A_SCDPT1'!SCDPT1_08BEGIN_15</vt:lpstr>
      <vt:lpstr>'GMIC-NC_21A_SCDPT1'!SCDPT1_08BEGIN_16</vt:lpstr>
      <vt:lpstr>'GMIC-NC_21A_SCDPT1'!SCDPT1_08BEGIN_17</vt:lpstr>
      <vt:lpstr>'GMIC-NC_21A_SCDPT1'!SCDPT1_08BEGIN_18</vt:lpstr>
      <vt:lpstr>'GMIC-NC_21A_SCDPT1'!SCDPT1_08BEGIN_19</vt:lpstr>
      <vt:lpstr>'GMIC-NC_21A_SCDPT1'!SCDPT1_08BEGIN_2</vt:lpstr>
      <vt:lpstr>'GMIC-NC_21A_SCDPT1'!SCDPT1_08BEGIN_20</vt:lpstr>
      <vt:lpstr>'GMIC-NC_21A_SCDPT1'!SCDPT1_08BEGIN_21</vt:lpstr>
      <vt:lpstr>'GMIC-NC_21A_SCDPT1'!SCDPT1_08BEGIN_22</vt:lpstr>
      <vt:lpstr>'GMIC-NC_21A_SCDPT1'!SCDPT1_08BEGIN_23</vt:lpstr>
      <vt:lpstr>'GMIC-NC_21A_SCDPT1'!SCDPT1_08BEGIN_24</vt:lpstr>
      <vt:lpstr>'GMIC-NC_21A_SCDPT1'!SCDPT1_08BEGIN_25</vt:lpstr>
      <vt:lpstr>'GMIC-NC_21A_SCDPT1'!SCDPT1_08BEGIN_26</vt:lpstr>
      <vt:lpstr>'GMIC-NC_21A_SCDPT1'!SCDPT1_08BEGIN_27</vt:lpstr>
      <vt:lpstr>'GMIC-NC_21A_SCDPT1'!SCDPT1_08BEGIN_28</vt:lpstr>
      <vt:lpstr>'GMIC-NC_21A_SCDPT1'!SCDPT1_08BEGIN_29</vt:lpstr>
      <vt:lpstr>'GMIC-NC_21A_SCDPT1'!SCDPT1_08BEGIN_3</vt:lpstr>
      <vt:lpstr>'GMIC-NC_21A_SCDPT1'!SCDPT1_08BEGIN_30</vt:lpstr>
      <vt:lpstr>'GMIC-NC_21A_SCDPT1'!SCDPT1_08BEGIN_31</vt:lpstr>
      <vt:lpstr>'GMIC-NC_21A_SCDPT1'!SCDPT1_08BEGIN_32</vt:lpstr>
      <vt:lpstr>'GMIC-NC_21A_SCDPT1'!SCDPT1_08BEGIN_33</vt:lpstr>
      <vt:lpstr>'GMIC-NC_21A_SCDPT1'!SCDPT1_08BEGIN_34</vt:lpstr>
      <vt:lpstr>'GMIC-NC_21A_SCDPT1'!SCDPT1_08BEGIN_35</vt:lpstr>
      <vt:lpstr>'GMIC-NC_21A_SCDPT1'!SCDPT1_08BEGIN_4</vt:lpstr>
      <vt:lpstr>'GMIC-NC_21A_SCDPT1'!SCDPT1_08BEGIN_5</vt:lpstr>
      <vt:lpstr>'GMIC-NC_21A_SCDPT1'!SCDPT1_08BEGIN_6.01</vt:lpstr>
      <vt:lpstr>'GMIC-NC_21A_SCDPT1'!SCDPT1_08BEGIN_6.02</vt:lpstr>
      <vt:lpstr>'GMIC-NC_21A_SCDPT1'!SCDPT1_08BEGIN_6.03</vt:lpstr>
      <vt:lpstr>'GMIC-NC_21A_SCDPT1'!SCDPT1_08BEGIN_7</vt:lpstr>
      <vt:lpstr>'GMIC-NC_21A_SCDPT1'!SCDPT1_08BEGIN_8</vt:lpstr>
      <vt:lpstr>'GMIC-NC_21A_SCDPT1'!SCDPT1_08BEGIN_9</vt:lpstr>
      <vt:lpstr>'GMIC-NC_21A_SCDPT1'!SCDPT1_08ENDIN_10</vt:lpstr>
      <vt:lpstr>'GMIC-NC_21A_SCDPT1'!SCDPT1_08ENDIN_11</vt:lpstr>
      <vt:lpstr>'GMIC-NC_21A_SCDPT1'!SCDPT1_08ENDIN_12</vt:lpstr>
      <vt:lpstr>'GMIC-NC_21A_SCDPT1'!SCDPT1_08ENDIN_13</vt:lpstr>
      <vt:lpstr>'GMIC-NC_21A_SCDPT1'!SCDPT1_08ENDIN_14</vt:lpstr>
      <vt:lpstr>'GMIC-NC_21A_SCDPT1'!SCDPT1_08ENDIN_15</vt:lpstr>
      <vt:lpstr>'GMIC-NC_21A_SCDPT1'!SCDPT1_08ENDIN_16</vt:lpstr>
      <vt:lpstr>'GMIC-NC_21A_SCDPT1'!SCDPT1_08ENDIN_17</vt:lpstr>
      <vt:lpstr>'GMIC-NC_21A_SCDPT1'!SCDPT1_08ENDIN_18</vt:lpstr>
      <vt:lpstr>'GMIC-NC_21A_SCDPT1'!SCDPT1_08ENDIN_19</vt:lpstr>
      <vt:lpstr>'GMIC-NC_21A_SCDPT1'!SCDPT1_08ENDIN_2</vt:lpstr>
      <vt:lpstr>'GMIC-NC_21A_SCDPT1'!SCDPT1_08ENDIN_20</vt:lpstr>
      <vt:lpstr>'GMIC-NC_21A_SCDPT1'!SCDPT1_08ENDIN_21</vt:lpstr>
      <vt:lpstr>'GMIC-NC_21A_SCDPT1'!SCDPT1_08ENDIN_22</vt:lpstr>
      <vt:lpstr>'GMIC-NC_21A_SCDPT1'!SCDPT1_08ENDIN_23</vt:lpstr>
      <vt:lpstr>'GMIC-NC_21A_SCDPT1'!SCDPT1_08ENDIN_24</vt:lpstr>
      <vt:lpstr>'GMIC-NC_21A_SCDPT1'!SCDPT1_08ENDIN_25</vt:lpstr>
      <vt:lpstr>'GMIC-NC_21A_SCDPT1'!SCDPT1_08ENDIN_26</vt:lpstr>
      <vt:lpstr>'GMIC-NC_21A_SCDPT1'!SCDPT1_08ENDIN_27</vt:lpstr>
      <vt:lpstr>'GMIC-NC_21A_SCDPT1'!SCDPT1_08ENDIN_28</vt:lpstr>
      <vt:lpstr>'GMIC-NC_21A_SCDPT1'!SCDPT1_08ENDIN_29</vt:lpstr>
      <vt:lpstr>'GMIC-NC_21A_SCDPT1'!SCDPT1_08ENDIN_3</vt:lpstr>
      <vt:lpstr>'GMIC-NC_21A_SCDPT1'!SCDPT1_08ENDIN_30</vt:lpstr>
      <vt:lpstr>'GMIC-NC_21A_SCDPT1'!SCDPT1_08ENDIN_31</vt:lpstr>
      <vt:lpstr>'GMIC-NC_21A_SCDPT1'!SCDPT1_08ENDIN_32</vt:lpstr>
      <vt:lpstr>'GMIC-NC_21A_SCDPT1'!SCDPT1_08ENDIN_33</vt:lpstr>
      <vt:lpstr>'GMIC-NC_21A_SCDPT1'!SCDPT1_08ENDIN_34</vt:lpstr>
      <vt:lpstr>'GMIC-NC_21A_SCDPT1'!SCDPT1_08ENDIN_35</vt:lpstr>
      <vt:lpstr>'GMIC-NC_21A_SCDPT1'!SCDPT1_08ENDIN_4</vt:lpstr>
      <vt:lpstr>'GMIC-NC_21A_SCDPT1'!SCDPT1_08ENDIN_5</vt:lpstr>
      <vt:lpstr>'GMIC-NC_21A_SCDPT1'!SCDPT1_08ENDIN_6.01</vt:lpstr>
      <vt:lpstr>'GMIC-NC_21A_SCDPT1'!SCDPT1_08ENDIN_6.02</vt:lpstr>
      <vt:lpstr>'GMIC-NC_21A_SCDPT1'!SCDPT1_08ENDIN_6.03</vt:lpstr>
      <vt:lpstr>'GMIC-NC_21A_SCDPT1'!SCDPT1_08ENDIN_7</vt:lpstr>
      <vt:lpstr>'GMIC-NC_21A_SCDPT1'!SCDPT1_08ENDIN_8</vt:lpstr>
      <vt:lpstr>'GMIC-NC_21A_SCDPT1'!SCDPT1_08ENDIN_9</vt:lpstr>
      <vt:lpstr>'GMIC-NC_21A_SCDPT1'!SCDPT1_0900000_Range</vt:lpstr>
      <vt:lpstr>'GMIC-NC_21A_SCDPT1'!SCDPT1_0999999_10</vt:lpstr>
      <vt:lpstr>'GMIC-NC_21A_SCDPT1'!SCDPT1_0999999_11</vt:lpstr>
      <vt:lpstr>'GMIC-NC_21A_SCDPT1'!SCDPT1_0999999_12</vt:lpstr>
      <vt:lpstr>'GMIC-NC_21A_SCDPT1'!SCDPT1_0999999_13</vt:lpstr>
      <vt:lpstr>'GMIC-NC_21A_SCDPT1'!SCDPT1_0999999_14</vt:lpstr>
      <vt:lpstr>'GMIC-NC_21A_SCDPT1'!SCDPT1_0999999_15</vt:lpstr>
      <vt:lpstr>'GMIC-NC_21A_SCDPT1'!SCDPT1_0999999_19</vt:lpstr>
      <vt:lpstr>'GMIC-NC_21A_SCDPT1'!SCDPT1_0999999_20</vt:lpstr>
      <vt:lpstr>'GMIC-NC_21A_SCDPT1'!SCDPT1_0999999_7</vt:lpstr>
      <vt:lpstr>'GMIC-NC_21A_SCDPT1'!SCDPT1_0999999_9</vt:lpstr>
      <vt:lpstr>'GMIC-NC_21A_SCDPT1'!SCDPT1_09BEGIN_1</vt:lpstr>
      <vt:lpstr>'GMIC-NC_21A_SCDPT1'!SCDPT1_09BEGIN_10</vt:lpstr>
      <vt:lpstr>'GMIC-NC_21A_SCDPT1'!SCDPT1_09BEGIN_11</vt:lpstr>
      <vt:lpstr>'GMIC-NC_21A_SCDPT1'!SCDPT1_09BEGIN_12</vt:lpstr>
      <vt:lpstr>'GMIC-NC_21A_SCDPT1'!SCDPT1_09BEGIN_13</vt:lpstr>
      <vt:lpstr>'GMIC-NC_21A_SCDPT1'!SCDPT1_09BEGIN_14</vt:lpstr>
      <vt:lpstr>'GMIC-NC_21A_SCDPT1'!SCDPT1_09BEGIN_15</vt:lpstr>
      <vt:lpstr>'GMIC-NC_21A_SCDPT1'!SCDPT1_09BEGIN_16</vt:lpstr>
      <vt:lpstr>'GMIC-NC_21A_SCDPT1'!SCDPT1_09BEGIN_17</vt:lpstr>
      <vt:lpstr>'GMIC-NC_21A_SCDPT1'!SCDPT1_09BEGIN_18</vt:lpstr>
      <vt:lpstr>'GMIC-NC_21A_SCDPT1'!SCDPT1_09BEGIN_19</vt:lpstr>
      <vt:lpstr>'GMIC-NC_21A_SCDPT1'!SCDPT1_09BEGIN_2</vt:lpstr>
      <vt:lpstr>'GMIC-NC_21A_SCDPT1'!SCDPT1_09BEGIN_20</vt:lpstr>
      <vt:lpstr>'GMIC-NC_21A_SCDPT1'!SCDPT1_09BEGIN_21</vt:lpstr>
      <vt:lpstr>'GMIC-NC_21A_SCDPT1'!SCDPT1_09BEGIN_22</vt:lpstr>
      <vt:lpstr>'GMIC-NC_21A_SCDPT1'!SCDPT1_09BEGIN_23</vt:lpstr>
      <vt:lpstr>'GMIC-NC_21A_SCDPT1'!SCDPT1_09BEGIN_24</vt:lpstr>
      <vt:lpstr>'GMIC-NC_21A_SCDPT1'!SCDPT1_09BEGIN_25</vt:lpstr>
      <vt:lpstr>'GMIC-NC_21A_SCDPT1'!SCDPT1_09BEGIN_26</vt:lpstr>
      <vt:lpstr>'GMIC-NC_21A_SCDPT1'!SCDPT1_09BEGIN_27</vt:lpstr>
      <vt:lpstr>'GMIC-NC_21A_SCDPT1'!SCDPT1_09BEGIN_28</vt:lpstr>
      <vt:lpstr>'GMIC-NC_21A_SCDPT1'!SCDPT1_09BEGIN_29</vt:lpstr>
      <vt:lpstr>'GMIC-NC_21A_SCDPT1'!SCDPT1_09BEGIN_3</vt:lpstr>
      <vt:lpstr>'GMIC-NC_21A_SCDPT1'!SCDPT1_09BEGIN_30</vt:lpstr>
      <vt:lpstr>'GMIC-NC_21A_SCDPT1'!SCDPT1_09BEGIN_31</vt:lpstr>
      <vt:lpstr>'GMIC-NC_21A_SCDPT1'!SCDPT1_09BEGIN_32</vt:lpstr>
      <vt:lpstr>'GMIC-NC_21A_SCDPT1'!SCDPT1_09BEGIN_33</vt:lpstr>
      <vt:lpstr>'GMIC-NC_21A_SCDPT1'!SCDPT1_09BEGIN_34</vt:lpstr>
      <vt:lpstr>'GMIC-NC_21A_SCDPT1'!SCDPT1_09BEGIN_35</vt:lpstr>
      <vt:lpstr>'GMIC-NC_21A_SCDPT1'!SCDPT1_09BEGIN_4</vt:lpstr>
      <vt:lpstr>'GMIC-NC_21A_SCDPT1'!SCDPT1_09BEGIN_5</vt:lpstr>
      <vt:lpstr>'GMIC-NC_21A_SCDPT1'!SCDPT1_09BEGIN_6.01</vt:lpstr>
      <vt:lpstr>'GMIC-NC_21A_SCDPT1'!SCDPT1_09BEGIN_6.02</vt:lpstr>
      <vt:lpstr>'GMIC-NC_21A_SCDPT1'!SCDPT1_09BEGIN_6.03</vt:lpstr>
      <vt:lpstr>'GMIC-NC_21A_SCDPT1'!SCDPT1_09BEGIN_7</vt:lpstr>
      <vt:lpstr>'GMIC-NC_21A_SCDPT1'!SCDPT1_09BEGIN_8</vt:lpstr>
      <vt:lpstr>'GMIC-NC_21A_SCDPT1'!SCDPT1_09BEGIN_9</vt:lpstr>
      <vt:lpstr>'GMIC-NC_21A_SCDPT1'!SCDPT1_09ENDIN_10</vt:lpstr>
      <vt:lpstr>'GMIC-NC_21A_SCDPT1'!SCDPT1_09ENDIN_11</vt:lpstr>
      <vt:lpstr>'GMIC-NC_21A_SCDPT1'!SCDPT1_09ENDIN_12</vt:lpstr>
      <vt:lpstr>'GMIC-NC_21A_SCDPT1'!SCDPT1_09ENDIN_13</vt:lpstr>
      <vt:lpstr>'GMIC-NC_21A_SCDPT1'!SCDPT1_09ENDIN_14</vt:lpstr>
      <vt:lpstr>'GMIC-NC_21A_SCDPT1'!SCDPT1_09ENDIN_15</vt:lpstr>
      <vt:lpstr>'GMIC-NC_21A_SCDPT1'!SCDPT1_09ENDIN_16</vt:lpstr>
      <vt:lpstr>'GMIC-NC_21A_SCDPT1'!SCDPT1_09ENDIN_17</vt:lpstr>
      <vt:lpstr>'GMIC-NC_21A_SCDPT1'!SCDPT1_09ENDIN_18</vt:lpstr>
      <vt:lpstr>'GMIC-NC_21A_SCDPT1'!SCDPT1_09ENDIN_19</vt:lpstr>
      <vt:lpstr>'GMIC-NC_21A_SCDPT1'!SCDPT1_09ENDIN_2</vt:lpstr>
      <vt:lpstr>'GMIC-NC_21A_SCDPT1'!SCDPT1_09ENDIN_20</vt:lpstr>
      <vt:lpstr>'GMIC-NC_21A_SCDPT1'!SCDPT1_09ENDIN_21</vt:lpstr>
      <vt:lpstr>'GMIC-NC_21A_SCDPT1'!SCDPT1_09ENDIN_22</vt:lpstr>
      <vt:lpstr>'GMIC-NC_21A_SCDPT1'!SCDPT1_09ENDIN_23</vt:lpstr>
      <vt:lpstr>'GMIC-NC_21A_SCDPT1'!SCDPT1_09ENDIN_24</vt:lpstr>
      <vt:lpstr>'GMIC-NC_21A_SCDPT1'!SCDPT1_09ENDIN_25</vt:lpstr>
      <vt:lpstr>'GMIC-NC_21A_SCDPT1'!SCDPT1_09ENDIN_26</vt:lpstr>
      <vt:lpstr>'GMIC-NC_21A_SCDPT1'!SCDPT1_09ENDIN_27</vt:lpstr>
      <vt:lpstr>'GMIC-NC_21A_SCDPT1'!SCDPT1_09ENDIN_28</vt:lpstr>
      <vt:lpstr>'GMIC-NC_21A_SCDPT1'!SCDPT1_09ENDIN_29</vt:lpstr>
      <vt:lpstr>'GMIC-NC_21A_SCDPT1'!SCDPT1_09ENDIN_3</vt:lpstr>
      <vt:lpstr>'GMIC-NC_21A_SCDPT1'!SCDPT1_09ENDIN_30</vt:lpstr>
      <vt:lpstr>'GMIC-NC_21A_SCDPT1'!SCDPT1_09ENDIN_31</vt:lpstr>
      <vt:lpstr>'GMIC-NC_21A_SCDPT1'!SCDPT1_09ENDIN_32</vt:lpstr>
      <vt:lpstr>'GMIC-NC_21A_SCDPT1'!SCDPT1_09ENDIN_33</vt:lpstr>
      <vt:lpstr>'GMIC-NC_21A_SCDPT1'!SCDPT1_09ENDIN_34</vt:lpstr>
      <vt:lpstr>'GMIC-NC_21A_SCDPT1'!SCDPT1_09ENDIN_35</vt:lpstr>
      <vt:lpstr>'GMIC-NC_21A_SCDPT1'!SCDPT1_09ENDIN_4</vt:lpstr>
      <vt:lpstr>'GMIC-NC_21A_SCDPT1'!SCDPT1_09ENDIN_5</vt:lpstr>
      <vt:lpstr>'GMIC-NC_21A_SCDPT1'!SCDPT1_09ENDIN_6.01</vt:lpstr>
      <vt:lpstr>'GMIC-NC_21A_SCDPT1'!SCDPT1_09ENDIN_6.02</vt:lpstr>
      <vt:lpstr>'GMIC-NC_21A_SCDPT1'!SCDPT1_09ENDIN_6.03</vt:lpstr>
      <vt:lpstr>'GMIC-NC_21A_SCDPT1'!SCDPT1_09ENDIN_7</vt:lpstr>
      <vt:lpstr>'GMIC-NC_21A_SCDPT1'!SCDPT1_09ENDIN_8</vt:lpstr>
      <vt:lpstr>'GMIC-NC_21A_SCDPT1'!SCDPT1_09ENDIN_9</vt:lpstr>
      <vt:lpstr>'GMIC-NC_21A_SCDPT1'!SCDPT1_1099999_10</vt:lpstr>
      <vt:lpstr>'GMIC-NC_21A_SCDPT1'!SCDPT1_1099999_11</vt:lpstr>
      <vt:lpstr>'GMIC-NC_21A_SCDPT1'!SCDPT1_1099999_12</vt:lpstr>
      <vt:lpstr>'GMIC-NC_21A_SCDPT1'!SCDPT1_1099999_13</vt:lpstr>
      <vt:lpstr>'GMIC-NC_21A_SCDPT1'!SCDPT1_1099999_14</vt:lpstr>
      <vt:lpstr>'GMIC-NC_21A_SCDPT1'!SCDPT1_1099999_15</vt:lpstr>
      <vt:lpstr>'GMIC-NC_21A_SCDPT1'!SCDPT1_1099999_19</vt:lpstr>
      <vt:lpstr>'GMIC-NC_21A_SCDPT1'!SCDPT1_1099999_20</vt:lpstr>
      <vt:lpstr>'GMIC-NC_21A_SCDPT1'!SCDPT1_1099999_7</vt:lpstr>
      <vt:lpstr>'GMIC-NC_21A_SCDPT1'!SCDPT1_1099999_9</vt:lpstr>
      <vt:lpstr>'GMIC-NC_21A_SCDPT1'!SCDPT1_1100000_Range</vt:lpstr>
      <vt:lpstr>'GMIC-NC_21A_SCDPT1'!SCDPT1_1199999_10</vt:lpstr>
      <vt:lpstr>'GMIC-NC_21A_SCDPT1'!SCDPT1_1199999_11</vt:lpstr>
      <vt:lpstr>'GMIC-NC_21A_SCDPT1'!SCDPT1_1199999_12</vt:lpstr>
      <vt:lpstr>'GMIC-NC_21A_SCDPT1'!SCDPT1_1199999_13</vt:lpstr>
      <vt:lpstr>'GMIC-NC_21A_SCDPT1'!SCDPT1_1199999_14</vt:lpstr>
      <vt:lpstr>'GMIC-NC_21A_SCDPT1'!SCDPT1_1199999_15</vt:lpstr>
      <vt:lpstr>'GMIC-NC_21A_SCDPT1'!SCDPT1_1199999_19</vt:lpstr>
      <vt:lpstr>'GMIC-NC_21A_SCDPT1'!SCDPT1_1199999_20</vt:lpstr>
      <vt:lpstr>'GMIC-NC_21A_SCDPT1'!SCDPT1_1199999_7</vt:lpstr>
      <vt:lpstr>'GMIC-NC_21A_SCDPT1'!SCDPT1_1199999_9</vt:lpstr>
      <vt:lpstr>'GMIC-NC_21A_SCDPT1'!SCDPT1_11BEGIN_1</vt:lpstr>
      <vt:lpstr>'GMIC-NC_21A_SCDPT1'!SCDPT1_11BEGIN_10</vt:lpstr>
      <vt:lpstr>'GMIC-NC_21A_SCDPT1'!SCDPT1_11BEGIN_11</vt:lpstr>
      <vt:lpstr>'GMIC-NC_21A_SCDPT1'!SCDPT1_11BEGIN_12</vt:lpstr>
      <vt:lpstr>'GMIC-NC_21A_SCDPT1'!SCDPT1_11BEGIN_13</vt:lpstr>
      <vt:lpstr>'GMIC-NC_21A_SCDPT1'!SCDPT1_11BEGIN_14</vt:lpstr>
      <vt:lpstr>'GMIC-NC_21A_SCDPT1'!SCDPT1_11BEGIN_15</vt:lpstr>
      <vt:lpstr>'GMIC-NC_21A_SCDPT1'!SCDPT1_11BEGIN_16</vt:lpstr>
      <vt:lpstr>'GMIC-NC_21A_SCDPT1'!SCDPT1_11BEGIN_17</vt:lpstr>
      <vt:lpstr>'GMIC-NC_21A_SCDPT1'!SCDPT1_11BEGIN_18</vt:lpstr>
      <vt:lpstr>'GMIC-NC_21A_SCDPT1'!SCDPT1_11BEGIN_19</vt:lpstr>
      <vt:lpstr>'GMIC-NC_21A_SCDPT1'!SCDPT1_11BEGIN_2</vt:lpstr>
      <vt:lpstr>'GMIC-NC_21A_SCDPT1'!SCDPT1_11BEGIN_20</vt:lpstr>
      <vt:lpstr>'GMIC-NC_21A_SCDPT1'!SCDPT1_11BEGIN_21</vt:lpstr>
      <vt:lpstr>'GMIC-NC_21A_SCDPT1'!SCDPT1_11BEGIN_22</vt:lpstr>
      <vt:lpstr>'GMIC-NC_21A_SCDPT1'!SCDPT1_11BEGIN_23</vt:lpstr>
      <vt:lpstr>'GMIC-NC_21A_SCDPT1'!SCDPT1_11BEGIN_24</vt:lpstr>
      <vt:lpstr>'GMIC-NC_21A_SCDPT1'!SCDPT1_11BEGIN_25</vt:lpstr>
      <vt:lpstr>'GMIC-NC_21A_SCDPT1'!SCDPT1_11BEGIN_26</vt:lpstr>
      <vt:lpstr>'GMIC-NC_21A_SCDPT1'!SCDPT1_11BEGIN_27</vt:lpstr>
      <vt:lpstr>'GMIC-NC_21A_SCDPT1'!SCDPT1_11BEGIN_28</vt:lpstr>
      <vt:lpstr>'GMIC-NC_21A_SCDPT1'!SCDPT1_11BEGIN_29</vt:lpstr>
      <vt:lpstr>'GMIC-NC_21A_SCDPT1'!SCDPT1_11BEGIN_3</vt:lpstr>
      <vt:lpstr>'GMIC-NC_21A_SCDPT1'!SCDPT1_11BEGIN_30</vt:lpstr>
      <vt:lpstr>'GMIC-NC_21A_SCDPT1'!SCDPT1_11BEGIN_31</vt:lpstr>
      <vt:lpstr>'GMIC-NC_21A_SCDPT1'!SCDPT1_11BEGIN_32</vt:lpstr>
      <vt:lpstr>'GMIC-NC_21A_SCDPT1'!SCDPT1_11BEGIN_33</vt:lpstr>
      <vt:lpstr>'GMIC-NC_21A_SCDPT1'!SCDPT1_11BEGIN_34</vt:lpstr>
      <vt:lpstr>'GMIC-NC_21A_SCDPT1'!SCDPT1_11BEGIN_35</vt:lpstr>
      <vt:lpstr>'GMIC-NC_21A_SCDPT1'!SCDPT1_11BEGIN_4</vt:lpstr>
      <vt:lpstr>'GMIC-NC_21A_SCDPT1'!SCDPT1_11BEGIN_5</vt:lpstr>
      <vt:lpstr>'GMIC-NC_21A_SCDPT1'!SCDPT1_11BEGIN_6.01</vt:lpstr>
      <vt:lpstr>'GMIC-NC_21A_SCDPT1'!SCDPT1_11BEGIN_6.02</vt:lpstr>
      <vt:lpstr>'GMIC-NC_21A_SCDPT1'!SCDPT1_11BEGIN_6.03</vt:lpstr>
      <vt:lpstr>'GMIC-NC_21A_SCDPT1'!SCDPT1_11BEGIN_7</vt:lpstr>
      <vt:lpstr>'GMIC-NC_21A_SCDPT1'!SCDPT1_11BEGIN_8</vt:lpstr>
      <vt:lpstr>'GMIC-NC_21A_SCDPT1'!SCDPT1_11BEGIN_9</vt:lpstr>
      <vt:lpstr>'GMIC-NC_21A_SCDPT1'!SCDPT1_11ENDIN_10</vt:lpstr>
      <vt:lpstr>'GMIC-NC_21A_SCDPT1'!SCDPT1_11ENDIN_11</vt:lpstr>
      <vt:lpstr>'GMIC-NC_21A_SCDPT1'!SCDPT1_11ENDIN_12</vt:lpstr>
      <vt:lpstr>'GMIC-NC_21A_SCDPT1'!SCDPT1_11ENDIN_13</vt:lpstr>
      <vt:lpstr>'GMIC-NC_21A_SCDPT1'!SCDPT1_11ENDIN_14</vt:lpstr>
      <vt:lpstr>'GMIC-NC_21A_SCDPT1'!SCDPT1_11ENDIN_15</vt:lpstr>
      <vt:lpstr>'GMIC-NC_21A_SCDPT1'!SCDPT1_11ENDIN_16</vt:lpstr>
      <vt:lpstr>'GMIC-NC_21A_SCDPT1'!SCDPT1_11ENDIN_17</vt:lpstr>
      <vt:lpstr>'GMIC-NC_21A_SCDPT1'!SCDPT1_11ENDIN_18</vt:lpstr>
      <vt:lpstr>'GMIC-NC_21A_SCDPT1'!SCDPT1_11ENDIN_19</vt:lpstr>
      <vt:lpstr>'GMIC-NC_21A_SCDPT1'!SCDPT1_11ENDIN_2</vt:lpstr>
      <vt:lpstr>'GMIC-NC_21A_SCDPT1'!SCDPT1_11ENDIN_20</vt:lpstr>
      <vt:lpstr>'GMIC-NC_21A_SCDPT1'!SCDPT1_11ENDIN_21</vt:lpstr>
      <vt:lpstr>'GMIC-NC_21A_SCDPT1'!SCDPT1_11ENDIN_22</vt:lpstr>
      <vt:lpstr>'GMIC-NC_21A_SCDPT1'!SCDPT1_11ENDIN_23</vt:lpstr>
      <vt:lpstr>'GMIC-NC_21A_SCDPT1'!SCDPT1_11ENDIN_24</vt:lpstr>
      <vt:lpstr>'GMIC-NC_21A_SCDPT1'!SCDPT1_11ENDIN_25</vt:lpstr>
      <vt:lpstr>'GMIC-NC_21A_SCDPT1'!SCDPT1_11ENDIN_26</vt:lpstr>
      <vt:lpstr>'GMIC-NC_21A_SCDPT1'!SCDPT1_11ENDIN_27</vt:lpstr>
      <vt:lpstr>'GMIC-NC_21A_SCDPT1'!SCDPT1_11ENDIN_28</vt:lpstr>
      <vt:lpstr>'GMIC-NC_21A_SCDPT1'!SCDPT1_11ENDIN_29</vt:lpstr>
      <vt:lpstr>'GMIC-NC_21A_SCDPT1'!SCDPT1_11ENDIN_3</vt:lpstr>
      <vt:lpstr>'GMIC-NC_21A_SCDPT1'!SCDPT1_11ENDIN_30</vt:lpstr>
      <vt:lpstr>'GMIC-NC_21A_SCDPT1'!SCDPT1_11ENDIN_31</vt:lpstr>
      <vt:lpstr>'GMIC-NC_21A_SCDPT1'!SCDPT1_11ENDIN_32</vt:lpstr>
      <vt:lpstr>'GMIC-NC_21A_SCDPT1'!SCDPT1_11ENDIN_33</vt:lpstr>
      <vt:lpstr>'GMIC-NC_21A_SCDPT1'!SCDPT1_11ENDIN_34</vt:lpstr>
      <vt:lpstr>'GMIC-NC_21A_SCDPT1'!SCDPT1_11ENDIN_35</vt:lpstr>
      <vt:lpstr>'GMIC-NC_21A_SCDPT1'!SCDPT1_11ENDIN_4</vt:lpstr>
      <vt:lpstr>'GMIC-NC_21A_SCDPT1'!SCDPT1_11ENDIN_5</vt:lpstr>
      <vt:lpstr>'GMIC-NC_21A_SCDPT1'!SCDPT1_11ENDIN_6.01</vt:lpstr>
      <vt:lpstr>'GMIC-NC_21A_SCDPT1'!SCDPT1_11ENDIN_6.02</vt:lpstr>
      <vt:lpstr>'GMIC-NC_21A_SCDPT1'!SCDPT1_11ENDIN_6.03</vt:lpstr>
      <vt:lpstr>'GMIC-NC_21A_SCDPT1'!SCDPT1_11ENDIN_7</vt:lpstr>
      <vt:lpstr>'GMIC-NC_21A_SCDPT1'!SCDPT1_11ENDIN_8</vt:lpstr>
      <vt:lpstr>'GMIC-NC_21A_SCDPT1'!SCDPT1_11ENDIN_9</vt:lpstr>
      <vt:lpstr>'GMIC-NC_21A_SCDPT1'!SCDPT1_1200000_Range</vt:lpstr>
      <vt:lpstr>'GMIC-NC_21A_SCDPT1'!SCDPT1_1299999_10</vt:lpstr>
      <vt:lpstr>'GMIC-NC_21A_SCDPT1'!SCDPT1_1299999_11</vt:lpstr>
      <vt:lpstr>'GMIC-NC_21A_SCDPT1'!SCDPT1_1299999_12</vt:lpstr>
      <vt:lpstr>'GMIC-NC_21A_SCDPT1'!SCDPT1_1299999_13</vt:lpstr>
      <vt:lpstr>'GMIC-NC_21A_SCDPT1'!SCDPT1_1299999_14</vt:lpstr>
      <vt:lpstr>'GMIC-NC_21A_SCDPT1'!SCDPT1_1299999_15</vt:lpstr>
      <vt:lpstr>'GMIC-NC_21A_SCDPT1'!SCDPT1_1299999_19</vt:lpstr>
      <vt:lpstr>'GMIC-NC_21A_SCDPT1'!SCDPT1_1299999_20</vt:lpstr>
      <vt:lpstr>'GMIC-NC_21A_SCDPT1'!SCDPT1_1299999_7</vt:lpstr>
      <vt:lpstr>'GMIC-NC_21A_SCDPT1'!SCDPT1_1299999_9</vt:lpstr>
      <vt:lpstr>'GMIC-NC_21A_SCDPT1'!SCDPT1_12BEGIN_1</vt:lpstr>
      <vt:lpstr>'GMIC-NC_21A_SCDPT1'!SCDPT1_12BEGIN_10</vt:lpstr>
      <vt:lpstr>'GMIC-NC_21A_SCDPT1'!SCDPT1_12BEGIN_11</vt:lpstr>
      <vt:lpstr>'GMIC-NC_21A_SCDPT1'!SCDPT1_12BEGIN_12</vt:lpstr>
      <vt:lpstr>'GMIC-NC_21A_SCDPT1'!SCDPT1_12BEGIN_13</vt:lpstr>
      <vt:lpstr>'GMIC-NC_21A_SCDPT1'!SCDPT1_12BEGIN_14</vt:lpstr>
      <vt:lpstr>'GMIC-NC_21A_SCDPT1'!SCDPT1_12BEGIN_15</vt:lpstr>
      <vt:lpstr>'GMIC-NC_21A_SCDPT1'!SCDPT1_12BEGIN_16</vt:lpstr>
      <vt:lpstr>'GMIC-NC_21A_SCDPT1'!SCDPT1_12BEGIN_17</vt:lpstr>
      <vt:lpstr>'GMIC-NC_21A_SCDPT1'!SCDPT1_12BEGIN_18</vt:lpstr>
      <vt:lpstr>'GMIC-NC_21A_SCDPT1'!SCDPT1_12BEGIN_19</vt:lpstr>
      <vt:lpstr>'GMIC-NC_21A_SCDPT1'!SCDPT1_12BEGIN_2</vt:lpstr>
      <vt:lpstr>'GMIC-NC_21A_SCDPT1'!SCDPT1_12BEGIN_20</vt:lpstr>
      <vt:lpstr>'GMIC-NC_21A_SCDPT1'!SCDPT1_12BEGIN_21</vt:lpstr>
      <vt:lpstr>'GMIC-NC_21A_SCDPT1'!SCDPT1_12BEGIN_22</vt:lpstr>
      <vt:lpstr>'GMIC-NC_21A_SCDPT1'!SCDPT1_12BEGIN_23</vt:lpstr>
      <vt:lpstr>'GMIC-NC_21A_SCDPT1'!SCDPT1_12BEGIN_24</vt:lpstr>
      <vt:lpstr>'GMIC-NC_21A_SCDPT1'!SCDPT1_12BEGIN_25</vt:lpstr>
      <vt:lpstr>'GMIC-NC_21A_SCDPT1'!SCDPT1_12BEGIN_26</vt:lpstr>
      <vt:lpstr>'GMIC-NC_21A_SCDPT1'!SCDPT1_12BEGIN_27</vt:lpstr>
      <vt:lpstr>'GMIC-NC_21A_SCDPT1'!SCDPT1_12BEGIN_28</vt:lpstr>
      <vt:lpstr>'GMIC-NC_21A_SCDPT1'!SCDPT1_12BEGIN_29</vt:lpstr>
      <vt:lpstr>'GMIC-NC_21A_SCDPT1'!SCDPT1_12BEGIN_3</vt:lpstr>
      <vt:lpstr>'GMIC-NC_21A_SCDPT1'!SCDPT1_12BEGIN_30</vt:lpstr>
      <vt:lpstr>'GMIC-NC_21A_SCDPT1'!SCDPT1_12BEGIN_31</vt:lpstr>
      <vt:lpstr>'GMIC-NC_21A_SCDPT1'!SCDPT1_12BEGIN_32</vt:lpstr>
      <vt:lpstr>'GMIC-NC_21A_SCDPT1'!SCDPT1_12BEGIN_33</vt:lpstr>
      <vt:lpstr>'GMIC-NC_21A_SCDPT1'!SCDPT1_12BEGIN_34</vt:lpstr>
      <vt:lpstr>'GMIC-NC_21A_SCDPT1'!SCDPT1_12BEGIN_35</vt:lpstr>
      <vt:lpstr>'GMIC-NC_21A_SCDPT1'!SCDPT1_12BEGIN_4</vt:lpstr>
      <vt:lpstr>'GMIC-NC_21A_SCDPT1'!SCDPT1_12BEGIN_5</vt:lpstr>
      <vt:lpstr>'GMIC-NC_21A_SCDPT1'!SCDPT1_12BEGIN_6.01</vt:lpstr>
      <vt:lpstr>'GMIC-NC_21A_SCDPT1'!SCDPT1_12BEGIN_6.02</vt:lpstr>
      <vt:lpstr>'GMIC-NC_21A_SCDPT1'!SCDPT1_12BEGIN_6.03</vt:lpstr>
      <vt:lpstr>'GMIC-NC_21A_SCDPT1'!SCDPT1_12BEGIN_7</vt:lpstr>
      <vt:lpstr>'GMIC-NC_21A_SCDPT1'!SCDPT1_12BEGIN_8</vt:lpstr>
      <vt:lpstr>'GMIC-NC_21A_SCDPT1'!SCDPT1_12BEGIN_9</vt:lpstr>
      <vt:lpstr>'GMIC-NC_21A_SCDPT1'!SCDPT1_12ENDIN_10</vt:lpstr>
      <vt:lpstr>'GMIC-NC_21A_SCDPT1'!SCDPT1_12ENDIN_11</vt:lpstr>
      <vt:lpstr>'GMIC-NC_21A_SCDPT1'!SCDPT1_12ENDIN_12</vt:lpstr>
      <vt:lpstr>'GMIC-NC_21A_SCDPT1'!SCDPT1_12ENDIN_13</vt:lpstr>
      <vt:lpstr>'GMIC-NC_21A_SCDPT1'!SCDPT1_12ENDIN_14</vt:lpstr>
      <vt:lpstr>'GMIC-NC_21A_SCDPT1'!SCDPT1_12ENDIN_15</vt:lpstr>
      <vt:lpstr>'GMIC-NC_21A_SCDPT1'!SCDPT1_12ENDIN_16</vt:lpstr>
      <vt:lpstr>'GMIC-NC_21A_SCDPT1'!SCDPT1_12ENDIN_17</vt:lpstr>
      <vt:lpstr>'GMIC-NC_21A_SCDPT1'!SCDPT1_12ENDIN_18</vt:lpstr>
      <vt:lpstr>'GMIC-NC_21A_SCDPT1'!SCDPT1_12ENDIN_19</vt:lpstr>
      <vt:lpstr>'GMIC-NC_21A_SCDPT1'!SCDPT1_12ENDIN_2</vt:lpstr>
      <vt:lpstr>'GMIC-NC_21A_SCDPT1'!SCDPT1_12ENDIN_20</vt:lpstr>
      <vt:lpstr>'GMIC-NC_21A_SCDPT1'!SCDPT1_12ENDIN_21</vt:lpstr>
      <vt:lpstr>'GMIC-NC_21A_SCDPT1'!SCDPT1_12ENDIN_22</vt:lpstr>
      <vt:lpstr>'GMIC-NC_21A_SCDPT1'!SCDPT1_12ENDIN_23</vt:lpstr>
      <vt:lpstr>'GMIC-NC_21A_SCDPT1'!SCDPT1_12ENDIN_24</vt:lpstr>
      <vt:lpstr>'GMIC-NC_21A_SCDPT1'!SCDPT1_12ENDIN_25</vt:lpstr>
      <vt:lpstr>'GMIC-NC_21A_SCDPT1'!SCDPT1_12ENDIN_26</vt:lpstr>
      <vt:lpstr>'GMIC-NC_21A_SCDPT1'!SCDPT1_12ENDIN_27</vt:lpstr>
      <vt:lpstr>'GMIC-NC_21A_SCDPT1'!SCDPT1_12ENDIN_28</vt:lpstr>
      <vt:lpstr>'GMIC-NC_21A_SCDPT1'!SCDPT1_12ENDIN_29</vt:lpstr>
      <vt:lpstr>'GMIC-NC_21A_SCDPT1'!SCDPT1_12ENDIN_3</vt:lpstr>
      <vt:lpstr>'GMIC-NC_21A_SCDPT1'!SCDPT1_12ENDIN_30</vt:lpstr>
      <vt:lpstr>'GMIC-NC_21A_SCDPT1'!SCDPT1_12ENDIN_31</vt:lpstr>
      <vt:lpstr>'GMIC-NC_21A_SCDPT1'!SCDPT1_12ENDIN_32</vt:lpstr>
      <vt:lpstr>'GMIC-NC_21A_SCDPT1'!SCDPT1_12ENDIN_33</vt:lpstr>
      <vt:lpstr>'GMIC-NC_21A_SCDPT1'!SCDPT1_12ENDIN_34</vt:lpstr>
      <vt:lpstr>'GMIC-NC_21A_SCDPT1'!SCDPT1_12ENDIN_35</vt:lpstr>
      <vt:lpstr>'GMIC-NC_21A_SCDPT1'!SCDPT1_12ENDIN_4</vt:lpstr>
      <vt:lpstr>'GMIC-NC_21A_SCDPT1'!SCDPT1_12ENDIN_5</vt:lpstr>
      <vt:lpstr>'GMIC-NC_21A_SCDPT1'!SCDPT1_12ENDIN_6.01</vt:lpstr>
      <vt:lpstr>'GMIC-NC_21A_SCDPT1'!SCDPT1_12ENDIN_6.02</vt:lpstr>
      <vt:lpstr>'GMIC-NC_21A_SCDPT1'!SCDPT1_12ENDIN_6.03</vt:lpstr>
      <vt:lpstr>'GMIC-NC_21A_SCDPT1'!SCDPT1_12ENDIN_7</vt:lpstr>
      <vt:lpstr>'GMIC-NC_21A_SCDPT1'!SCDPT1_12ENDIN_8</vt:lpstr>
      <vt:lpstr>'GMIC-NC_21A_SCDPT1'!SCDPT1_12ENDIN_9</vt:lpstr>
      <vt:lpstr>'GMIC-NC_21A_SCDPT1'!SCDPT1_1300000_Range</vt:lpstr>
      <vt:lpstr>'GMIC-NC_21A_SCDPT1'!SCDPT1_1399999_10</vt:lpstr>
      <vt:lpstr>'GMIC-NC_21A_SCDPT1'!SCDPT1_1399999_11</vt:lpstr>
      <vt:lpstr>'GMIC-NC_21A_SCDPT1'!SCDPT1_1399999_12</vt:lpstr>
      <vt:lpstr>'GMIC-NC_21A_SCDPT1'!SCDPT1_1399999_13</vt:lpstr>
      <vt:lpstr>'GMIC-NC_21A_SCDPT1'!SCDPT1_1399999_14</vt:lpstr>
      <vt:lpstr>'GMIC-NC_21A_SCDPT1'!SCDPT1_1399999_15</vt:lpstr>
      <vt:lpstr>'GMIC-NC_21A_SCDPT1'!SCDPT1_1399999_19</vt:lpstr>
      <vt:lpstr>'GMIC-NC_21A_SCDPT1'!SCDPT1_1399999_20</vt:lpstr>
      <vt:lpstr>'GMIC-NC_21A_SCDPT1'!SCDPT1_1399999_7</vt:lpstr>
      <vt:lpstr>'GMIC-NC_21A_SCDPT1'!SCDPT1_1399999_9</vt:lpstr>
      <vt:lpstr>'GMIC-NC_21A_SCDPT1'!SCDPT1_13BEGIN_1</vt:lpstr>
      <vt:lpstr>'GMIC-NC_21A_SCDPT1'!SCDPT1_13BEGIN_10</vt:lpstr>
      <vt:lpstr>'GMIC-NC_21A_SCDPT1'!SCDPT1_13BEGIN_11</vt:lpstr>
      <vt:lpstr>'GMIC-NC_21A_SCDPT1'!SCDPT1_13BEGIN_12</vt:lpstr>
      <vt:lpstr>'GMIC-NC_21A_SCDPT1'!SCDPT1_13BEGIN_13</vt:lpstr>
      <vt:lpstr>'GMIC-NC_21A_SCDPT1'!SCDPT1_13BEGIN_14</vt:lpstr>
      <vt:lpstr>'GMIC-NC_21A_SCDPT1'!SCDPT1_13BEGIN_15</vt:lpstr>
      <vt:lpstr>'GMIC-NC_21A_SCDPT1'!SCDPT1_13BEGIN_16</vt:lpstr>
      <vt:lpstr>'GMIC-NC_21A_SCDPT1'!SCDPT1_13BEGIN_17</vt:lpstr>
      <vt:lpstr>'GMIC-NC_21A_SCDPT1'!SCDPT1_13BEGIN_18</vt:lpstr>
      <vt:lpstr>'GMIC-NC_21A_SCDPT1'!SCDPT1_13BEGIN_19</vt:lpstr>
      <vt:lpstr>'GMIC-NC_21A_SCDPT1'!SCDPT1_13BEGIN_2</vt:lpstr>
      <vt:lpstr>'GMIC-NC_21A_SCDPT1'!SCDPT1_13BEGIN_20</vt:lpstr>
      <vt:lpstr>'GMIC-NC_21A_SCDPT1'!SCDPT1_13BEGIN_21</vt:lpstr>
      <vt:lpstr>'GMIC-NC_21A_SCDPT1'!SCDPT1_13BEGIN_22</vt:lpstr>
      <vt:lpstr>'GMIC-NC_21A_SCDPT1'!SCDPT1_13BEGIN_23</vt:lpstr>
      <vt:lpstr>'GMIC-NC_21A_SCDPT1'!SCDPT1_13BEGIN_24</vt:lpstr>
      <vt:lpstr>'GMIC-NC_21A_SCDPT1'!SCDPT1_13BEGIN_25</vt:lpstr>
      <vt:lpstr>'GMIC-NC_21A_SCDPT1'!SCDPT1_13BEGIN_26</vt:lpstr>
      <vt:lpstr>'GMIC-NC_21A_SCDPT1'!SCDPT1_13BEGIN_27</vt:lpstr>
      <vt:lpstr>'GMIC-NC_21A_SCDPT1'!SCDPT1_13BEGIN_28</vt:lpstr>
      <vt:lpstr>'GMIC-NC_21A_SCDPT1'!SCDPT1_13BEGIN_29</vt:lpstr>
      <vt:lpstr>'GMIC-NC_21A_SCDPT1'!SCDPT1_13BEGIN_3</vt:lpstr>
      <vt:lpstr>'GMIC-NC_21A_SCDPT1'!SCDPT1_13BEGIN_30</vt:lpstr>
      <vt:lpstr>'GMIC-NC_21A_SCDPT1'!SCDPT1_13BEGIN_31</vt:lpstr>
      <vt:lpstr>'GMIC-NC_21A_SCDPT1'!SCDPT1_13BEGIN_32</vt:lpstr>
      <vt:lpstr>'GMIC-NC_21A_SCDPT1'!SCDPT1_13BEGIN_33</vt:lpstr>
      <vt:lpstr>'GMIC-NC_21A_SCDPT1'!SCDPT1_13BEGIN_34</vt:lpstr>
      <vt:lpstr>'GMIC-NC_21A_SCDPT1'!SCDPT1_13BEGIN_35</vt:lpstr>
      <vt:lpstr>'GMIC-NC_21A_SCDPT1'!SCDPT1_13BEGIN_4</vt:lpstr>
      <vt:lpstr>'GMIC-NC_21A_SCDPT1'!SCDPT1_13BEGIN_5</vt:lpstr>
      <vt:lpstr>'GMIC-NC_21A_SCDPT1'!SCDPT1_13BEGIN_6.01</vt:lpstr>
      <vt:lpstr>'GMIC-NC_21A_SCDPT1'!SCDPT1_13BEGIN_6.02</vt:lpstr>
      <vt:lpstr>'GMIC-NC_21A_SCDPT1'!SCDPT1_13BEGIN_6.03</vt:lpstr>
      <vt:lpstr>'GMIC-NC_21A_SCDPT1'!SCDPT1_13BEGIN_7</vt:lpstr>
      <vt:lpstr>'GMIC-NC_21A_SCDPT1'!SCDPT1_13BEGIN_8</vt:lpstr>
      <vt:lpstr>'GMIC-NC_21A_SCDPT1'!SCDPT1_13BEGIN_9</vt:lpstr>
      <vt:lpstr>'GMIC-NC_21A_SCDPT1'!SCDPT1_13ENDIN_10</vt:lpstr>
      <vt:lpstr>'GMIC-NC_21A_SCDPT1'!SCDPT1_13ENDIN_11</vt:lpstr>
      <vt:lpstr>'GMIC-NC_21A_SCDPT1'!SCDPT1_13ENDIN_12</vt:lpstr>
      <vt:lpstr>'GMIC-NC_21A_SCDPT1'!SCDPT1_13ENDIN_13</vt:lpstr>
      <vt:lpstr>'GMIC-NC_21A_SCDPT1'!SCDPT1_13ENDIN_14</vt:lpstr>
      <vt:lpstr>'GMIC-NC_21A_SCDPT1'!SCDPT1_13ENDIN_15</vt:lpstr>
      <vt:lpstr>'GMIC-NC_21A_SCDPT1'!SCDPT1_13ENDIN_16</vt:lpstr>
      <vt:lpstr>'GMIC-NC_21A_SCDPT1'!SCDPT1_13ENDIN_17</vt:lpstr>
      <vt:lpstr>'GMIC-NC_21A_SCDPT1'!SCDPT1_13ENDIN_18</vt:lpstr>
      <vt:lpstr>'GMIC-NC_21A_SCDPT1'!SCDPT1_13ENDIN_19</vt:lpstr>
      <vt:lpstr>'GMIC-NC_21A_SCDPT1'!SCDPT1_13ENDIN_2</vt:lpstr>
      <vt:lpstr>'GMIC-NC_21A_SCDPT1'!SCDPT1_13ENDIN_20</vt:lpstr>
      <vt:lpstr>'GMIC-NC_21A_SCDPT1'!SCDPT1_13ENDIN_21</vt:lpstr>
      <vt:lpstr>'GMIC-NC_21A_SCDPT1'!SCDPT1_13ENDIN_22</vt:lpstr>
      <vt:lpstr>'GMIC-NC_21A_SCDPT1'!SCDPT1_13ENDIN_23</vt:lpstr>
      <vt:lpstr>'GMIC-NC_21A_SCDPT1'!SCDPT1_13ENDIN_24</vt:lpstr>
      <vt:lpstr>'GMIC-NC_21A_SCDPT1'!SCDPT1_13ENDIN_25</vt:lpstr>
      <vt:lpstr>'GMIC-NC_21A_SCDPT1'!SCDPT1_13ENDIN_26</vt:lpstr>
      <vt:lpstr>'GMIC-NC_21A_SCDPT1'!SCDPT1_13ENDIN_27</vt:lpstr>
      <vt:lpstr>'GMIC-NC_21A_SCDPT1'!SCDPT1_13ENDIN_28</vt:lpstr>
      <vt:lpstr>'GMIC-NC_21A_SCDPT1'!SCDPT1_13ENDIN_29</vt:lpstr>
      <vt:lpstr>'GMIC-NC_21A_SCDPT1'!SCDPT1_13ENDIN_3</vt:lpstr>
      <vt:lpstr>'GMIC-NC_21A_SCDPT1'!SCDPT1_13ENDIN_30</vt:lpstr>
      <vt:lpstr>'GMIC-NC_21A_SCDPT1'!SCDPT1_13ENDIN_31</vt:lpstr>
      <vt:lpstr>'GMIC-NC_21A_SCDPT1'!SCDPT1_13ENDIN_32</vt:lpstr>
      <vt:lpstr>'GMIC-NC_21A_SCDPT1'!SCDPT1_13ENDIN_33</vt:lpstr>
      <vt:lpstr>'GMIC-NC_21A_SCDPT1'!SCDPT1_13ENDIN_34</vt:lpstr>
      <vt:lpstr>'GMIC-NC_21A_SCDPT1'!SCDPT1_13ENDIN_35</vt:lpstr>
      <vt:lpstr>'GMIC-NC_21A_SCDPT1'!SCDPT1_13ENDIN_4</vt:lpstr>
      <vt:lpstr>'GMIC-NC_21A_SCDPT1'!SCDPT1_13ENDIN_5</vt:lpstr>
      <vt:lpstr>'GMIC-NC_21A_SCDPT1'!SCDPT1_13ENDIN_6.01</vt:lpstr>
      <vt:lpstr>'GMIC-NC_21A_SCDPT1'!SCDPT1_13ENDIN_6.02</vt:lpstr>
      <vt:lpstr>'GMIC-NC_21A_SCDPT1'!SCDPT1_13ENDIN_6.03</vt:lpstr>
      <vt:lpstr>'GMIC-NC_21A_SCDPT1'!SCDPT1_13ENDIN_7</vt:lpstr>
      <vt:lpstr>'GMIC-NC_21A_SCDPT1'!SCDPT1_13ENDIN_8</vt:lpstr>
      <vt:lpstr>'GMIC-NC_21A_SCDPT1'!SCDPT1_13ENDIN_9</vt:lpstr>
      <vt:lpstr>'GMIC-NC_21A_SCDPT1'!SCDPT1_1400000_Range</vt:lpstr>
      <vt:lpstr>'GMIC-NC_21A_SCDPT1'!SCDPT1_1499999_10</vt:lpstr>
      <vt:lpstr>'GMIC-NC_21A_SCDPT1'!SCDPT1_1499999_11</vt:lpstr>
      <vt:lpstr>'GMIC-NC_21A_SCDPT1'!SCDPT1_1499999_12</vt:lpstr>
      <vt:lpstr>'GMIC-NC_21A_SCDPT1'!SCDPT1_1499999_13</vt:lpstr>
      <vt:lpstr>'GMIC-NC_21A_SCDPT1'!SCDPT1_1499999_14</vt:lpstr>
      <vt:lpstr>'GMIC-NC_21A_SCDPT1'!SCDPT1_1499999_15</vt:lpstr>
      <vt:lpstr>'GMIC-NC_21A_SCDPT1'!SCDPT1_1499999_19</vt:lpstr>
      <vt:lpstr>'GMIC-NC_21A_SCDPT1'!SCDPT1_1499999_20</vt:lpstr>
      <vt:lpstr>'GMIC-NC_21A_SCDPT1'!SCDPT1_1499999_7</vt:lpstr>
      <vt:lpstr>'GMIC-NC_21A_SCDPT1'!SCDPT1_1499999_9</vt:lpstr>
      <vt:lpstr>'GMIC-NC_21A_SCDPT1'!SCDPT1_14BEGIN_1</vt:lpstr>
      <vt:lpstr>'GMIC-NC_21A_SCDPT1'!SCDPT1_14BEGIN_10</vt:lpstr>
      <vt:lpstr>'GMIC-NC_21A_SCDPT1'!SCDPT1_14BEGIN_11</vt:lpstr>
      <vt:lpstr>'GMIC-NC_21A_SCDPT1'!SCDPT1_14BEGIN_12</vt:lpstr>
      <vt:lpstr>'GMIC-NC_21A_SCDPT1'!SCDPT1_14BEGIN_13</vt:lpstr>
      <vt:lpstr>'GMIC-NC_21A_SCDPT1'!SCDPT1_14BEGIN_14</vt:lpstr>
      <vt:lpstr>'GMIC-NC_21A_SCDPT1'!SCDPT1_14BEGIN_15</vt:lpstr>
      <vt:lpstr>'GMIC-NC_21A_SCDPT1'!SCDPT1_14BEGIN_16</vt:lpstr>
      <vt:lpstr>'GMIC-NC_21A_SCDPT1'!SCDPT1_14BEGIN_17</vt:lpstr>
      <vt:lpstr>'GMIC-NC_21A_SCDPT1'!SCDPT1_14BEGIN_18</vt:lpstr>
      <vt:lpstr>'GMIC-NC_21A_SCDPT1'!SCDPT1_14BEGIN_19</vt:lpstr>
      <vt:lpstr>'GMIC-NC_21A_SCDPT1'!SCDPT1_14BEGIN_2</vt:lpstr>
      <vt:lpstr>'GMIC-NC_21A_SCDPT1'!SCDPT1_14BEGIN_20</vt:lpstr>
      <vt:lpstr>'GMIC-NC_21A_SCDPT1'!SCDPT1_14BEGIN_21</vt:lpstr>
      <vt:lpstr>'GMIC-NC_21A_SCDPT1'!SCDPT1_14BEGIN_22</vt:lpstr>
      <vt:lpstr>'GMIC-NC_21A_SCDPT1'!SCDPT1_14BEGIN_23</vt:lpstr>
      <vt:lpstr>'GMIC-NC_21A_SCDPT1'!SCDPT1_14BEGIN_24</vt:lpstr>
      <vt:lpstr>'GMIC-NC_21A_SCDPT1'!SCDPT1_14BEGIN_25</vt:lpstr>
      <vt:lpstr>'GMIC-NC_21A_SCDPT1'!SCDPT1_14BEGIN_26</vt:lpstr>
      <vt:lpstr>'GMIC-NC_21A_SCDPT1'!SCDPT1_14BEGIN_27</vt:lpstr>
      <vt:lpstr>'GMIC-NC_21A_SCDPT1'!SCDPT1_14BEGIN_28</vt:lpstr>
      <vt:lpstr>'GMIC-NC_21A_SCDPT1'!SCDPT1_14BEGIN_29</vt:lpstr>
      <vt:lpstr>'GMIC-NC_21A_SCDPT1'!SCDPT1_14BEGIN_3</vt:lpstr>
      <vt:lpstr>'GMIC-NC_21A_SCDPT1'!SCDPT1_14BEGIN_30</vt:lpstr>
      <vt:lpstr>'GMIC-NC_21A_SCDPT1'!SCDPT1_14BEGIN_31</vt:lpstr>
      <vt:lpstr>'GMIC-NC_21A_SCDPT1'!SCDPT1_14BEGIN_32</vt:lpstr>
      <vt:lpstr>'GMIC-NC_21A_SCDPT1'!SCDPT1_14BEGIN_33</vt:lpstr>
      <vt:lpstr>'GMIC-NC_21A_SCDPT1'!SCDPT1_14BEGIN_34</vt:lpstr>
      <vt:lpstr>'GMIC-NC_21A_SCDPT1'!SCDPT1_14BEGIN_35</vt:lpstr>
      <vt:lpstr>'GMIC-NC_21A_SCDPT1'!SCDPT1_14BEGIN_4</vt:lpstr>
      <vt:lpstr>'GMIC-NC_21A_SCDPT1'!SCDPT1_14BEGIN_5</vt:lpstr>
      <vt:lpstr>'GMIC-NC_21A_SCDPT1'!SCDPT1_14BEGIN_6.01</vt:lpstr>
      <vt:lpstr>'GMIC-NC_21A_SCDPT1'!SCDPT1_14BEGIN_6.02</vt:lpstr>
      <vt:lpstr>'GMIC-NC_21A_SCDPT1'!SCDPT1_14BEGIN_6.03</vt:lpstr>
      <vt:lpstr>'GMIC-NC_21A_SCDPT1'!SCDPT1_14BEGIN_7</vt:lpstr>
      <vt:lpstr>'GMIC-NC_21A_SCDPT1'!SCDPT1_14BEGIN_8</vt:lpstr>
      <vt:lpstr>'GMIC-NC_21A_SCDPT1'!SCDPT1_14BEGIN_9</vt:lpstr>
      <vt:lpstr>'GMIC-NC_21A_SCDPT1'!SCDPT1_14ENDIN_10</vt:lpstr>
      <vt:lpstr>'GMIC-NC_21A_SCDPT1'!SCDPT1_14ENDIN_11</vt:lpstr>
      <vt:lpstr>'GMIC-NC_21A_SCDPT1'!SCDPT1_14ENDIN_12</vt:lpstr>
      <vt:lpstr>'GMIC-NC_21A_SCDPT1'!SCDPT1_14ENDIN_13</vt:lpstr>
      <vt:lpstr>'GMIC-NC_21A_SCDPT1'!SCDPT1_14ENDIN_14</vt:lpstr>
      <vt:lpstr>'GMIC-NC_21A_SCDPT1'!SCDPT1_14ENDIN_15</vt:lpstr>
      <vt:lpstr>'GMIC-NC_21A_SCDPT1'!SCDPT1_14ENDIN_16</vt:lpstr>
      <vt:lpstr>'GMIC-NC_21A_SCDPT1'!SCDPT1_14ENDIN_17</vt:lpstr>
      <vt:lpstr>'GMIC-NC_21A_SCDPT1'!SCDPT1_14ENDIN_18</vt:lpstr>
      <vt:lpstr>'GMIC-NC_21A_SCDPT1'!SCDPT1_14ENDIN_19</vt:lpstr>
      <vt:lpstr>'GMIC-NC_21A_SCDPT1'!SCDPT1_14ENDIN_2</vt:lpstr>
      <vt:lpstr>'GMIC-NC_21A_SCDPT1'!SCDPT1_14ENDIN_20</vt:lpstr>
      <vt:lpstr>'GMIC-NC_21A_SCDPT1'!SCDPT1_14ENDIN_21</vt:lpstr>
      <vt:lpstr>'GMIC-NC_21A_SCDPT1'!SCDPT1_14ENDIN_22</vt:lpstr>
      <vt:lpstr>'GMIC-NC_21A_SCDPT1'!SCDPT1_14ENDIN_23</vt:lpstr>
      <vt:lpstr>'GMIC-NC_21A_SCDPT1'!SCDPT1_14ENDIN_24</vt:lpstr>
      <vt:lpstr>'GMIC-NC_21A_SCDPT1'!SCDPT1_14ENDIN_25</vt:lpstr>
      <vt:lpstr>'GMIC-NC_21A_SCDPT1'!SCDPT1_14ENDIN_26</vt:lpstr>
      <vt:lpstr>'GMIC-NC_21A_SCDPT1'!SCDPT1_14ENDIN_27</vt:lpstr>
      <vt:lpstr>'GMIC-NC_21A_SCDPT1'!SCDPT1_14ENDIN_28</vt:lpstr>
      <vt:lpstr>'GMIC-NC_21A_SCDPT1'!SCDPT1_14ENDIN_29</vt:lpstr>
      <vt:lpstr>'GMIC-NC_21A_SCDPT1'!SCDPT1_14ENDIN_3</vt:lpstr>
      <vt:lpstr>'GMIC-NC_21A_SCDPT1'!SCDPT1_14ENDIN_30</vt:lpstr>
      <vt:lpstr>'GMIC-NC_21A_SCDPT1'!SCDPT1_14ENDIN_31</vt:lpstr>
      <vt:lpstr>'GMIC-NC_21A_SCDPT1'!SCDPT1_14ENDIN_32</vt:lpstr>
      <vt:lpstr>'GMIC-NC_21A_SCDPT1'!SCDPT1_14ENDIN_33</vt:lpstr>
      <vt:lpstr>'GMIC-NC_21A_SCDPT1'!SCDPT1_14ENDIN_34</vt:lpstr>
      <vt:lpstr>'GMIC-NC_21A_SCDPT1'!SCDPT1_14ENDIN_35</vt:lpstr>
      <vt:lpstr>'GMIC-NC_21A_SCDPT1'!SCDPT1_14ENDIN_4</vt:lpstr>
      <vt:lpstr>'GMIC-NC_21A_SCDPT1'!SCDPT1_14ENDIN_5</vt:lpstr>
      <vt:lpstr>'GMIC-NC_21A_SCDPT1'!SCDPT1_14ENDIN_6.01</vt:lpstr>
      <vt:lpstr>'GMIC-NC_21A_SCDPT1'!SCDPT1_14ENDIN_6.02</vt:lpstr>
      <vt:lpstr>'GMIC-NC_21A_SCDPT1'!SCDPT1_14ENDIN_6.03</vt:lpstr>
      <vt:lpstr>'GMIC-NC_21A_SCDPT1'!SCDPT1_14ENDIN_7</vt:lpstr>
      <vt:lpstr>'GMIC-NC_21A_SCDPT1'!SCDPT1_14ENDIN_8</vt:lpstr>
      <vt:lpstr>'GMIC-NC_21A_SCDPT1'!SCDPT1_14ENDIN_9</vt:lpstr>
      <vt:lpstr>'GMIC-NC_21A_SCDPT1'!SCDPT1_1799999_10</vt:lpstr>
      <vt:lpstr>'GMIC-NC_21A_SCDPT1'!SCDPT1_1799999_11</vt:lpstr>
      <vt:lpstr>'GMIC-NC_21A_SCDPT1'!SCDPT1_1799999_12</vt:lpstr>
      <vt:lpstr>'GMIC-NC_21A_SCDPT1'!SCDPT1_1799999_13</vt:lpstr>
      <vt:lpstr>'GMIC-NC_21A_SCDPT1'!SCDPT1_1799999_14</vt:lpstr>
      <vt:lpstr>'GMIC-NC_21A_SCDPT1'!SCDPT1_1799999_15</vt:lpstr>
      <vt:lpstr>'GMIC-NC_21A_SCDPT1'!SCDPT1_1799999_19</vt:lpstr>
      <vt:lpstr>'GMIC-NC_21A_SCDPT1'!SCDPT1_1799999_20</vt:lpstr>
      <vt:lpstr>'GMIC-NC_21A_SCDPT1'!SCDPT1_1799999_7</vt:lpstr>
      <vt:lpstr>'GMIC-NC_21A_SCDPT1'!SCDPT1_1799999_9</vt:lpstr>
      <vt:lpstr>'GMIC-NC_21A_SCDPT1'!SCDPT1_1800000_Range</vt:lpstr>
      <vt:lpstr>'GMIC-NC_21A_SCDPT1'!SCDPT1_1899999_10</vt:lpstr>
      <vt:lpstr>'GMIC-NC_21A_SCDPT1'!SCDPT1_1899999_11</vt:lpstr>
      <vt:lpstr>'GMIC-NC_21A_SCDPT1'!SCDPT1_1899999_12</vt:lpstr>
      <vt:lpstr>'GMIC-NC_21A_SCDPT1'!SCDPT1_1899999_13</vt:lpstr>
      <vt:lpstr>'GMIC-NC_21A_SCDPT1'!SCDPT1_1899999_14</vt:lpstr>
      <vt:lpstr>'GMIC-NC_21A_SCDPT1'!SCDPT1_1899999_15</vt:lpstr>
      <vt:lpstr>'GMIC-NC_21A_SCDPT1'!SCDPT1_1899999_19</vt:lpstr>
      <vt:lpstr>'GMIC-NC_21A_SCDPT1'!SCDPT1_1899999_20</vt:lpstr>
      <vt:lpstr>'GMIC-NC_21A_SCDPT1'!SCDPT1_1899999_7</vt:lpstr>
      <vt:lpstr>'GMIC-NC_21A_SCDPT1'!SCDPT1_1899999_9</vt:lpstr>
      <vt:lpstr>'GMIC-NC_21A_SCDPT1'!SCDPT1_18BEGIN_1</vt:lpstr>
      <vt:lpstr>'GMIC-NC_21A_SCDPT1'!SCDPT1_18BEGIN_10</vt:lpstr>
      <vt:lpstr>'GMIC-NC_21A_SCDPT1'!SCDPT1_18BEGIN_11</vt:lpstr>
      <vt:lpstr>'GMIC-NC_21A_SCDPT1'!SCDPT1_18BEGIN_12</vt:lpstr>
      <vt:lpstr>'GMIC-NC_21A_SCDPT1'!SCDPT1_18BEGIN_13</vt:lpstr>
      <vt:lpstr>'GMIC-NC_21A_SCDPT1'!SCDPT1_18BEGIN_14</vt:lpstr>
      <vt:lpstr>'GMIC-NC_21A_SCDPT1'!SCDPT1_18BEGIN_15</vt:lpstr>
      <vt:lpstr>'GMIC-NC_21A_SCDPT1'!SCDPT1_18BEGIN_16</vt:lpstr>
      <vt:lpstr>'GMIC-NC_21A_SCDPT1'!SCDPT1_18BEGIN_17</vt:lpstr>
      <vt:lpstr>'GMIC-NC_21A_SCDPT1'!SCDPT1_18BEGIN_18</vt:lpstr>
      <vt:lpstr>'GMIC-NC_21A_SCDPT1'!SCDPT1_18BEGIN_19</vt:lpstr>
      <vt:lpstr>'GMIC-NC_21A_SCDPT1'!SCDPT1_18BEGIN_2</vt:lpstr>
      <vt:lpstr>'GMIC-NC_21A_SCDPT1'!SCDPT1_18BEGIN_20</vt:lpstr>
      <vt:lpstr>'GMIC-NC_21A_SCDPT1'!SCDPT1_18BEGIN_21</vt:lpstr>
      <vt:lpstr>'GMIC-NC_21A_SCDPT1'!SCDPT1_18BEGIN_22</vt:lpstr>
      <vt:lpstr>'GMIC-NC_21A_SCDPT1'!SCDPT1_18BEGIN_23</vt:lpstr>
      <vt:lpstr>'GMIC-NC_21A_SCDPT1'!SCDPT1_18BEGIN_24</vt:lpstr>
      <vt:lpstr>'GMIC-NC_21A_SCDPT1'!SCDPT1_18BEGIN_25</vt:lpstr>
      <vt:lpstr>'GMIC-NC_21A_SCDPT1'!SCDPT1_18BEGIN_26</vt:lpstr>
      <vt:lpstr>'GMIC-NC_21A_SCDPT1'!SCDPT1_18BEGIN_27</vt:lpstr>
      <vt:lpstr>'GMIC-NC_21A_SCDPT1'!SCDPT1_18BEGIN_28</vt:lpstr>
      <vt:lpstr>'GMIC-NC_21A_SCDPT1'!SCDPT1_18BEGIN_29</vt:lpstr>
      <vt:lpstr>'GMIC-NC_21A_SCDPT1'!SCDPT1_18BEGIN_3</vt:lpstr>
      <vt:lpstr>'GMIC-NC_21A_SCDPT1'!SCDPT1_18BEGIN_30</vt:lpstr>
      <vt:lpstr>'GMIC-NC_21A_SCDPT1'!SCDPT1_18BEGIN_31</vt:lpstr>
      <vt:lpstr>'GMIC-NC_21A_SCDPT1'!SCDPT1_18BEGIN_32</vt:lpstr>
      <vt:lpstr>'GMIC-NC_21A_SCDPT1'!SCDPT1_18BEGIN_33</vt:lpstr>
      <vt:lpstr>'GMIC-NC_21A_SCDPT1'!SCDPT1_18BEGIN_34</vt:lpstr>
      <vt:lpstr>'GMIC-NC_21A_SCDPT1'!SCDPT1_18BEGIN_35</vt:lpstr>
      <vt:lpstr>'GMIC-NC_21A_SCDPT1'!SCDPT1_18BEGIN_4</vt:lpstr>
      <vt:lpstr>'GMIC-NC_21A_SCDPT1'!SCDPT1_18BEGIN_5</vt:lpstr>
      <vt:lpstr>'GMIC-NC_21A_SCDPT1'!SCDPT1_18BEGIN_6.01</vt:lpstr>
      <vt:lpstr>'GMIC-NC_21A_SCDPT1'!SCDPT1_18BEGIN_6.02</vt:lpstr>
      <vt:lpstr>'GMIC-NC_21A_SCDPT1'!SCDPT1_18BEGIN_6.03</vt:lpstr>
      <vt:lpstr>'GMIC-NC_21A_SCDPT1'!SCDPT1_18BEGIN_7</vt:lpstr>
      <vt:lpstr>'GMIC-NC_21A_SCDPT1'!SCDPT1_18BEGIN_8</vt:lpstr>
      <vt:lpstr>'GMIC-NC_21A_SCDPT1'!SCDPT1_18BEGIN_9</vt:lpstr>
      <vt:lpstr>'GMIC-NC_21A_SCDPT1'!SCDPT1_18ENDIN_10</vt:lpstr>
      <vt:lpstr>'GMIC-NC_21A_SCDPT1'!SCDPT1_18ENDIN_11</vt:lpstr>
      <vt:lpstr>'GMIC-NC_21A_SCDPT1'!SCDPT1_18ENDIN_12</vt:lpstr>
      <vt:lpstr>'GMIC-NC_21A_SCDPT1'!SCDPT1_18ENDIN_13</vt:lpstr>
      <vt:lpstr>'GMIC-NC_21A_SCDPT1'!SCDPT1_18ENDIN_14</vt:lpstr>
      <vt:lpstr>'GMIC-NC_21A_SCDPT1'!SCDPT1_18ENDIN_15</vt:lpstr>
      <vt:lpstr>'GMIC-NC_21A_SCDPT1'!SCDPT1_18ENDIN_16</vt:lpstr>
      <vt:lpstr>'GMIC-NC_21A_SCDPT1'!SCDPT1_18ENDIN_17</vt:lpstr>
      <vt:lpstr>'GMIC-NC_21A_SCDPT1'!SCDPT1_18ENDIN_18</vt:lpstr>
      <vt:lpstr>'GMIC-NC_21A_SCDPT1'!SCDPT1_18ENDIN_19</vt:lpstr>
      <vt:lpstr>'GMIC-NC_21A_SCDPT1'!SCDPT1_18ENDIN_2</vt:lpstr>
      <vt:lpstr>'GMIC-NC_21A_SCDPT1'!SCDPT1_18ENDIN_20</vt:lpstr>
      <vt:lpstr>'GMIC-NC_21A_SCDPT1'!SCDPT1_18ENDIN_21</vt:lpstr>
      <vt:lpstr>'GMIC-NC_21A_SCDPT1'!SCDPT1_18ENDIN_22</vt:lpstr>
      <vt:lpstr>'GMIC-NC_21A_SCDPT1'!SCDPT1_18ENDIN_23</vt:lpstr>
      <vt:lpstr>'GMIC-NC_21A_SCDPT1'!SCDPT1_18ENDIN_24</vt:lpstr>
      <vt:lpstr>'GMIC-NC_21A_SCDPT1'!SCDPT1_18ENDIN_25</vt:lpstr>
      <vt:lpstr>'GMIC-NC_21A_SCDPT1'!SCDPT1_18ENDIN_26</vt:lpstr>
      <vt:lpstr>'GMIC-NC_21A_SCDPT1'!SCDPT1_18ENDIN_27</vt:lpstr>
      <vt:lpstr>'GMIC-NC_21A_SCDPT1'!SCDPT1_18ENDIN_28</vt:lpstr>
      <vt:lpstr>'GMIC-NC_21A_SCDPT1'!SCDPT1_18ENDIN_29</vt:lpstr>
      <vt:lpstr>'GMIC-NC_21A_SCDPT1'!SCDPT1_18ENDIN_3</vt:lpstr>
      <vt:lpstr>'GMIC-NC_21A_SCDPT1'!SCDPT1_18ENDIN_30</vt:lpstr>
      <vt:lpstr>'GMIC-NC_21A_SCDPT1'!SCDPT1_18ENDIN_31</vt:lpstr>
      <vt:lpstr>'GMIC-NC_21A_SCDPT1'!SCDPT1_18ENDIN_32</vt:lpstr>
      <vt:lpstr>'GMIC-NC_21A_SCDPT1'!SCDPT1_18ENDIN_33</vt:lpstr>
      <vt:lpstr>'GMIC-NC_21A_SCDPT1'!SCDPT1_18ENDIN_34</vt:lpstr>
      <vt:lpstr>'GMIC-NC_21A_SCDPT1'!SCDPT1_18ENDIN_35</vt:lpstr>
      <vt:lpstr>'GMIC-NC_21A_SCDPT1'!SCDPT1_18ENDIN_4</vt:lpstr>
      <vt:lpstr>'GMIC-NC_21A_SCDPT1'!SCDPT1_18ENDIN_5</vt:lpstr>
      <vt:lpstr>'GMIC-NC_21A_SCDPT1'!SCDPT1_18ENDIN_6.01</vt:lpstr>
      <vt:lpstr>'GMIC-NC_21A_SCDPT1'!SCDPT1_18ENDIN_6.02</vt:lpstr>
      <vt:lpstr>'GMIC-NC_21A_SCDPT1'!SCDPT1_18ENDIN_6.03</vt:lpstr>
      <vt:lpstr>'GMIC-NC_21A_SCDPT1'!SCDPT1_18ENDIN_7</vt:lpstr>
      <vt:lpstr>'GMIC-NC_21A_SCDPT1'!SCDPT1_18ENDIN_8</vt:lpstr>
      <vt:lpstr>'GMIC-NC_21A_SCDPT1'!SCDPT1_18ENDIN_9</vt:lpstr>
      <vt:lpstr>'GMIC-NC_21A_SCDPT1'!SCDPT1_1900000_Range</vt:lpstr>
      <vt:lpstr>'GMIC-NC_21A_SCDPT1'!SCDPT1_1999999_10</vt:lpstr>
      <vt:lpstr>'GMIC-NC_21A_SCDPT1'!SCDPT1_1999999_11</vt:lpstr>
      <vt:lpstr>'GMIC-NC_21A_SCDPT1'!SCDPT1_1999999_12</vt:lpstr>
      <vt:lpstr>'GMIC-NC_21A_SCDPT1'!SCDPT1_1999999_13</vt:lpstr>
      <vt:lpstr>'GMIC-NC_21A_SCDPT1'!SCDPT1_1999999_14</vt:lpstr>
      <vt:lpstr>'GMIC-NC_21A_SCDPT1'!SCDPT1_1999999_15</vt:lpstr>
      <vt:lpstr>'GMIC-NC_21A_SCDPT1'!SCDPT1_1999999_19</vt:lpstr>
      <vt:lpstr>'GMIC-NC_21A_SCDPT1'!SCDPT1_1999999_20</vt:lpstr>
      <vt:lpstr>'GMIC-NC_21A_SCDPT1'!SCDPT1_1999999_7</vt:lpstr>
      <vt:lpstr>'GMIC-NC_21A_SCDPT1'!SCDPT1_1999999_9</vt:lpstr>
      <vt:lpstr>'GMIC-NC_21A_SCDPT1'!SCDPT1_19BEGIN_1</vt:lpstr>
      <vt:lpstr>'GMIC-NC_21A_SCDPT1'!SCDPT1_19BEGIN_10</vt:lpstr>
      <vt:lpstr>'GMIC-NC_21A_SCDPT1'!SCDPT1_19BEGIN_11</vt:lpstr>
      <vt:lpstr>'GMIC-NC_21A_SCDPT1'!SCDPT1_19BEGIN_12</vt:lpstr>
      <vt:lpstr>'GMIC-NC_21A_SCDPT1'!SCDPT1_19BEGIN_13</vt:lpstr>
      <vt:lpstr>'GMIC-NC_21A_SCDPT1'!SCDPT1_19BEGIN_14</vt:lpstr>
      <vt:lpstr>'GMIC-NC_21A_SCDPT1'!SCDPT1_19BEGIN_15</vt:lpstr>
      <vt:lpstr>'GMIC-NC_21A_SCDPT1'!SCDPT1_19BEGIN_16</vt:lpstr>
      <vt:lpstr>'GMIC-NC_21A_SCDPT1'!SCDPT1_19BEGIN_17</vt:lpstr>
      <vt:lpstr>'GMIC-NC_21A_SCDPT1'!SCDPT1_19BEGIN_18</vt:lpstr>
      <vt:lpstr>'GMIC-NC_21A_SCDPT1'!SCDPT1_19BEGIN_19</vt:lpstr>
      <vt:lpstr>'GMIC-NC_21A_SCDPT1'!SCDPT1_19BEGIN_2</vt:lpstr>
      <vt:lpstr>'GMIC-NC_21A_SCDPT1'!SCDPT1_19BEGIN_20</vt:lpstr>
      <vt:lpstr>'GMIC-NC_21A_SCDPT1'!SCDPT1_19BEGIN_21</vt:lpstr>
      <vt:lpstr>'GMIC-NC_21A_SCDPT1'!SCDPT1_19BEGIN_22</vt:lpstr>
      <vt:lpstr>'GMIC-NC_21A_SCDPT1'!SCDPT1_19BEGIN_23</vt:lpstr>
      <vt:lpstr>'GMIC-NC_21A_SCDPT1'!SCDPT1_19BEGIN_24</vt:lpstr>
      <vt:lpstr>'GMIC-NC_21A_SCDPT1'!SCDPT1_19BEGIN_25</vt:lpstr>
      <vt:lpstr>'GMIC-NC_21A_SCDPT1'!SCDPT1_19BEGIN_26</vt:lpstr>
      <vt:lpstr>'GMIC-NC_21A_SCDPT1'!SCDPT1_19BEGIN_27</vt:lpstr>
      <vt:lpstr>'GMIC-NC_21A_SCDPT1'!SCDPT1_19BEGIN_28</vt:lpstr>
      <vt:lpstr>'GMIC-NC_21A_SCDPT1'!SCDPT1_19BEGIN_29</vt:lpstr>
      <vt:lpstr>'GMIC-NC_21A_SCDPT1'!SCDPT1_19BEGIN_3</vt:lpstr>
      <vt:lpstr>'GMIC-NC_21A_SCDPT1'!SCDPT1_19BEGIN_30</vt:lpstr>
      <vt:lpstr>'GMIC-NC_21A_SCDPT1'!SCDPT1_19BEGIN_31</vt:lpstr>
      <vt:lpstr>'GMIC-NC_21A_SCDPT1'!SCDPT1_19BEGIN_32</vt:lpstr>
      <vt:lpstr>'GMIC-NC_21A_SCDPT1'!SCDPT1_19BEGIN_33</vt:lpstr>
      <vt:lpstr>'GMIC-NC_21A_SCDPT1'!SCDPT1_19BEGIN_34</vt:lpstr>
      <vt:lpstr>'GMIC-NC_21A_SCDPT1'!SCDPT1_19BEGIN_35</vt:lpstr>
      <vt:lpstr>'GMIC-NC_21A_SCDPT1'!SCDPT1_19BEGIN_4</vt:lpstr>
      <vt:lpstr>'GMIC-NC_21A_SCDPT1'!SCDPT1_19BEGIN_5</vt:lpstr>
      <vt:lpstr>'GMIC-NC_21A_SCDPT1'!SCDPT1_19BEGIN_6.01</vt:lpstr>
      <vt:lpstr>'GMIC-NC_21A_SCDPT1'!SCDPT1_19BEGIN_6.02</vt:lpstr>
      <vt:lpstr>'GMIC-NC_21A_SCDPT1'!SCDPT1_19BEGIN_6.03</vt:lpstr>
      <vt:lpstr>'GMIC-NC_21A_SCDPT1'!SCDPT1_19BEGIN_7</vt:lpstr>
      <vt:lpstr>'GMIC-NC_21A_SCDPT1'!SCDPT1_19BEGIN_8</vt:lpstr>
      <vt:lpstr>'GMIC-NC_21A_SCDPT1'!SCDPT1_19BEGIN_9</vt:lpstr>
      <vt:lpstr>'GMIC-NC_21A_SCDPT1'!SCDPT1_19ENDIN_10</vt:lpstr>
      <vt:lpstr>'GMIC-NC_21A_SCDPT1'!SCDPT1_19ENDIN_11</vt:lpstr>
      <vt:lpstr>'GMIC-NC_21A_SCDPT1'!SCDPT1_19ENDIN_12</vt:lpstr>
      <vt:lpstr>'GMIC-NC_21A_SCDPT1'!SCDPT1_19ENDIN_13</vt:lpstr>
      <vt:lpstr>'GMIC-NC_21A_SCDPT1'!SCDPT1_19ENDIN_14</vt:lpstr>
      <vt:lpstr>'GMIC-NC_21A_SCDPT1'!SCDPT1_19ENDIN_15</vt:lpstr>
      <vt:lpstr>'GMIC-NC_21A_SCDPT1'!SCDPT1_19ENDIN_16</vt:lpstr>
      <vt:lpstr>'GMIC-NC_21A_SCDPT1'!SCDPT1_19ENDIN_17</vt:lpstr>
      <vt:lpstr>'GMIC-NC_21A_SCDPT1'!SCDPT1_19ENDIN_18</vt:lpstr>
      <vt:lpstr>'GMIC-NC_21A_SCDPT1'!SCDPT1_19ENDIN_19</vt:lpstr>
      <vt:lpstr>'GMIC-NC_21A_SCDPT1'!SCDPT1_19ENDIN_2</vt:lpstr>
      <vt:lpstr>'GMIC-NC_21A_SCDPT1'!SCDPT1_19ENDIN_20</vt:lpstr>
      <vt:lpstr>'GMIC-NC_21A_SCDPT1'!SCDPT1_19ENDIN_21</vt:lpstr>
      <vt:lpstr>'GMIC-NC_21A_SCDPT1'!SCDPT1_19ENDIN_22</vt:lpstr>
      <vt:lpstr>'GMIC-NC_21A_SCDPT1'!SCDPT1_19ENDIN_23</vt:lpstr>
      <vt:lpstr>'GMIC-NC_21A_SCDPT1'!SCDPT1_19ENDIN_24</vt:lpstr>
      <vt:lpstr>'GMIC-NC_21A_SCDPT1'!SCDPT1_19ENDIN_25</vt:lpstr>
      <vt:lpstr>'GMIC-NC_21A_SCDPT1'!SCDPT1_19ENDIN_26</vt:lpstr>
      <vt:lpstr>'GMIC-NC_21A_SCDPT1'!SCDPT1_19ENDIN_27</vt:lpstr>
      <vt:lpstr>'GMIC-NC_21A_SCDPT1'!SCDPT1_19ENDIN_28</vt:lpstr>
      <vt:lpstr>'GMIC-NC_21A_SCDPT1'!SCDPT1_19ENDIN_29</vt:lpstr>
      <vt:lpstr>'GMIC-NC_21A_SCDPT1'!SCDPT1_19ENDIN_3</vt:lpstr>
      <vt:lpstr>'GMIC-NC_21A_SCDPT1'!SCDPT1_19ENDIN_30</vt:lpstr>
      <vt:lpstr>'GMIC-NC_21A_SCDPT1'!SCDPT1_19ENDIN_31</vt:lpstr>
      <vt:lpstr>'GMIC-NC_21A_SCDPT1'!SCDPT1_19ENDIN_32</vt:lpstr>
      <vt:lpstr>'GMIC-NC_21A_SCDPT1'!SCDPT1_19ENDIN_33</vt:lpstr>
      <vt:lpstr>'GMIC-NC_21A_SCDPT1'!SCDPT1_19ENDIN_34</vt:lpstr>
      <vt:lpstr>'GMIC-NC_21A_SCDPT1'!SCDPT1_19ENDIN_35</vt:lpstr>
      <vt:lpstr>'GMIC-NC_21A_SCDPT1'!SCDPT1_19ENDIN_4</vt:lpstr>
      <vt:lpstr>'GMIC-NC_21A_SCDPT1'!SCDPT1_19ENDIN_5</vt:lpstr>
      <vt:lpstr>'GMIC-NC_21A_SCDPT1'!SCDPT1_19ENDIN_6.01</vt:lpstr>
      <vt:lpstr>'GMIC-NC_21A_SCDPT1'!SCDPT1_19ENDIN_6.02</vt:lpstr>
      <vt:lpstr>'GMIC-NC_21A_SCDPT1'!SCDPT1_19ENDIN_6.03</vt:lpstr>
      <vt:lpstr>'GMIC-NC_21A_SCDPT1'!SCDPT1_19ENDIN_7</vt:lpstr>
      <vt:lpstr>'GMIC-NC_21A_SCDPT1'!SCDPT1_19ENDIN_8</vt:lpstr>
      <vt:lpstr>'GMIC-NC_21A_SCDPT1'!SCDPT1_19ENDIN_9</vt:lpstr>
      <vt:lpstr>'GMIC-NC_21A_SCDPT1'!SCDPT1_2000000_Range</vt:lpstr>
      <vt:lpstr>'GMIC-NC_21A_SCDPT1'!SCDPT1_2099999_10</vt:lpstr>
      <vt:lpstr>'GMIC-NC_21A_SCDPT1'!SCDPT1_2099999_11</vt:lpstr>
      <vt:lpstr>'GMIC-NC_21A_SCDPT1'!SCDPT1_2099999_12</vt:lpstr>
      <vt:lpstr>'GMIC-NC_21A_SCDPT1'!SCDPT1_2099999_13</vt:lpstr>
      <vt:lpstr>'GMIC-NC_21A_SCDPT1'!SCDPT1_2099999_14</vt:lpstr>
      <vt:lpstr>'GMIC-NC_21A_SCDPT1'!SCDPT1_2099999_15</vt:lpstr>
      <vt:lpstr>'GMIC-NC_21A_SCDPT1'!SCDPT1_2099999_19</vt:lpstr>
      <vt:lpstr>'GMIC-NC_21A_SCDPT1'!SCDPT1_2099999_20</vt:lpstr>
      <vt:lpstr>'GMIC-NC_21A_SCDPT1'!SCDPT1_2099999_7</vt:lpstr>
      <vt:lpstr>'GMIC-NC_21A_SCDPT1'!SCDPT1_2099999_9</vt:lpstr>
      <vt:lpstr>'GMIC-NC_21A_SCDPT1'!SCDPT1_20BEGIN_1</vt:lpstr>
      <vt:lpstr>'GMIC-NC_21A_SCDPT1'!SCDPT1_20BEGIN_10</vt:lpstr>
      <vt:lpstr>'GMIC-NC_21A_SCDPT1'!SCDPT1_20BEGIN_11</vt:lpstr>
      <vt:lpstr>'GMIC-NC_21A_SCDPT1'!SCDPT1_20BEGIN_12</vt:lpstr>
      <vt:lpstr>'GMIC-NC_21A_SCDPT1'!SCDPT1_20BEGIN_13</vt:lpstr>
      <vt:lpstr>'GMIC-NC_21A_SCDPT1'!SCDPT1_20BEGIN_14</vt:lpstr>
      <vt:lpstr>'GMIC-NC_21A_SCDPT1'!SCDPT1_20BEGIN_15</vt:lpstr>
      <vt:lpstr>'GMIC-NC_21A_SCDPT1'!SCDPT1_20BEGIN_16</vt:lpstr>
      <vt:lpstr>'GMIC-NC_21A_SCDPT1'!SCDPT1_20BEGIN_17</vt:lpstr>
      <vt:lpstr>'GMIC-NC_21A_SCDPT1'!SCDPT1_20BEGIN_18</vt:lpstr>
      <vt:lpstr>'GMIC-NC_21A_SCDPT1'!SCDPT1_20BEGIN_19</vt:lpstr>
      <vt:lpstr>'GMIC-NC_21A_SCDPT1'!SCDPT1_20BEGIN_2</vt:lpstr>
      <vt:lpstr>'GMIC-NC_21A_SCDPT1'!SCDPT1_20BEGIN_20</vt:lpstr>
      <vt:lpstr>'GMIC-NC_21A_SCDPT1'!SCDPT1_20BEGIN_21</vt:lpstr>
      <vt:lpstr>'GMIC-NC_21A_SCDPT1'!SCDPT1_20BEGIN_22</vt:lpstr>
      <vt:lpstr>'GMIC-NC_21A_SCDPT1'!SCDPT1_20BEGIN_23</vt:lpstr>
      <vt:lpstr>'GMIC-NC_21A_SCDPT1'!SCDPT1_20BEGIN_24</vt:lpstr>
      <vt:lpstr>'GMIC-NC_21A_SCDPT1'!SCDPT1_20BEGIN_25</vt:lpstr>
      <vt:lpstr>'GMIC-NC_21A_SCDPT1'!SCDPT1_20BEGIN_26</vt:lpstr>
      <vt:lpstr>'GMIC-NC_21A_SCDPT1'!SCDPT1_20BEGIN_27</vt:lpstr>
      <vt:lpstr>'GMIC-NC_21A_SCDPT1'!SCDPT1_20BEGIN_28</vt:lpstr>
      <vt:lpstr>'GMIC-NC_21A_SCDPT1'!SCDPT1_20BEGIN_29</vt:lpstr>
      <vt:lpstr>'GMIC-NC_21A_SCDPT1'!SCDPT1_20BEGIN_3</vt:lpstr>
      <vt:lpstr>'GMIC-NC_21A_SCDPT1'!SCDPT1_20BEGIN_30</vt:lpstr>
      <vt:lpstr>'GMIC-NC_21A_SCDPT1'!SCDPT1_20BEGIN_31</vt:lpstr>
      <vt:lpstr>'GMIC-NC_21A_SCDPT1'!SCDPT1_20BEGIN_32</vt:lpstr>
      <vt:lpstr>'GMIC-NC_21A_SCDPT1'!SCDPT1_20BEGIN_33</vt:lpstr>
      <vt:lpstr>'GMIC-NC_21A_SCDPT1'!SCDPT1_20BEGIN_34</vt:lpstr>
      <vt:lpstr>'GMIC-NC_21A_SCDPT1'!SCDPT1_20BEGIN_35</vt:lpstr>
      <vt:lpstr>'GMIC-NC_21A_SCDPT1'!SCDPT1_20BEGIN_4</vt:lpstr>
      <vt:lpstr>'GMIC-NC_21A_SCDPT1'!SCDPT1_20BEGIN_5</vt:lpstr>
      <vt:lpstr>'GMIC-NC_21A_SCDPT1'!SCDPT1_20BEGIN_6.01</vt:lpstr>
      <vt:lpstr>'GMIC-NC_21A_SCDPT1'!SCDPT1_20BEGIN_6.02</vt:lpstr>
      <vt:lpstr>'GMIC-NC_21A_SCDPT1'!SCDPT1_20BEGIN_6.03</vt:lpstr>
      <vt:lpstr>'GMIC-NC_21A_SCDPT1'!SCDPT1_20BEGIN_7</vt:lpstr>
      <vt:lpstr>'GMIC-NC_21A_SCDPT1'!SCDPT1_20BEGIN_8</vt:lpstr>
      <vt:lpstr>'GMIC-NC_21A_SCDPT1'!SCDPT1_20BEGIN_9</vt:lpstr>
      <vt:lpstr>'GMIC-NC_21A_SCDPT1'!SCDPT1_20ENDIN_10</vt:lpstr>
      <vt:lpstr>'GMIC-NC_21A_SCDPT1'!SCDPT1_20ENDIN_11</vt:lpstr>
      <vt:lpstr>'GMIC-NC_21A_SCDPT1'!SCDPT1_20ENDIN_12</vt:lpstr>
      <vt:lpstr>'GMIC-NC_21A_SCDPT1'!SCDPT1_20ENDIN_13</vt:lpstr>
      <vt:lpstr>'GMIC-NC_21A_SCDPT1'!SCDPT1_20ENDIN_14</vt:lpstr>
      <vt:lpstr>'GMIC-NC_21A_SCDPT1'!SCDPT1_20ENDIN_15</vt:lpstr>
      <vt:lpstr>'GMIC-NC_21A_SCDPT1'!SCDPT1_20ENDIN_16</vt:lpstr>
      <vt:lpstr>'GMIC-NC_21A_SCDPT1'!SCDPT1_20ENDIN_17</vt:lpstr>
      <vt:lpstr>'GMIC-NC_21A_SCDPT1'!SCDPT1_20ENDIN_18</vt:lpstr>
      <vt:lpstr>'GMIC-NC_21A_SCDPT1'!SCDPT1_20ENDIN_19</vt:lpstr>
      <vt:lpstr>'GMIC-NC_21A_SCDPT1'!SCDPT1_20ENDIN_2</vt:lpstr>
      <vt:lpstr>'GMIC-NC_21A_SCDPT1'!SCDPT1_20ENDIN_20</vt:lpstr>
      <vt:lpstr>'GMIC-NC_21A_SCDPT1'!SCDPT1_20ENDIN_21</vt:lpstr>
      <vt:lpstr>'GMIC-NC_21A_SCDPT1'!SCDPT1_20ENDIN_22</vt:lpstr>
      <vt:lpstr>'GMIC-NC_21A_SCDPT1'!SCDPT1_20ENDIN_23</vt:lpstr>
      <vt:lpstr>'GMIC-NC_21A_SCDPT1'!SCDPT1_20ENDIN_24</vt:lpstr>
      <vt:lpstr>'GMIC-NC_21A_SCDPT1'!SCDPT1_20ENDIN_25</vt:lpstr>
      <vt:lpstr>'GMIC-NC_21A_SCDPT1'!SCDPT1_20ENDIN_26</vt:lpstr>
      <vt:lpstr>'GMIC-NC_21A_SCDPT1'!SCDPT1_20ENDIN_27</vt:lpstr>
      <vt:lpstr>'GMIC-NC_21A_SCDPT1'!SCDPT1_20ENDIN_28</vt:lpstr>
      <vt:lpstr>'GMIC-NC_21A_SCDPT1'!SCDPT1_20ENDIN_29</vt:lpstr>
      <vt:lpstr>'GMIC-NC_21A_SCDPT1'!SCDPT1_20ENDIN_3</vt:lpstr>
      <vt:lpstr>'GMIC-NC_21A_SCDPT1'!SCDPT1_20ENDIN_30</vt:lpstr>
      <vt:lpstr>'GMIC-NC_21A_SCDPT1'!SCDPT1_20ENDIN_31</vt:lpstr>
      <vt:lpstr>'GMIC-NC_21A_SCDPT1'!SCDPT1_20ENDIN_32</vt:lpstr>
      <vt:lpstr>'GMIC-NC_21A_SCDPT1'!SCDPT1_20ENDIN_33</vt:lpstr>
      <vt:lpstr>'GMIC-NC_21A_SCDPT1'!SCDPT1_20ENDIN_34</vt:lpstr>
      <vt:lpstr>'GMIC-NC_21A_SCDPT1'!SCDPT1_20ENDIN_35</vt:lpstr>
      <vt:lpstr>'GMIC-NC_21A_SCDPT1'!SCDPT1_20ENDIN_4</vt:lpstr>
      <vt:lpstr>'GMIC-NC_21A_SCDPT1'!SCDPT1_20ENDIN_5</vt:lpstr>
      <vt:lpstr>'GMIC-NC_21A_SCDPT1'!SCDPT1_20ENDIN_6.01</vt:lpstr>
      <vt:lpstr>'GMIC-NC_21A_SCDPT1'!SCDPT1_20ENDIN_6.02</vt:lpstr>
      <vt:lpstr>'GMIC-NC_21A_SCDPT1'!SCDPT1_20ENDIN_6.03</vt:lpstr>
      <vt:lpstr>'GMIC-NC_21A_SCDPT1'!SCDPT1_20ENDIN_7</vt:lpstr>
      <vt:lpstr>'GMIC-NC_21A_SCDPT1'!SCDPT1_20ENDIN_8</vt:lpstr>
      <vt:lpstr>'GMIC-NC_21A_SCDPT1'!SCDPT1_20ENDIN_9</vt:lpstr>
      <vt:lpstr>'GMIC-NC_21A_SCDPT1'!SCDPT1_2100000_Range</vt:lpstr>
      <vt:lpstr>'GMIC-NC_21A_SCDPT1'!SCDPT1_2199999_10</vt:lpstr>
      <vt:lpstr>'GMIC-NC_21A_SCDPT1'!SCDPT1_2199999_11</vt:lpstr>
      <vt:lpstr>'GMIC-NC_21A_SCDPT1'!SCDPT1_2199999_12</vt:lpstr>
      <vt:lpstr>'GMIC-NC_21A_SCDPT1'!SCDPT1_2199999_13</vt:lpstr>
      <vt:lpstr>'GMIC-NC_21A_SCDPT1'!SCDPT1_2199999_14</vt:lpstr>
      <vt:lpstr>'GMIC-NC_21A_SCDPT1'!SCDPT1_2199999_15</vt:lpstr>
      <vt:lpstr>'GMIC-NC_21A_SCDPT1'!SCDPT1_2199999_19</vt:lpstr>
      <vt:lpstr>'GMIC-NC_21A_SCDPT1'!SCDPT1_2199999_20</vt:lpstr>
      <vt:lpstr>'GMIC-NC_21A_SCDPT1'!SCDPT1_2199999_7</vt:lpstr>
      <vt:lpstr>'GMIC-NC_21A_SCDPT1'!SCDPT1_2199999_9</vt:lpstr>
      <vt:lpstr>'GMIC-NC_21A_SCDPT1'!SCDPT1_21BEGIN_1</vt:lpstr>
      <vt:lpstr>'GMIC-NC_21A_SCDPT1'!SCDPT1_21BEGIN_10</vt:lpstr>
      <vt:lpstr>'GMIC-NC_21A_SCDPT1'!SCDPT1_21BEGIN_11</vt:lpstr>
      <vt:lpstr>'GMIC-NC_21A_SCDPT1'!SCDPT1_21BEGIN_12</vt:lpstr>
      <vt:lpstr>'GMIC-NC_21A_SCDPT1'!SCDPT1_21BEGIN_13</vt:lpstr>
      <vt:lpstr>'GMIC-NC_21A_SCDPT1'!SCDPT1_21BEGIN_14</vt:lpstr>
      <vt:lpstr>'GMIC-NC_21A_SCDPT1'!SCDPT1_21BEGIN_15</vt:lpstr>
      <vt:lpstr>'GMIC-NC_21A_SCDPT1'!SCDPT1_21BEGIN_16</vt:lpstr>
      <vt:lpstr>'GMIC-NC_21A_SCDPT1'!SCDPT1_21BEGIN_17</vt:lpstr>
      <vt:lpstr>'GMIC-NC_21A_SCDPT1'!SCDPT1_21BEGIN_18</vt:lpstr>
      <vt:lpstr>'GMIC-NC_21A_SCDPT1'!SCDPT1_21BEGIN_19</vt:lpstr>
      <vt:lpstr>'GMIC-NC_21A_SCDPT1'!SCDPT1_21BEGIN_2</vt:lpstr>
      <vt:lpstr>'GMIC-NC_21A_SCDPT1'!SCDPT1_21BEGIN_20</vt:lpstr>
      <vt:lpstr>'GMIC-NC_21A_SCDPT1'!SCDPT1_21BEGIN_21</vt:lpstr>
      <vt:lpstr>'GMIC-NC_21A_SCDPT1'!SCDPT1_21BEGIN_22</vt:lpstr>
      <vt:lpstr>'GMIC-NC_21A_SCDPT1'!SCDPT1_21BEGIN_23</vt:lpstr>
      <vt:lpstr>'GMIC-NC_21A_SCDPT1'!SCDPT1_21BEGIN_24</vt:lpstr>
      <vt:lpstr>'GMIC-NC_21A_SCDPT1'!SCDPT1_21BEGIN_25</vt:lpstr>
      <vt:lpstr>'GMIC-NC_21A_SCDPT1'!SCDPT1_21BEGIN_26</vt:lpstr>
      <vt:lpstr>'GMIC-NC_21A_SCDPT1'!SCDPT1_21BEGIN_27</vt:lpstr>
      <vt:lpstr>'GMIC-NC_21A_SCDPT1'!SCDPT1_21BEGIN_28</vt:lpstr>
      <vt:lpstr>'GMIC-NC_21A_SCDPT1'!SCDPT1_21BEGIN_29</vt:lpstr>
      <vt:lpstr>'GMIC-NC_21A_SCDPT1'!SCDPT1_21BEGIN_3</vt:lpstr>
      <vt:lpstr>'GMIC-NC_21A_SCDPT1'!SCDPT1_21BEGIN_30</vt:lpstr>
      <vt:lpstr>'GMIC-NC_21A_SCDPT1'!SCDPT1_21BEGIN_31</vt:lpstr>
      <vt:lpstr>'GMIC-NC_21A_SCDPT1'!SCDPT1_21BEGIN_32</vt:lpstr>
      <vt:lpstr>'GMIC-NC_21A_SCDPT1'!SCDPT1_21BEGIN_33</vt:lpstr>
      <vt:lpstr>'GMIC-NC_21A_SCDPT1'!SCDPT1_21BEGIN_34</vt:lpstr>
      <vt:lpstr>'GMIC-NC_21A_SCDPT1'!SCDPT1_21BEGIN_35</vt:lpstr>
      <vt:lpstr>'GMIC-NC_21A_SCDPT1'!SCDPT1_21BEGIN_4</vt:lpstr>
      <vt:lpstr>'GMIC-NC_21A_SCDPT1'!SCDPT1_21BEGIN_5</vt:lpstr>
      <vt:lpstr>'GMIC-NC_21A_SCDPT1'!SCDPT1_21BEGIN_6.01</vt:lpstr>
      <vt:lpstr>'GMIC-NC_21A_SCDPT1'!SCDPT1_21BEGIN_6.02</vt:lpstr>
      <vt:lpstr>'GMIC-NC_21A_SCDPT1'!SCDPT1_21BEGIN_6.03</vt:lpstr>
      <vt:lpstr>'GMIC-NC_21A_SCDPT1'!SCDPT1_21BEGIN_7</vt:lpstr>
      <vt:lpstr>'GMIC-NC_21A_SCDPT1'!SCDPT1_21BEGIN_8</vt:lpstr>
      <vt:lpstr>'GMIC-NC_21A_SCDPT1'!SCDPT1_21BEGIN_9</vt:lpstr>
      <vt:lpstr>'GMIC-NC_21A_SCDPT1'!SCDPT1_21ENDIN_10</vt:lpstr>
      <vt:lpstr>'GMIC-NC_21A_SCDPT1'!SCDPT1_21ENDIN_11</vt:lpstr>
      <vt:lpstr>'GMIC-NC_21A_SCDPT1'!SCDPT1_21ENDIN_12</vt:lpstr>
      <vt:lpstr>'GMIC-NC_21A_SCDPT1'!SCDPT1_21ENDIN_13</vt:lpstr>
      <vt:lpstr>'GMIC-NC_21A_SCDPT1'!SCDPT1_21ENDIN_14</vt:lpstr>
      <vt:lpstr>'GMIC-NC_21A_SCDPT1'!SCDPT1_21ENDIN_15</vt:lpstr>
      <vt:lpstr>'GMIC-NC_21A_SCDPT1'!SCDPT1_21ENDIN_16</vt:lpstr>
      <vt:lpstr>'GMIC-NC_21A_SCDPT1'!SCDPT1_21ENDIN_17</vt:lpstr>
      <vt:lpstr>'GMIC-NC_21A_SCDPT1'!SCDPT1_21ENDIN_18</vt:lpstr>
      <vt:lpstr>'GMIC-NC_21A_SCDPT1'!SCDPT1_21ENDIN_19</vt:lpstr>
      <vt:lpstr>'GMIC-NC_21A_SCDPT1'!SCDPT1_21ENDIN_2</vt:lpstr>
      <vt:lpstr>'GMIC-NC_21A_SCDPT1'!SCDPT1_21ENDIN_20</vt:lpstr>
      <vt:lpstr>'GMIC-NC_21A_SCDPT1'!SCDPT1_21ENDIN_21</vt:lpstr>
      <vt:lpstr>'GMIC-NC_21A_SCDPT1'!SCDPT1_21ENDIN_22</vt:lpstr>
      <vt:lpstr>'GMIC-NC_21A_SCDPT1'!SCDPT1_21ENDIN_23</vt:lpstr>
      <vt:lpstr>'GMIC-NC_21A_SCDPT1'!SCDPT1_21ENDIN_24</vt:lpstr>
      <vt:lpstr>'GMIC-NC_21A_SCDPT1'!SCDPT1_21ENDIN_25</vt:lpstr>
      <vt:lpstr>'GMIC-NC_21A_SCDPT1'!SCDPT1_21ENDIN_26</vt:lpstr>
      <vt:lpstr>'GMIC-NC_21A_SCDPT1'!SCDPT1_21ENDIN_27</vt:lpstr>
      <vt:lpstr>'GMIC-NC_21A_SCDPT1'!SCDPT1_21ENDIN_28</vt:lpstr>
      <vt:lpstr>'GMIC-NC_21A_SCDPT1'!SCDPT1_21ENDIN_29</vt:lpstr>
      <vt:lpstr>'GMIC-NC_21A_SCDPT1'!SCDPT1_21ENDIN_3</vt:lpstr>
      <vt:lpstr>'GMIC-NC_21A_SCDPT1'!SCDPT1_21ENDIN_30</vt:lpstr>
      <vt:lpstr>'GMIC-NC_21A_SCDPT1'!SCDPT1_21ENDIN_31</vt:lpstr>
      <vt:lpstr>'GMIC-NC_21A_SCDPT1'!SCDPT1_21ENDIN_32</vt:lpstr>
      <vt:lpstr>'GMIC-NC_21A_SCDPT1'!SCDPT1_21ENDIN_33</vt:lpstr>
      <vt:lpstr>'GMIC-NC_21A_SCDPT1'!SCDPT1_21ENDIN_34</vt:lpstr>
      <vt:lpstr>'GMIC-NC_21A_SCDPT1'!SCDPT1_21ENDIN_35</vt:lpstr>
      <vt:lpstr>'GMIC-NC_21A_SCDPT1'!SCDPT1_21ENDIN_4</vt:lpstr>
      <vt:lpstr>'GMIC-NC_21A_SCDPT1'!SCDPT1_21ENDIN_5</vt:lpstr>
      <vt:lpstr>'GMIC-NC_21A_SCDPT1'!SCDPT1_21ENDIN_6.01</vt:lpstr>
      <vt:lpstr>'GMIC-NC_21A_SCDPT1'!SCDPT1_21ENDIN_6.02</vt:lpstr>
      <vt:lpstr>'GMIC-NC_21A_SCDPT1'!SCDPT1_21ENDIN_6.03</vt:lpstr>
      <vt:lpstr>'GMIC-NC_21A_SCDPT1'!SCDPT1_21ENDIN_7</vt:lpstr>
      <vt:lpstr>'GMIC-NC_21A_SCDPT1'!SCDPT1_21ENDIN_8</vt:lpstr>
      <vt:lpstr>'GMIC-NC_21A_SCDPT1'!SCDPT1_21ENDIN_9</vt:lpstr>
      <vt:lpstr>'GMIC-NC_21A_SCDPT1'!SCDPT1_2499999_10</vt:lpstr>
      <vt:lpstr>'GMIC-NC_21A_SCDPT1'!SCDPT1_2499999_11</vt:lpstr>
      <vt:lpstr>'GMIC-NC_21A_SCDPT1'!SCDPT1_2499999_12</vt:lpstr>
      <vt:lpstr>'GMIC-NC_21A_SCDPT1'!SCDPT1_2499999_13</vt:lpstr>
      <vt:lpstr>'GMIC-NC_21A_SCDPT1'!SCDPT1_2499999_14</vt:lpstr>
      <vt:lpstr>'GMIC-NC_21A_SCDPT1'!SCDPT1_2499999_15</vt:lpstr>
      <vt:lpstr>'GMIC-NC_21A_SCDPT1'!SCDPT1_2499999_19</vt:lpstr>
      <vt:lpstr>'GMIC-NC_21A_SCDPT1'!SCDPT1_2499999_20</vt:lpstr>
      <vt:lpstr>'GMIC-NC_21A_SCDPT1'!SCDPT1_2499999_7</vt:lpstr>
      <vt:lpstr>'GMIC-NC_21A_SCDPT1'!SCDPT1_2499999_9</vt:lpstr>
      <vt:lpstr>'GMIC-NC_21A_SCDPT1'!SCDPT1_2500000_Range</vt:lpstr>
      <vt:lpstr>'GMIC-NC_21A_SCDPT1'!SCDPT1_2500001_1</vt:lpstr>
      <vt:lpstr>'GMIC-NC_21A_SCDPT1'!SCDPT1_2500001_10</vt:lpstr>
      <vt:lpstr>'GMIC-NC_21A_SCDPT1'!SCDPT1_2500001_11</vt:lpstr>
      <vt:lpstr>'GMIC-NC_21A_SCDPT1'!SCDPT1_2500001_12</vt:lpstr>
      <vt:lpstr>'GMIC-NC_21A_SCDPT1'!SCDPT1_2500001_13</vt:lpstr>
      <vt:lpstr>'GMIC-NC_21A_SCDPT1'!SCDPT1_2500001_14</vt:lpstr>
      <vt:lpstr>'GMIC-NC_21A_SCDPT1'!SCDPT1_2500001_15</vt:lpstr>
      <vt:lpstr>'GMIC-NC_21A_SCDPT1'!SCDPT1_2500001_16</vt:lpstr>
      <vt:lpstr>'GMIC-NC_21A_SCDPT1'!SCDPT1_2500001_17</vt:lpstr>
      <vt:lpstr>'GMIC-NC_21A_SCDPT1'!SCDPT1_2500001_18</vt:lpstr>
      <vt:lpstr>'GMIC-NC_21A_SCDPT1'!SCDPT1_2500001_19</vt:lpstr>
      <vt:lpstr>'GMIC-NC_21A_SCDPT1'!SCDPT1_2500001_2</vt:lpstr>
      <vt:lpstr>'GMIC-NC_21A_SCDPT1'!SCDPT1_2500001_20</vt:lpstr>
      <vt:lpstr>'GMIC-NC_21A_SCDPT1'!SCDPT1_2500001_21</vt:lpstr>
      <vt:lpstr>'GMIC-NC_21A_SCDPT1'!SCDPT1_2500001_22</vt:lpstr>
      <vt:lpstr>'GMIC-NC_21A_SCDPT1'!SCDPT1_2500001_23</vt:lpstr>
      <vt:lpstr>'GMIC-NC_21A_SCDPT1'!SCDPT1_2500001_24</vt:lpstr>
      <vt:lpstr>'GMIC-NC_21A_SCDPT1'!SCDPT1_2500001_25</vt:lpstr>
      <vt:lpstr>'GMIC-NC_21A_SCDPT1'!SCDPT1_2500001_27</vt:lpstr>
      <vt:lpstr>'GMIC-NC_21A_SCDPT1'!SCDPT1_2500001_28</vt:lpstr>
      <vt:lpstr>'GMIC-NC_21A_SCDPT1'!SCDPT1_2500001_29</vt:lpstr>
      <vt:lpstr>'GMIC-NC_21A_SCDPT1'!SCDPT1_2500001_3</vt:lpstr>
      <vt:lpstr>'GMIC-NC_21A_SCDPT1'!SCDPT1_2500001_30</vt:lpstr>
      <vt:lpstr>'GMIC-NC_21A_SCDPT1'!SCDPT1_2500001_31</vt:lpstr>
      <vt:lpstr>'GMIC-NC_21A_SCDPT1'!SCDPT1_2500001_32</vt:lpstr>
      <vt:lpstr>'GMIC-NC_21A_SCDPT1'!SCDPT1_2500001_33</vt:lpstr>
      <vt:lpstr>'GMIC-NC_21A_SCDPT1'!SCDPT1_2500001_34</vt:lpstr>
      <vt:lpstr>'GMIC-NC_21A_SCDPT1'!SCDPT1_2500001_35</vt:lpstr>
      <vt:lpstr>'GMIC-NC_21A_SCDPT1'!SCDPT1_2500001_4</vt:lpstr>
      <vt:lpstr>'GMIC-NC_21A_SCDPT1'!SCDPT1_2500001_5</vt:lpstr>
      <vt:lpstr>'GMIC-NC_21A_SCDPT1'!SCDPT1_2500001_6.01</vt:lpstr>
      <vt:lpstr>'GMIC-NC_21A_SCDPT1'!SCDPT1_2500001_6.02</vt:lpstr>
      <vt:lpstr>'GMIC-NC_21A_SCDPT1'!SCDPT1_2500001_6.03</vt:lpstr>
      <vt:lpstr>'GMIC-NC_21A_SCDPT1'!SCDPT1_2500001_7</vt:lpstr>
      <vt:lpstr>'GMIC-NC_21A_SCDPT1'!SCDPT1_2500001_8</vt:lpstr>
      <vt:lpstr>'GMIC-NC_21A_SCDPT1'!SCDPT1_2500001_9</vt:lpstr>
      <vt:lpstr>'GMIC-NC_21A_SCDPT1'!SCDPT1_2599999_10</vt:lpstr>
      <vt:lpstr>'GMIC-NC_21A_SCDPT1'!SCDPT1_2599999_11</vt:lpstr>
      <vt:lpstr>'GMIC-NC_21A_SCDPT1'!SCDPT1_2599999_12</vt:lpstr>
      <vt:lpstr>'GMIC-NC_21A_SCDPT1'!SCDPT1_2599999_13</vt:lpstr>
      <vt:lpstr>'GMIC-NC_21A_SCDPT1'!SCDPT1_2599999_14</vt:lpstr>
      <vt:lpstr>'GMIC-NC_21A_SCDPT1'!SCDPT1_2599999_15</vt:lpstr>
      <vt:lpstr>'GMIC-NC_21A_SCDPT1'!SCDPT1_2599999_19</vt:lpstr>
      <vt:lpstr>'GMIC-NC_21A_SCDPT1'!SCDPT1_2599999_20</vt:lpstr>
      <vt:lpstr>'GMIC-NC_21A_SCDPT1'!SCDPT1_2599999_7</vt:lpstr>
      <vt:lpstr>'GMIC-NC_21A_SCDPT1'!SCDPT1_2599999_9</vt:lpstr>
      <vt:lpstr>'GMIC-NC_21A_SCDPT1'!SCDPT1_25BEGIN_1</vt:lpstr>
      <vt:lpstr>'GMIC-NC_21A_SCDPT1'!SCDPT1_25BEGIN_10</vt:lpstr>
      <vt:lpstr>'GMIC-NC_21A_SCDPT1'!SCDPT1_25BEGIN_11</vt:lpstr>
      <vt:lpstr>'GMIC-NC_21A_SCDPT1'!SCDPT1_25BEGIN_12</vt:lpstr>
      <vt:lpstr>'GMIC-NC_21A_SCDPT1'!SCDPT1_25BEGIN_13</vt:lpstr>
      <vt:lpstr>'GMIC-NC_21A_SCDPT1'!SCDPT1_25BEGIN_14</vt:lpstr>
      <vt:lpstr>'GMIC-NC_21A_SCDPT1'!SCDPT1_25BEGIN_15</vt:lpstr>
      <vt:lpstr>'GMIC-NC_21A_SCDPT1'!SCDPT1_25BEGIN_16</vt:lpstr>
      <vt:lpstr>'GMIC-NC_21A_SCDPT1'!SCDPT1_25BEGIN_17</vt:lpstr>
      <vt:lpstr>'GMIC-NC_21A_SCDPT1'!SCDPT1_25BEGIN_18</vt:lpstr>
      <vt:lpstr>'GMIC-NC_21A_SCDPT1'!SCDPT1_25BEGIN_19</vt:lpstr>
      <vt:lpstr>'GMIC-NC_21A_SCDPT1'!SCDPT1_25BEGIN_2</vt:lpstr>
      <vt:lpstr>'GMIC-NC_21A_SCDPT1'!SCDPT1_25BEGIN_20</vt:lpstr>
      <vt:lpstr>'GMIC-NC_21A_SCDPT1'!SCDPT1_25BEGIN_21</vt:lpstr>
      <vt:lpstr>'GMIC-NC_21A_SCDPT1'!SCDPT1_25BEGIN_22</vt:lpstr>
      <vt:lpstr>'GMIC-NC_21A_SCDPT1'!SCDPT1_25BEGIN_23</vt:lpstr>
      <vt:lpstr>'GMIC-NC_21A_SCDPT1'!SCDPT1_25BEGIN_24</vt:lpstr>
      <vt:lpstr>'GMIC-NC_21A_SCDPT1'!SCDPT1_25BEGIN_25</vt:lpstr>
      <vt:lpstr>'GMIC-NC_21A_SCDPT1'!SCDPT1_25BEGIN_26</vt:lpstr>
      <vt:lpstr>'GMIC-NC_21A_SCDPT1'!SCDPT1_25BEGIN_27</vt:lpstr>
      <vt:lpstr>'GMIC-NC_21A_SCDPT1'!SCDPT1_25BEGIN_28</vt:lpstr>
      <vt:lpstr>'GMIC-NC_21A_SCDPT1'!SCDPT1_25BEGIN_29</vt:lpstr>
      <vt:lpstr>'GMIC-NC_21A_SCDPT1'!SCDPT1_25BEGIN_3</vt:lpstr>
      <vt:lpstr>'GMIC-NC_21A_SCDPT1'!SCDPT1_25BEGIN_30</vt:lpstr>
      <vt:lpstr>'GMIC-NC_21A_SCDPT1'!SCDPT1_25BEGIN_31</vt:lpstr>
      <vt:lpstr>'GMIC-NC_21A_SCDPT1'!SCDPT1_25BEGIN_32</vt:lpstr>
      <vt:lpstr>'GMIC-NC_21A_SCDPT1'!SCDPT1_25BEGIN_33</vt:lpstr>
      <vt:lpstr>'GMIC-NC_21A_SCDPT1'!SCDPT1_25BEGIN_34</vt:lpstr>
      <vt:lpstr>'GMIC-NC_21A_SCDPT1'!SCDPT1_25BEGIN_35</vt:lpstr>
      <vt:lpstr>'GMIC-NC_21A_SCDPT1'!SCDPT1_25BEGIN_4</vt:lpstr>
      <vt:lpstr>'GMIC-NC_21A_SCDPT1'!SCDPT1_25BEGIN_5</vt:lpstr>
      <vt:lpstr>'GMIC-NC_21A_SCDPT1'!SCDPT1_25BEGIN_6.01</vt:lpstr>
      <vt:lpstr>'GMIC-NC_21A_SCDPT1'!SCDPT1_25BEGIN_6.02</vt:lpstr>
      <vt:lpstr>'GMIC-NC_21A_SCDPT1'!SCDPT1_25BEGIN_6.03</vt:lpstr>
      <vt:lpstr>'GMIC-NC_21A_SCDPT1'!SCDPT1_25BEGIN_7</vt:lpstr>
      <vt:lpstr>'GMIC-NC_21A_SCDPT1'!SCDPT1_25BEGIN_8</vt:lpstr>
      <vt:lpstr>'GMIC-NC_21A_SCDPT1'!SCDPT1_25BEGIN_9</vt:lpstr>
      <vt:lpstr>'GMIC-NC_21A_SCDPT1'!SCDPT1_25ENDIN_10</vt:lpstr>
      <vt:lpstr>'GMIC-NC_21A_SCDPT1'!SCDPT1_25ENDIN_11</vt:lpstr>
      <vt:lpstr>'GMIC-NC_21A_SCDPT1'!SCDPT1_25ENDIN_12</vt:lpstr>
      <vt:lpstr>'GMIC-NC_21A_SCDPT1'!SCDPT1_25ENDIN_13</vt:lpstr>
      <vt:lpstr>'GMIC-NC_21A_SCDPT1'!SCDPT1_25ENDIN_14</vt:lpstr>
      <vt:lpstr>'GMIC-NC_21A_SCDPT1'!SCDPT1_25ENDIN_15</vt:lpstr>
      <vt:lpstr>'GMIC-NC_21A_SCDPT1'!SCDPT1_25ENDIN_16</vt:lpstr>
      <vt:lpstr>'GMIC-NC_21A_SCDPT1'!SCDPT1_25ENDIN_17</vt:lpstr>
      <vt:lpstr>'GMIC-NC_21A_SCDPT1'!SCDPT1_25ENDIN_18</vt:lpstr>
      <vt:lpstr>'GMIC-NC_21A_SCDPT1'!SCDPT1_25ENDIN_19</vt:lpstr>
      <vt:lpstr>'GMIC-NC_21A_SCDPT1'!SCDPT1_25ENDIN_2</vt:lpstr>
      <vt:lpstr>'GMIC-NC_21A_SCDPT1'!SCDPT1_25ENDIN_20</vt:lpstr>
      <vt:lpstr>'GMIC-NC_21A_SCDPT1'!SCDPT1_25ENDIN_21</vt:lpstr>
      <vt:lpstr>'GMIC-NC_21A_SCDPT1'!SCDPT1_25ENDIN_22</vt:lpstr>
      <vt:lpstr>'GMIC-NC_21A_SCDPT1'!SCDPT1_25ENDIN_23</vt:lpstr>
      <vt:lpstr>'GMIC-NC_21A_SCDPT1'!SCDPT1_25ENDIN_24</vt:lpstr>
      <vt:lpstr>'GMIC-NC_21A_SCDPT1'!SCDPT1_25ENDIN_25</vt:lpstr>
      <vt:lpstr>'GMIC-NC_21A_SCDPT1'!SCDPT1_25ENDIN_26</vt:lpstr>
      <vt:lpstr>'GMIC-NC_21A_SCDPT1'!SCDPT1_25ENDIN_27</vt:lpstr>
      <vt:lpstr>'GMIC-NC_21A_SCDPT1'!SCDPT1_25ENDIN_28</vt:lpstr>
      <vt:lpstr>'GMIC-NC_21A_SCDPT1'!SCDPT1_25ENDIN_29</vt:lpstr>
      <vt:lpstr>'GMIC-NC_21A_SCDPT1'!SCDPT1_25ENDIN_3</vt:lpstr>
      <vt:lpstr>'GMIC-NC_21A_SCDPT1'!SCDPT1_25ENDIN_30</vt:lpstr>
      <vt:lpstr>'GMIC-NC_21A_SCDPT1'!SCDPT1_25ENDIN_31</vt:lpstr>
      <vt:lpstr>'GMIC-NC_21A_SCDPT1'!SCDPT1_25ENDIN_32</vt:lpstr>
      <vt:lpstr>'GMIC-NC_21A_SCDPT1'!SCDPT1_25ENDIN_33</vt:lpstr>
      <vt:lpstr>'GMIC-NC_21A_SCDPT1'!SCDPT1_25ENDIN_34</vt:lpstr>
      <vt:lpstr>'GMIC-NC_21A_SCDPT1'!SCDPT1_25ENDIN_35</vt:lpstr>
      <vt:lpstr>'GMIC-NC_21A_SCDPT1'!SCDPT1_25ENDIN_4</vt:lpstr>
      <vt:lpstr>'GMIC-NC_21A_SCDPT1'!SCDPT1_25ENDIN_5</vt:lpstr>
      <vt:lpstr>'GMIC-NC_21A_SCDPT1'!SCDPT1_25ENDIN_6.01</vt:lpstr>
      <vt:lpstr>'GMIC-NC_21A_SCDPT1'!SCDPT1_25ENDIN_6.02</vt:lpstr>
      <vt:lpstr>'GMIC-NC_21A_SCDPT1'!SCDPT1_25ENDIN_6.03</vt:lpstr>
      <vt:lpstr>'GMIC-NC_21A_SCDPT1'!SCDPT1_25ENDIN_7</vt:lpstr>
      <vt:lpstr>'GMIC-NC_21A_SCDPT1'!SCDPT1_25ENDIN_8</vt:lpstr>
      <vt:lpstr>'GMIC-NC_21A_SCDPT1'!SCDPT1_25ENDIN_9</vt:lpstr>
      <vt:lpstr>'GMIC-NC_21A_SCDPT1'!SCDPT1_2600000_Range</vt:lpstr>
      <vt:lpstr>'GMIC-NC_21A_SCDPT1'!SCDPT1_2699999_10</vt:lpstr>
      <vt:lpstr>'GMIC-NC_21A_SCDPT1'!SCDPT1_2699999_11</vt:lpstr>
      <vt:lpstr>'GMIC-NC_21A_SCDPT1'!SCDPT1_2699999_12</vt:lpstr>
      <vt:lpstr>'GMIC-NC_21A_SCDPT1'!SCDPT1_2699999_13</vt:lpstr>
      <vt:lpstr>'GMIC-NC_21A_SCDPT1'!SCDPT1_2699999_14</vt:lpstr>
      <vt:lpstr>'GMIC-NC_21A_SCDPT1'!SCDPT1_2699999_15</vt:lpstr>
      <vt:lpstr>'GMIC-NC_21A_SCDPT1'!SCDPT1_2699999_19</vt:lpstr>
      <vt:lpstr>'GMIC-NC_21A_SCDPT1'!SCDPT1_2699999_20</vt:lpstr>
      <vt:lpstr>'GMIC-NC_21A_SCDPT1'!SCDPT1_2699999_7</vt:lpstr>
      <vt:lpstr>'GMIC-NC_21A_SCDPT1'!SCDPT1_2699999_9</vt:lpstr>
      <vt:lpstr>'GMIC-NC_21A_SCDPT1'!SCDPT1_26BEGIN_1</vt:lpstr>
      <vt:lpstr>'GMIC-NC_21A_SCDPT1'!SCDPT1_26BEGIN_10</vt:lpstr>
      <vt:lpstr>'GMIC-NC_21A_SCDPT1'!SCDPT1_26BEGIN_11</vt:lpstr>
      <vt:lpstr>'GMIC-NC_21A_SCDPT1'!SCDPT1_26BEGIN_12</vt:lpstr>
      <vt:lpstr>'GMIC-NC_21A_SCDPT1'!SCDPT1_26BEGIN_13</vt:lpstr>
      <vt:lpstr>'GMIC-NC_21A_SCDPT1'!SCDPT1_26BEGIN_14</vt:lpstr>
      <vt:lpstr>'GMIC-NC_21A_SCDPT1'!SCDPT1_26BEGIN_15</vt:lpstr>
      <vt:lpstr>'GMIC-NC_21A_SCDPT1'!SCDPT1_26BEGIN_16</vt:lpstr>
      <vt:lpstr>'GMIC-NC_21A_SCDPT1'!SCDPT1_26BEGIN_17</vt:lpstr>
      <vt:lpstr>'GMIC-NC_21A_SCDPT1'!SCDPT1_26BEGIN_18</vt:lpstr>
      <vt:lpstr>'GMIC-NC_21A_SCDPT1'!SCDPT1_26BEGIN_19</vt:lpstr>
      <vt:lpstr>'GMIC-NC_21A_SCDPT1'!SCDPT1_26BEGIN_2</vt:lpstr>
      <vt:lpstr>'GMIC-NC_21A_SCDPT1'!SCDPT1_26BEGIN_20</vt:lpstr>
      <vt:lpstr>'GMIC-NC_21A_SCDPT1'!SCDPT1_26BEGIN_21</vt:lpstr>
      <vt:lpstr>'GMIC-NC_21A_SCDPT1'!SCDPT1_26BEGIN_22</vt:lpstr>
      <vt:lpstr>'GMIC-NC_21A_SCDPT1'!SCDPT1_26BEGIN_23</vt:lpstr>
      <vt:lpstr>'GMIC-NC_21A_SCDPT1'!SCDPT1_26BEGIN_24</vt:lpstr>
      <vt:lpstr>'GMIC-NC_21A_SCDPT1'!SCDPT1_26BEGIN_25</vt:lpstr>
      <vt:lpstr>'GMIC-NC_21A_SCDPT1'!SCDPT1_26BEGIN_26</vt:lpstr>
      <vt:lpstr>'GMIC-NC_21A_SCDPT1'!SCDPT1_26BEGIN_27</vt:lpstr>
      <vt:lpstr>'GMIC-NC_21A_SCDPT1'!SCDPT1_26BEGIN_28</vt:lpstr>
      <vt:lpstr>'GMIC-NC_21A_SCDPT1'!SCDPT1_26BEGIN_29</vt:lpstr>
      <vt:lpstr>'GMIC-NC_21A_SCDPT1'!SCDPT1_26BEGIN_3</vt:lpstr>
      <vt:lpstr>'GMIC-NC_21A_SCDPT1'!SCDPT1_26BEGIN_30</vt:lpstr>
      <vt:lpstr>'GMIC-NC_21A_SCDPT1'!SCDPT1_26BEGIN_31</vt:lpstr>
      <vt:lpstr>'GMIC-NC_21A_SCDPT1'!SCDPT1_26BEGIN_32</vt:lpstr>
      <vt:lpstr>'GMIC-NC_21A_SCDPT1'!SCDPT1_26BEGIN_33</vt:lpstr>
      <vt:lpstr>'GMIC-NC_21A_SCDPT1'!SCDPT1_26BEGIN_34</vt:lpstr>
      <vt:lpstr>'GMIC-NC_21A_SCDPT1'!SCDPT1_26BEGIN_35</vt:lpstr>
      <vt:lpstr>'GMIC-NC_21A_SCDPT1'!SCDPT1_26BEGIN_4</vt:lpstr>
      <vt:lpstr>'GMIC-NC_21A_SCDPT1'!SCDPT1_26BEGIN_5</vt:lpstr>
      <vt:lpstr>'GMIC-NC_21A_SCDPT1'!SCDPT1_26BEGIN_6.01</vt:lpstr>
      <vt:lpstr>'GMIC-NC_21A_SCDPT1'!SCDPT1_26BEGIN_6.02</vt:lpstr>
      <vt:lpstr>'GMIC-NC_21A_SCDPT1'!SCDPT1_26BEGIN_6.03</vt:lpstr>
      <vt:lpstr>'GMIC-NC_21A_SCDPT1'!SCDPT1_26BEGIN_7</vt:lpstr>
      <vt:lpstr>'GMIC-NC_21A_SCDPT1'!SCDPT1_26BEGIN_8</vt:lpstr>
      <vt:lpstr>'GMIC-NC_21A_SCDPT1'!SCDPT1_26BEGIN_9</vt:lpstr>
      <vt:lpstr>'GMIC-NC_21A_SCDPT1'!SCDPT1_26ENDIN_10</vt:lpstr>
      <vt:lpstr>'GMIC-NC_21A_SCDPT1'!SCDPT1_26ENDIN_11</vt:lpstr>
      <vt:lpstr>'GMIC-NC_21A_SCDPT1'!SCDPT1_26ENDIN_12</vt:lpstr>
      <vt:lpstr>'GMIC-NC_21A_SCDPT1'!SCDPT1_26ENDIN_13</vt:lpstr>
      <vt:lpstr>'GMIC-NC_21A_SCDPT1'!SCDPT1_26ENDIN_14</vt:lpstr>
      <vt:lpstr>'GMIC-NC_21A_SCDPT1'!SCDPT1_26ENDIN_15</vt:lpstr>
      <vt:lpstr>'GMIC-NC_21A_SCDPT1'!SCDPT1_26ENDIN_16</vt:lpstr>
      <vt:lpstr>'GMIC-NC_21A_SCDPT1'!SCDPT1_26ENDIN_17</vt:lpstr>
      <vt:lpstr>'GMIC-NC_21A_SCDPT1'!SCDPT1_26ENDIN_18</vt:lpstr>
      <vt:lpstr>'GMIC-NC_21A_SCDPT1'!SCDPT1_26ENDIN_19</vt:lpstr>
      <vt:lpstr>'GMIC-NC_21A_SCDPT1'!SCDPT1_26ENDIN_2</vt:lpstr>
      <vt:lpstr>'GMIC-NC_21A_SCDPT1'!SCDPT1_26ENDIN_20</vt:lpstr>
      <vt:lpstr>'GMIC-NC_21A_SCDPT1'!SCDPT1_26ENDIN_21</vt:lpstr>
      <vt:lpstr>'GMIC-NC_21A_SCDPT1'!SCDPT1_26ENDIN_22</vt:lpstr>
      <vt:lpstr>'GMIC-NC_21A_SCDPT1'!SCDPT1_26ENDIN_23</vt:lpstr>
      <vt:lpstr>'GMIC-NC_21A_SCDPT1'!SCDPT1_26ENDIN_24</vt:lpstr>
      <vt:lpstr>'GMIC-NC_21A_SCDPT1'!SCDPT1_26ENDIN_25</vt:lpstr>
      <vt:lpstr>'GMIC-NC_21A_SCDPT1'!SCDPT1_26ENDIN_26</vt:lpstr>
      <vt:lpstr>'GMIC-NC_21A_SCDPT1'!SCDPT1_26ENDIN_27</vt:lpstr>
      <vt:lpstr>'GMIC-NC_21A_SCDPT1'!SCDPT1_26ENDIN_28</vt:lpstr>
      <vt:lpstr>'GMIC-NC_21A_SCDPT1'!SCDPT1_26ENDIN_29</vt:lpstr>
      <vt:lpstr>'GMIC-NC_21A_SCDPT1'!SCDPT1_26ENDIN_3</vt:lpstr>
      <vt:lpstr>'GMIC-NC_21A_SCDPT1'!SCDPT1_26ENDIN_30</vt:lpstr>
      <vt:lpstr>'GMIC-NC_21A_SCDPT1'!SCDPT1_26ENDIN_31</vt:lpstr>
      <vt:lpstr>'GMIC-NC_21A_SCDPT1'!SCDPT1_26ENDIN_32</vt:lpstr>
      <vt:lpstr>'GMIC-NC_21A_SCDPT1'!SCDPT1_26ENDIN_33</vt:lpstr>
      <vt:lpstr>'GMIC-NC_21A_SCDPT1'!SCDPT1_26ENDIN_34</vt:lpstr>
      <vt:lpstr>'GMIC-NC_21A_SCDPT1'!SCDPT1_26ENDIN_35</vt:lpstr>
      <vt:lpstr>'GMIC-NC_21A_SCDPT1'!SCDPT1_26ENDIN_4</vt:lpstr>
      <vt:lpstr>'GMIC-NC_21A_SCDPT1'!SCDPT1_26ENDIN_5</vt:lpstr>
      <vt:lpstr>'GMIC-NC_21A_SCDPT1'!SCDPT1_26ENDIN_6.01</vt:lpstr>
      <vt:lpstr>'GMIC-NC_21A_SCDPT1'!SCDPT1_26ENDIN_6.02</vt:lpstr>
      <vt:lpstr>'GMIC-NC_21A_SCDPT1'!SCDPT1_26ENDIN_6.03</vt:lpstr>
      <vt:lpstr>'GMIC-NC_21A_SCDPT1'!SCDPT1_26ENDIN_7</vt:lpstr>
      <vt:lpstr>'GMIC-NC_21A_SCDPT1'!SCDPT1_26ENDIN_8</vt:lpstr>
      <vt:lpstr>'GMIC-NC_21A_SCDPT1'!SCDPT1_26ENDIN_9</vt:lpstr>
      <vt:lpstr>'GMIC-NC_21A_SCDPT1'!SCDPT1_2700000_Range</vt:lpstr>
      <vt:lpstr>'GMIC-NC_21A_SCDPT1'!SCDPT1_2799999_10</vt:lpstr>
      <vt:lpstr>'GMIC-NC_21A_SCDPT1'!SCDPT1_2799999_11</vt:lpstr>
      <vt:lpstr>'GMIC-NC_21A_SCDPT1'!SCDPT1_2799999_12</vt:lpstr>
      <vt:lpstr>'GMIC-NC_21A_SCDPT1'!SCDPT1_2799999_13</vt:lpstr>
      <vt:lpstr>'GMIC-NC_21A_SCDPT1'!SCDPT1_2799999_14</vt:lpstr>
      <vt:lpstr>'GMIC-NC_21A_SCDPT1'!SCDPT1_2799999_15</vt:lpstr>
      <vt:lpstr>'GMIC-NC_21A_SCDPT1'!SCDPT1_2799999_19</vt:lpstr>
      <vt:lpstr>'GMIC-NC_21A_SCDPT1'!SCDPT1_2799999_20</vt:lpstr>
      <vt:lpstr>'GMIC-NC_21A_SCDPT1'!SCDPT1_2799999_7</vt:lpstr>
      <vt:lpstr>'GMIC-NC_21A_SCDPT1'!SCDPT1_2799999_9</vt:lpstr>
      <vt:lpstr>'GMIC-NC_21A_SCDPT1'!SCDPT1_27BEGIN_1</vt:lpstr>
      <vt:lpstr>'GMIC-NC_21A_SCDPT1'!SCDPT1_27BEGIN_10</vt:lpstr>
      <vt:lpstr>'GMIC-NC_21A_SCDPT1'!SCDPT1_27BEGIN_11</vt:lpstr>
      <vt:lpstr>'GMIC-NC_21A_SCDPT1'!SCDPT1_27BEGIN_12</vt:lpstr>
      <vt:lpstr>'GMIC-NC_21A_SCDPT1'!SCDPT1_27BEGIN_13</vt:lpstr>
      <vt:lpstr>'GMIC-NC_21A_SCDPT1'!SCDPT1_27BEGIN_14</vt:lpstr>
      <vt:lpstr>'GMIC-NC_21A_SCDPT1'!SCDPT1_27BEGIN_15</vt:lpstr>
      <vt:lpstr>'GMIC-NC_21A_SCDPT1'!SCDPT1_27BEGIN_16</vt:lpstr>
      <vt:lpstr>'GMIC-NC_21A_SCDPT1'!SCDPT1_27BEGIN_17</vt:lpstr>
      <vt:lpstr>'GMIC-NC_21A_SCDPT1'!SCDPT1_27BEGIN_18</vt:lpstr>
      <vt:lpstr>'GMIC-NC_21A_SCDPT1'!SCDPT1_27BEGIN_19</vt:lpstr>
      <vt:lpstr>'GMIC-NC_21A_SCDPT1'!SCDPT1_27BEGIN_2</vt:lpstr>
      <vt:lpstr>'GMIC-NC_21A_SCDPT1'!SCDPT1_27BEGIN_20</vt:lpstr>
      <vt:lpstr>'GMIC-NC_21A_SCDPT1'!SCDPT1_27BEGIN_21</vt:lpstr>
      <vt:lpstr>'GMIC-NC_21A_SCDPT1'!SCDPT1_27BEGIN_22</vt:lpstr>
      <vt:lpstr>'GMIC-NC_21A_SCDPT1'!SCDPT1_27BEGIN_23</vt:lpstr>
      <vt:lpstr>'GMIC-NC_21A_SCDPT1'!SCDPT1_27BEGIN_24</vt:lpstr>
      <vt:lpstr>'GMIC-NC_21A_SCDPT1'!SCDPT1_27BEGIN_25</vt:lpstr>
      <vt:lpstr>'GMIC-NC_21A_SCDPT1'!SCDPT1_27BEGIN_26</vt:lpstr>
      <vt:lpstr>'GMIC-NC_21A_SCDPT1'!SCDPT1_27BEGIN_27</vt:lpstr>
      <vt:lpstr>'GMIC-NC_21A_SCDPT1'!SCDPT1_27BEGIN_28</vt:lpstr>
      <vt:lpstr>'GMIC-NC_21A_SCDPT1'!SCDPT1_27BEGIN_29</vt:lpstr>
      <vt:lpstr>'GMIC-NC_21A_SCDPT1'!SCDPT1_27BEGIN_3</vt:lpstr>
      <vt:lpstr>'GMIC-NC_21A_SCDPT1'!SCDPT1_27BEGIN_30</vt:lpstr>
      <vt:lpstr>'GMIC-NC_21A_SCDPT1'!SCDPT1_27BEGIN_31</vt:lpstr>
      <vt:lpstr>'GMIC-NC_21A_SCDPT1'!SCDPT1_27BEGIN_32</vt:lpstr>
      <vt:lpstr>'GMIC-NC_21A_SCDPT1'!SCDPT1_27BEGIN_33</vt:lpstr>
      <vt:lpstr>'GMIC-NC_21A_SCDPT1'!SCDPT1_27BEGIN_34</vt:lpstr>
      <vt:lpstr>'GMIC-NC_21A_SCDPT1'!SCDPT1_27BEGIN_35</vt:lpstr>
      <vt:lpstr>'GMIC-NC_21A_SCDPT1'!SCDPT1_27BEGIN_4</vt:lpstr>
      <vt:lpstr>'GMIC-NC_21A_SCDPT1'!SCDPT1_27BEGIN_5</vt:lpstr>
      <vt:lpstr>'GMIC-NC_21A_SCDPT1'!SCDPT1_27BEGIN_6.01</vt:lpstr>
      <vt:lpstr>'GMIC-NC_21A_SCDPT1'!SCDPT1_27BEGIN_6.02</vt:lpstr>
      <vt:lpstr>'GMIC-NC_21A_SCDPT1'!SCDPT1_27BEGIN_6.03</vt:lpstr>
      <vt:lpstr>'GMIC-NC_21A_SCDPT1'!SCDPT1_27BEGIN_7</vt:lpstr>
      <vt:lpstr>'GMIC-NC_21A_SCDPT1'!SCDPT1_27BEGIN_8</vt:lpstr>
      <vt:lpstr>'GMIC-NC_21A_SCDPT1'!SCDPT1_27BEGIN_9</vt:lpstr>
      <vt:lpstr>'GMIC-NC_21A_SCDPT1'!SCDPT1_27ENDIN_10</vt:lpstr>
      <vt:lpstr>'GMIC-NC_21A_SCDPT1'!SCDPT1_27ENDIN_11</vt:lpstr>
      <vt:lpstr>'GMIC-NC_21A_SCDPT1'!SCDPT1_27ENDIN_12</vt:lpstr>
      <vt:lpstr>'GMIC-NC_21A_SCDPT1'!SCDPT1_27ENDIN_13</vt:lpstr>
      <vt:lpstr>'GMIC-NC_21A_SCDPT1'!SCDPT1_27ENDIN_14</vt:lpstr>
      <vt:lpstr>'GMIC-NC_21A_SCDPT1'!SCDPT1_27ENDIN_15</vt:lpstr>
      <vt:lpstr>'GMIC-NC_21A_SCDPT1'!SCDPT1_27ENDIN_16</vt:lpstr>
      <vt:lpstr>'GMIC-NC_21A_SCDPT1'!SCDPT1_27ENDIN_17</vt:lpstr>
      <vt:lpstr>'GMIC-NC_21A_SCDPT1'!SCDPT1_27ENDIN_18</vt:lpstr>
      <vt:lpstr>'GMIC-NC_21A_SCDPT1'!SCDPT1_27ENDIN_19</vt:lpstr>
      <vt:lpstr>'GMIC-NC_21A_SCDPT1'!SCDPT1_27ENDIN_2</vt:lpstr>
      <vt:lpstr>'GMIC-NC_21A_SCDPT1'!SCDPT1_27ENDIN_20</vt:lpstr>
      <vt:lpstr>'GMIC-NC_21A_SCDPT1'!SCDPT1_27ENDIN_21</vt:lpstr>
      <vt:lpstr>'GMIC-NC_21A_SCDPT1'!SCDPT1_27ENDIN_22</vt:lpstr>
      <vt:lpstr>'GMIC-NC_21A_SCDPT1'!SCDPT1_27ENDIN_23</vt:lpstr>
      <vt:lpstr>'GMIC-NC_21A_SCDPT1'!SCDPT1_27ENDIN_24</vt:lpstr>
      <vt:lpstr>'GMIC-NC_21A_SCDPT1'!SCDPT1_27ENDIN_25</vt:lpstr>
      <vt:lpstr>'GMIC-NC_21A_SCDPT1'!SCDPT1_27ENDIN_26</vt:lpstr>
      <vt:lpstr>'GMIC-NC_21A_SCDPT1'!SCDPT1_27ENDIN_27</vt:lpstr>
      <vt:lpstr>'GMIC-NC_21A_SCDPT1'!SCDPT1_27ENDIN_28</vt:lpstr>
      <vt:lpstr>'GMIC-NC_21A_SCDPT1'!SCDPT1_27ENDIN_29</vt:lpstr>
      <vt:lpstr>'GMIC-NC_21A_SCDPT1'!SCDPT1_27ENDIN_3</vt:lpstr>
      <vt:lpstr>'GMIC-NC_21A_SCDPT1'!SCDPT1_27ENDIN_30</vt:lpstr>
      <vt:lpstr>'GMIC-NC_21A_SCDPT1'!SCDPT1_27ENDIN_31</vt:lpstr>
      <vt:lpstr>'GMIC-NC_21A_SCDPT1'!SCDPT1_27ENDIN_32</vt:lpstr>
      <vt:lpstr>'GMIC-NC_21A_SCDPT1'!SCDPT1_27ENDIN_33</vt:lpstr>
      <vt:lpstr>'GMIC-NC_21A_SCDPT1'!SCDPT1_27ENDIN_34</vt:lpstr>
      <vt:lpstr>'GMIC-NC_21A_SCDPT1'!SCDPT1_27ENDIN_35</vt:lpstr>
      <vt:lpstr>'GMIC-NC_21A_SCDPT1'!SCDPT1_27ENDIN_4</vt:lpstr>
      <vt:lpstr>'GMIC-NC_21A_SCDPT1'!SCDPT1_27ENDIN_5</vt:lpstr>
      <vt:lpstr>'GMIC-NC_21A_SCDPT1'!SCDPT1_27ENDIN_6.01</vt:lpstr>
      <vt:lpstr>'GMIC-NC_21A_SCDPT1'!SCDPT1_27ENDIN_6.02</vt:lpstr>
      <vt:lpstr>'GMIC-NC_21A_SCDPT1'!SCDPT1_27ENDIN_6.03</vt:lpstr>
      <vt:lpstr>'GMIC-NC_21A_SCDPT1'!SCDPT1_27ENDIN_7</vt:lpstr>
      <vt:lpstr>'GMIC-NC_21A_SCDPT1'!SCDPT1_27ENDIN_8</vt:lpstr>
      <vt:lpstr>'GMIC-NC_21A_SCDPT1'!SCDPT1_27ENDIN_9</vt:lpstr>
      <vt:lpstr>'GMIC-NC_21A_SCDPT1'!SCDPT1_2800000_Range</vt:lpstr>
      <vt:lpstr>'GMIC-NC_21A_SCDPT1'!SCDPT1_2899999_10</vt:lpstr>
      <vt:lpstr>'GMIC-NC_21A_SCDPT1'!SCDPT1_2899999_11</vt:lpstr>
      <vt:lpstr>'GMIC-NC_21A_SCDPT1'!SCDPT1_2899999_12</vt:lpstr>
      <vt:lpstr>'GMIC-NC_21A_SCDPT1'!SCDPT1_2899999_13</vt:lpstr>
      <vt:lpstr>'GMIC-NC_21A_SCDPT1'!SCDPT1_2899999_14</vt:lpstr>
      <vt:lpstr>'GMIC-NC_21A_SCDPT1'!SCDPT1_2899999_15</vt:lpstr>
      <vt:lpstr>'GMIC-NC_21A_SCDPT1'!SCDPT1_2899999_19</vt:lpstr>
      <vt:lpstr>'GMIC-NC_21A_SCDPT1'!SCDPT1_2899999_20</vt:lpstr>
      <vt:lpstr>'GMIC-NC_21A_SCDPT1'!SCDPT1_2899999_7</vt:lpstr>
      <vt:lpstr>'GMIC-NC_21A_SCDPT1'!SCDPT1_2899999_9</vt:lpstr>
      <vt:lpstr>'GMIC-NC_21A_SCDPT1'!SCDPT1_28BEGIN_1</vt:lpstr>
      <vt:lpstr>'GMIC-NC_21A_SCDPT1'!SCDPT1_28BEGIN_10</vt:lpstr>
      <vt:lpstr>'GMIC-NC_21A_SCDPT1'!SCDPT1_28BEGIN_11</vt:lpstr>
      <vt:lpstr>'GMIC-NC_21A_SCDPT1'!SCDPT1_28BEGIN_12</vt:lpstr>
      <vt:lpstr>'GMIC-NC_21A_SCDPT1'!SCDPT1_28BEGIN_13</vt:lpstr>
      <vt:lpstr>'GMIC-NC_21A_SCDPT1'!SCDPT1_28BEGIN_14</vt:lpstr>
      <vt:lpstr>'GMIC-NC_21A_SCDPT1'!SCDPT1_28BEGIN_15</vt:lpstr>
      <vt:lpstr>'GMIC-NC_21A_SCDPT1'!SCDPT1_28BEGIN_16</vt:lpstr>
      <vt:lpstr>'GMIC-NC_21A_SCDPT1'!SCDPT1_28BEGIN_17</vt:lpstr>
      <vt:lpstr>'GMIC-NC_21A_SCDPT1'!SCDPT1_28BEGIN_18</vt:lpstr>
      <vt:lpstr>'GMIC-NC_21A_SCDPT1'!SCDPT1_28BEGIN_19</vt:lpstr>
      <vt:lpstr>'GMIC-NC_21A_SCDPT1'!SCDPT1_28BEGIN_2</vt:lpstr>
      <vt:lpstr>'GMIC-NC_21A_SCDPT1'!SCDPT1_28BEGIN_20</vt:lpstr>
      <vt:lpstr>'GMIC-NC_21A_SCDPT1'!SCDPT1_28BEGIN_21</vt:lpstr>
      <vt:lpstr>'GMIC-NC_21A_SCDPT1'!SCDPT1_28BEGIN_22</vt:lpstr>
      <vt:lpstr>'GMIC-NC_21A_SCDPT1'!SCDPT1_28BEGIN_23</vt:lpstr>
      <vt:lpstr>'GMIC-NC_21A_SCDPT1'!SCDPT1_28BEGIN_24</vt:lpstr>
      <vt:lpstr>'GMIC-NC_21A_SCDPT1'!SCDPT1_28BEGIN_25</vt:lpstr>
      <vt:lpstr>'GMIC-NC_21A_SCDPT1'!SCDPT1_28BEGIN_26</vt:lpstr>
      <vt:lpstr>'GMIC-NC_21A_SCDPT1'!SCDPT1_28BEGIN_27</vt:lpstr>
      <vt:lpstr>'GMIC-NC_21A_SCDPT1'!SCDPT1_28BEGIN_28</vt:lpstr>
      <vt:lpstr>'GMIC-NC_21A_SCDPT1'!SCDPT1_28BEGIN_29</vt:lpstr>
      <vt:lpstr>'GMIC-NC_21A_SCDPT1'!SCDPT1_28BEGIN_3</vt:lpstr>
      <vt:lpstr>'GMIC-NC_21A_SCDPT1'!SCDPT1_28BEGIN_30</vt:lpstr>
      <vt:lpstr>'GMIC-NC_21A_SCDPT1'!SCDPT1_28BEGIN_31</vt:lpstr>
      <vt:lpstr>'GMIC-NC_21A_SCDPT1'!SCDPT1_28BEGIN_32</vt:lpstr>
      <vt:lpstr>'GMIC-NC_21A_SCDPT1'!SCDPT1_28BEGIN_33</vt:lpstr>
      <vt:lpstr>'GMIC-NC_21A_SCDPT1'!SCDPT1_28BEGIN_34</vt:lpstr>
      <vt:lpstr>'GMIC-NC_21A_SCDPT1'!SCDPT1_28BEGIN_35</vt:lpstr>
      <vt:lpstr>'GMIC-NC_21A_SCDPT1'!SCDPT1_28BEGIN_4</vt:lpstr>
      <vt:lpstr>'GMIC-NC_21A_SCDPT1'!SCDPT1_28BEGIN_5</vt:lpstr>
      <vt:lpstr>'GMIC-NC_21A_SCDPT1'!SCDPT1_28BEGIN_6.01</vt:lpstr>
      <vt:lpstr>'GMIC-NC_21A_SCDPT1'!SCDPT1_28BEGIN_6.02</vt:lpstr>
      <vt:lpstr>'GMIC-NC_21A_SCDPT1'!SCDPT1_28BEGIN_6.03</vt:lpstr>
      <vt:lpstr>'GMIC-NC_21A_SCDPT1'!SCDPT1_28BEGIN_7</vt:lpstr>
      <vt:lpstr>'GMIC-NC_21A_SCDPT1'!SCDPT1_28BEGIN_8</vt:lpstr>
      <vt:lpstr>'GMIC-NC_21A_SCDPT1'!SCDPT1_28BEGIN_9</vt:lpstr>
      <vt:lpstr>'GMIC-NC_21A_SCDPT1'!SCDPT1_28ENDIN_10</vt:lpstr>
      <vt:lpstr>'GMIC-NC_21A_SCDPT1'!SCDPT1_28ENDIN_11</vt:lpstr>
      <vt:lpstr>'GMIC-NC_21A_SCDPT1'!SCDPT1_28ENDIN_12</vt:lpstr>
      <vt:lpstr>'GMIC-NC_21A_SCDPT1'!SCDPT1_28ENDIN_13</vt:lpstr>
      <vt:lpstr>'GMIC-NC_21A_SCDPT1'!SCDPT1_28ENDIN_14</vt:lpstr>
      <vt:lpstr>'GMIC-NC_21A_SCDPT1'!SCDPT1_28ENDIN_15</vt:lpstr>
      <vt:lpstr>'GMIC-NC_21A_SCDPT1'!SCDPT1_28ENDIN_16</vt:lpstr>
      <vt:lpstr>'GMIC-NC_21A_SCDPT1'!SCDPT1_28ENDIN_17</vt:lpstr>
      <vt:lpstr>'GMIC-NC_21A_SCDPT1'!SCDPT1_28ENDIN_18</vt:lpstr>
      <vt:lpstr>'GMIC-NC_21A_SCDPT1'!SCDPT1_28ENDIN_19</vt:lpstr>
      <vt:lpstr>'GMIC-NC_21A_SCDPT1'!SCDPT1_28ENDIN_2</vt:lpstr>
      <vt:lpstr>'GMIC-NC_21A_SCDPT1'!SCDPT1_28ENDIN_20</vt:lpstr>
      <vt:lpstr>'GMIC-NC_21A_SCDPT1'!SCDPT1_28ENDIN_21</vt:lpstr>
      <vt:lpstr>'GMIC-NC_21A_SCDPT1'!SCDPT1_28ENDIN_22</vt:lpstr>
      <vt:lpstr>'GMIC-NC_21A_SCDPT1'!SCDPT1_28ENDIN_23</vt:lpstr>
      <vt:lpstr>'GMIC-NC_21A_SCDPT1'!SCDPT1_28ENDIN_24</vt:lpstr>
      <vt:lpstr>'GMIC-NC_21A_SCDPT1'!SCDPT1_28ENDIN_25</vt:lpstr>
      <vt:lpstr>'GMIC-NC_21A_SCDPT1'!SCDPT1_28ENDIN_26</vt:lpstr>
      <vt:lpstr>'GMIC-NC_21A_SCDPT1'!SCDPT1_28ENDIN_27</vt:lpstr>
      <vt:lpstr>'GMIC-NC_21A_SCDPT1'!SCDPT1_28ENDIN_28</vt:lpstr>
      <vt:lpstr>'GMIC-NC_21A_SCDPT1'!SCDPT1_28ENDIN_29</vt:lpstr>
      <vt:lpstr>'GMIC-NC_21A_SCDPT1'!SCDPT1_28ENDIN_3</vt:lpstr>
      <vt:lpstr>'GMIC-NC_21A_SCDPT1'!SCDPT1_28ENDIN_30</vt:lpstr>
      <vt:lpstr>'GMIC-NC_21A_SCDPT1'!SCDPT1_28ENDIN_31</vt:lpstr>
      <vt:lpstr>'GMIC-NC_21A_SCDPT1'!SCDPT1_28ENDIN_32</vt:lpstr>
      <vt:lpstr>'GMIC-NC_21A_SCDPT1'!SCDPT1_28ENDIN_33</vt:lpstr>
      <vt:lpstr>'GMIC-NC_21A_SCDPT1'!SCDPT1_28ENDIN_34</vt:lpstr>
      <vt:lpstr>'GMIC-NC_21A_SCDPT1'!SCDPT1_28ENDIN_35</vt:lpstr>
      <vt:lpstr>'GMIC-NC_21A_SCDPT1'!SCDPT1_28ENDIN_4</vt:lpstr>
      <vt:lpstr>'GMIC-NC_21A_SCDPT1'!SCDPT1_28ENDIN_5</vt:lpstr>
      <vt:lpstr>'GMIC-NC_21A_SCDPT1'!SCDPT1_28ENDIN_6.01</vt:lpstr>
      <vt:lpstr>'GMIC-NC_21A_SCDPT1'!SCDPT1_28ENDIN_6.02</vt:lpstr>
      <vt:lpstr>'GMIC-NC_21A_SCDPT1'!SCDPT1_28ENDIN_6.03</vt:lpstr>
      <vt:lpstr>'GMIC-NC_21A_SCDPT1'!SCDPT1_28ENDIN_7</vt:lpstr>
      <vt:lpstr>'GMIC-NC_21A_SCDPT1'!SCDPT1_28ENDIN_8</vt:lpstr>
      <vt:lpstr>'GMIC-NC_21A_SCDPT1'!SCDPT1_28ENDIN_9</vt:lpstr>
      <vt:lpstr>'GMIC-NC_21A_SCDPT1'!SCDPT1_3199999_10</vt:lpstr>
      <vt:lpstr>'GMIC-NC_21A_SCDPT1'!SCDPT1_3199999_11</vt:lpstr>
      <vt:lpstr>'GMIC-NC_21A_SCDPT1'!SCDPT1_3199999_12</vt:lpstr>
      <vt:lpstr>'GMIC-NC_21A_SCDPT1'!SCDPT1_3199999_13</vt:lpstr>
      <vt:lpstr>'GMIC-NC_21A_SCDPT1'!SCDPT1_3199999_14</vt:lpstr>
      <vt:lpstr>'GMIC-NC_21A_SCDPT1'!SCDPT1_3199999_15</vt:lpstr>
      <vt:lpstr>'GMIC-NC_21A_SCDPT1'!SCDPT1_3199999_19</vt:lpstr>
      <vt:lpstr>'GMIC-NC_21A_SCDPT1'!SCDPT1_3199999_20</vt:lpstr>
      <vt:lpstr>'GMIC-NC_21A_SCDPT1'!SCDPT1_3199999_7</vt:lpstr>
      <vt:lpstr>'GMIC-NC_21A_SCDPT1'!SCDPT1_3199999_9</vt:lpstr>
      <vt:lpstr>'GMIC-NC_21A_SCDPT1'!SCDPT1_3200000_Range</vt:lpstr>
      <vt:lpstr>'GMIC-NC_21A_SCDPT1'!SCDPT1_3200001_1</vt:lpstr>
      <vt:lpstr>'GMIC-NC_21A_SCDPT1'!SCDPT1_3200001_10</vt:lpstr>
      <vt:lpstr>'GMIC-NC_21A_SCDPT1'!SCDPT1_3200001_11</vt:lpstr>
      <vt:lpstr>'GMIC-NC_21A_SCDPT1'!SCDPT1_3200001_12</vt:lpstr>
      <vt:lpstr>'GMIC-NC_21A_SCDPT1'!SCDPT1_3200001_13</vt:lpstr>
      <vt:lpstr>'GMIC-NC_21A_SCDPT1'!SCDPT1_3200001_14</vt:lpstr>
      <vt:lpstr>'GMIC-NC_21A_SCDPT1'!SCDPT1_3200001_15</vt:lpstr>
      <vt:lpstr>'GMIC-NC_21A_SCDPT1'!SCDPT1_3200001_16</vt:lpstr>
      <vt:lpstr>'GMIC-NC_21A_SCDPT1'!SCDPT1_3200001_17</vt:lpstr>
      <vt:lpstr>'GMIC-NC_21A_SCDPT1'!SCDPT1_3200001_18</vt:lpstr>
      <vt:lpstr>'GMIC-NC_21A_SCDPT1'!SCDPT1_3200001_19</vt:lpstr>
      <vt:lpstr>'GMIC-NC_21A_SCDPT1'!SCDPT1_3200001_2</vt:lpstr>
      <vt:lpstr>'GMIC-NC_21A_SCDPT1'!SCDPT1_3200001_20</vt:lpstr>
      <vt:lpstr>'GMIC-NC_21A_SCDPT1'!SCDPT1_3200001_21</vt:lpstr>
      <vt:lpstr>'GMIC-NC_21A_SCDPT1'!SCDPT1_3200001_22</vt:lpstr>
      <vt:lpstr>'GMIC-NC_21A_SCDPT1'!SCDPT1_3200001_24</vt:lpstr>
      <vt:lpstr>'GMIC-NC_21A_SCDPT1'!SCDPT1_3200001_25</vt:lpstr>
      <vt:lpstr>'GMIC-NC_21A_SCDPT1'!SCDPT1_3200001_27</vt:lpstr>
      <vt:lpstr>'GMIC-NC_21A_SCDPT1'!SCDPT1_3200001_28</vt:lpstr>
      <vt:lpstr>'GMIC-NC_21A_SCDPT1'!SCDPT1_3200001_29</vt:lpstr>
      <vt:lpstr>'GMIC-NC_21A_SCDPT1'!SCDPT1_3200001_3</vt:lpstr>
      <vt:lpstr>'GMIC-NC_21A_SCDPT1'!SCDPT1_3200001_30</vt:lpstr>
      <vt:lpstr>'GMIC-NC_21A_SCDPT1'!SCDPT1_3200001_31</vt:lpstr>
      <vt:lpstr>'GMIC-NC_21A_SCDPT1'!SCDPT1_3200001_32</vt:lpstr>
      <vt:lpstr>'GMIC-NC_21A_SCDPT1'!SCDPT1_3200001_33</vt:lpstr>
      <vt:lpstr>'GMIC-NC_21A_SCDPT1'!SCDPT1_3200001_34</vt:lpstr>
      <vt:lpstr>'GMIC-NC_21A_SCDPT1'!SCDPT1_3200001_35</vt:lpstr>
      <vt:lpstr>'GMIC-NC_21A_SCDPT1'!SCDPT1_3200001_4</vt:lpstr>
      <vt:lpstr>'GMIC-NC_21A_SCDPT1'!SCDPT1_3200001_5</vt:lpstr>
      <vt:lpstr>'GMIC-NC_21A_SCDPT1'!SCDPT1_3200001_6.01</vt:lpstr>
      <vt:lpstr>'GMIC-NC_21A_SCDPT1'!SCDPT1_3200001_6.02</vt:lpstr>
      <vt:lpstr>'GMIC-NC_21A_SCDPT1'!SCDPT1_3200001_6.03</vt:lpstr>
      <vt:lpstr>'GMIC-NC_21A_SCDPT1'!SCDPT1_3200001_7</vt:lpstr>
      <vt:lpstr>'GMIC-NC_21A_SCDPT1'!SCDPT1_3200001_8</vt:lpstr>
      <vt:lpstr>'GMIC-NC_21A_SCDPT1'!SCDPT1_3200001_9</vt:lpstr>
      <vt:lpstr>'GMIC-NC_21A_SCDPT1'!SCDPT1_3299999_10</vt:lpstr>
      <vt:lpstr>'GMIC-NC_21A_SCDPT1'!SCDPT1_3299999_11</vt:lpstr>
      <vt:lpstr>'GMIC-NC_21A_SCDPT1'!SCDPT1_3299999_12</vt:lpstr>
      <vt:lpstr>'GMIC-NC_21A_SCDPT1'!SCDPT1_3299999_13</vt:lpstr>
      <vt:lpstr>'GMIC-NC_21A_SCDPT1'!SCDPT1_3299999_14</vt:lpstr>
      <vt:lpstr>'GMIC-NC_21A_SCDPT1'!SCDPT1_3299999_15</vt:lpstr>
      <vt:lpstr>'GMIC-NC_21A_SCDPT1'!SCDPT1_3299999_19</vt:lpstr>
      <vt:lpstr>'GMIC-NC_21A_SCDPT1'!SCDPT1_3299999_20</vt:lpstr>
      <vt:lpstr>'GMIC-NC_21A_SCDPT1'!SCDPT1_3299999_7</vt:lpstr>
      <vt:lpstr>'GMIC-NC_21A_SCDPT1'!SCDPT1_3299999_9</vt:lpstr>
      <vt:lpstr>'GMIC-NC_21A_SCDPT1'!SCDPT1_32BEGIN_1</vt:lpstr>
      <vt:lpstr>'GMIC-NC_21A_SCDPT1'!SCDPT1_32BEGIN_10</vt:lpstr>
      <vt:lpstr>'GMIC-NC_21A_SCDPT1'!SCDPT1_32BEGIN_11</vt:lpstr>
      <vt:lpstr>'GMIC-NC_21A_SCDPT1'!SCDPT1_32BEGIN_12</vt:lpstr>
      <vt:lpstr>'GMIC-NC_21A_SCDPT1'!SCDPT1_32BEGIN_13</vt:lpstr>
      <vt:lpstr>'GMIC-NC_21A_SCDPT1'!SCDPT1_32BEGIN_14</vt:lpstr>
      <vt:lpstr>'GMIC-NC_21A_SCDPT1'!SCDPT1_32BEGIN_15</vt:lpstr>
      <vt:lpstr>'GMIC-NC_21A_SCDPT1'!SCDPT1_32BEGIN_16</vt:lpstr>
      <vt:lpstr>'GMIC-NC_21A_SCDPT1'!SCDPT1_32BEGIN_17</vt:lpstr>
      <vt:lpstr>'GMIC-NC_21A_SCDPT1'!SCDPT1_32BEGIN_18</vt:lpstr>
      <vt:lpstr>'GMIC-NC_21A_SCDPT1'!SCDPT1_32BEGIN_19</vt:lpstr>
      <vt:lpstr>'GMIC-NC_21A_SCDPT1'!SCDPT1_32BEGIN_2</vt:lpstr>
      <vt:lpstr>'GMIC-NC_21A_SCDPT1'!SCDPT1_32BEGIN_20</vt:lpstr>
      <vt:lpstr>'GMIC-NC_21A_SCDPT1'!SCDPT1_32BEGIN_21</vt:lpstr>
      <vt:lpstr>'GMIC-NC_21A_SCDPT1'!SCDPT1_32BEGIN_22</vt:lpstr>
      <vt:lpstr>'GMIC-NC_21A_SCDPT1'!SCDPT1_32BEGIN_23</vt:lpstr>
      <vt:lpstr>'GMIC-NC_21A_SCDPT1'!SCDPT1_32BEGIN_24</vt:lpstr>
      <vt:lpstr>'GMIC-NC_21A_SCDPT1'!SCDPT1_32BEGIN_25</vt:lpstr>
      <vt:lpstr>'GMIC-NC_21A_SCDPT1'!SCDPT1_32BEGIN_26</vt:lpstr>
      <vt:lpstr>'GMIC-NC_21A_SCDPT1'!SCDPT1_32BEGIN_27</vt:lpstr>
      <vt:lpstr>'GMIC-NC_21A_SCDPT1'!SCDPT1_32BEGIN_28</vt:lpstr>
      <vt:lpstr>'GMIC-NC_21A_SCDPT1'!SCDPT1_32BEGIN_29</vt:lpstr>
      <vt:lpstr>'GMIC-NC_21A_SCDPT1'!SCDPT1_32BEGIN_3</vt:lpstr>
      <vt:lpstr>'GMIC-NC_21A_SCDPT1'!SCDPT1_32BEGIN_30</vt:lpstr>
      <vt:lpstr>'GMIC-NC_21A_SCDPT1'!SCDPT1_32BEGIN_31</vt:lpstr>
      <vt:lpstr>'GMIC-NC_21A_SCDPT1'!SCDPT1_32BEGIN_32</vt:lpstr>
      <vt:lpstr>'GMIC-NC_21A_SCDPT1'!SCDPT1_32BEGIN_33</vt:lpstr>
      <vt:lpstr>'GMIC-NC_21A_SCDPT1'!SCDPT1_32BEGIN_34</vt:lpstr>
      <vt:lpstr>'GMIC-NC_21A_SCDPT1'!SCDPT1_32BEGIN_35</vt:lpstr>
      <vt:lpstr>'GMIC-NC_21A_SCDPT1'!SCDPT1_32BEGIN_4</vt:lpstr>
      <vt:lpstr>'GMIC-NC_21A_SCDPT1'!SCDPT1_32BEGIN_5</vt:lpstr>
      <vt:lpstr>'GMIC-NC_21A_SCDPT1'!SCDPT1_32BEGIN_6.01</vt:lpstr>
      <vt:lpstr>'GMIC-NC_21A_SCDPT1'!SCDPT1_32BEGIN_6.02</vt:lpstr>
      <vt:lpstr>'GMIC-NC_21A_SCDPT1'!SCDPT1_32BEGIN_6.03</vt:lpstr>
      <vt:lpstr>'GMIC-NC_21A_SCDPT1'!SCDPT1_32BEGIN_7</vt:lpstr>
      <vt:lpstr>'GMIC-NC_21A_SCDPT1'!SCDPT1_32BEGIN_8</vt:lpstr>
      <vt:lpstr>'GMIC-NC_21A_SCDPT1'!SCDPT1_32BEGIN_9</vt:lpstr>
      <vt:lpstr>'GMIC-NC_21A_SCDPT1'!SCDPT1_32ENDIN_10</vt:lpstr>
      <vt:lpstr>'GMIC-NC_21A_SCDPT1'!SCDPT1_32ENDIN_11</vt:lpstr>
      <vt:lpstr>'GMIC-NC_21A_SCDPT1'!SCDPT1_32ENDIN_12</vt:lpstr>
      <vt:lpstr>'GMIC-NC_21A_SCDPT1'!SCDPT1_32ENDIN_13</vt:lpstr>
      <vt:lpstr>'GMIC-NC_21A_SCDPT1'!SCDPT1_32ENDIN_14</vt:lpstr>
      <vt:lpstr>'GMIC-NC_21A_SCDPT1'!SCDPT1_32ENDIN_15</vt:lpstr>
      <vt:lpstr>'GMIC-NC_21A_SCDPT1'!SCDPT1_32ENDIN_16</vt:lpstr>
      <vt:lpstr>'GMIC-NC_21A_SCDPT1'!SCDPT1_32ENDIN_17</vt:lpstr>
      <vt:lpstr>'GMIC-NC_21A_SCDPT1'!SCDPT1_32ENDIN_18</vt:lpstr>
      <vt:lpstr>'GMIC-NC_21A_SCDPT1'!SCDPT1_32ENDIN_19</vt:lpstr>
      <vt:lpstr>'GMIC-NC_21A_SCDPT1'!SCDPT1_32ENDIN_2</vt:lpstr>
      <vt:lpstr>'GMIC-NC_21A_SCDPT1'!SCDPT1_32ENDIN_20</vt:lpstr>
      <vt:lpstr>'GMIC-NC_21A_SCDPT1'!SCDPT1_32ENDIN_21</vt:lpstr>
      <vt:lpstr>'GMIC-NC_21A_SCDPT1'!SCDPT1_32ENDIN_22</vt:lpstr>
      <vt:lpstr>'GMIC-NC_21A_SCDPT1'!SCDPT1_32ENDIN_23</vt:lpstr>
      <vt:lpstr>'GMIC-NC_21A_SCDPT1'!SCDPT1_32ENDIN_24</vt:lpstr>
      <vt:lpstr>'GMIC-NC_21A_SCDPT1'!SCDPT1_32ENDIN_25</vt:lpstr>
      <vt:lpstr>'GMIC-NC_21A_SCDPT1'!SCDPT1_32ENDIN_26</vt:lpstr>
      <vt:lpstr>'GMIC-NC_21A_SCDPT1'!SCDPT1_32ENDIN_27</vt:lpstr>
      <vt:lpstr>'GMIC-NC_21A_SCDPT1'!SCDPT1_32ENDIN_28</vt:lpstr>
      <vt:lpstr>'GMIC-NC_21A_SCDPT1'!SCDPT1_32ENDIN_29</vt:lpstr>
      <vt:lpstr>'GMIC-NC_21A_SCDPT1'!SCDPT1_32ENDIN_3</vt:lpstr>
      <vt:lpstr>'GMIC-NC_21A_SCDPT1'!SCDPT1_32ENDIN_30</vt:lpstr>
      <vt:lpstr>'GMIC-NC_21A_SCDPT1'!SCDPT1_32ENDIN_31</vt:lpstr>
      <vt:lpstr>'GMIC-NC_21A_SCDPT1'!SCDPT1_32ENDIN_32</vt:lpstr>
      <vt:lpstr>'GMIC-NC_21A_SCDPT1'!SCDPT1_32ENDIN_33</vt:lpstr>
      <vt:lpstr>'GMIC-NC_21A_SCDPT1'!SCDPT1_32ENDIN_34</vt:lpstr>
      <vt:lpstr>'GMIC-NC_21A_SCDPT1'!SCDPT1_32ENDIN_35</vt:lpstr>
      <vt:lpstr>'GMIC-NC_21A_SCDPT1'!SCDPT1_32ENDIN_4</vt:lpstr>
      <vt:lpstr>'GMIC-NC_21A_SCDPT1'!SCDPT1_32ENDIN_5</vt:lpstr>
      <vt:lpstr>'GMIC-NC_21A_SCDPT1'!SCDPT1_32ENDIN_6.01</vt:lpstr>
      <vt:lpstr>'GMIC-NC_21A_SCDPT1'!SCDPT1_32ENDIN_6.02</vt:lpstr>
      <vt:lpstr>'GMIC-NC_21A_SCDPT1'!SCDPT1_32ENDIN_6.03</vt:lpstr>
      <vt:lpstr>'GMIC-NC_21A_SCDPT1'!SCDPT1_32ENDIN_7</vt:lpstr>
      <vt:lpstr>'GMIC-NC_21A_SCDPT1'!SCDPT1_32ENDIN_8</vt:lpstr>
      <vt:lpstr>'GMIC-NC_21A_SCDPT1'!SCDPT1_32ENDIN_9</vt:lpstr>
      <vt:lpstr>'GMIC-NC_21A_SCDPT1'!SCDPT1_3300000_Range</vt:lpstr>
      <vt:lpstr>'GMIC-NC_21A_SCDPT1'!SCDPT1_3399999_10</vt:lpstr>
      <vt:lpstr>'GMIC-NC_21A_SCDPT1'!SCDPT1_3399999_11</vt:lpstr>
      <vt:lpstr>'GMIC-NC_21A_SCDPT1'!SCDPT1_3399999_12</vt:lpstr>
      <vt:lpstr>'GMIC-NC_21A_SCDPT1'!SCDPT1_3399999_13</vt:lpstr>
      <vt:lpstr>'GMIC-NC_21A_SCDPT1'!SCDPT1_3399999_14</vt:lpstr>
      <vt:lpstr>'GMIC-NC_21A_SCDPT1'!SCDPT1_3399999_15</vt:lpstr>
      <vt:lpstr>'GMIC-NC_21A_SCDPT1'!SCDPT1_3399999_19</vt:lpstr>
      <vt:lpstr>'GMIC-NC_21A_SCDPT1'!SCDPT1_3399999_20</vt:lpstr>
      <vt:lpstr>'GMIC-NC_21A_SCDPT1'!SCDPT1_3399999_7</vt:lpstr>
      <vt:lpstr>'GMIC-NC_21A_SCDPT1'!SCDPT1_3399999_9</vt:lpstr>
      <vt:lpstr>'GMIC-NC_21A_SCDPT1'!SCDPT1_33BEGIN_1</vt:lpstr>
      <vt:lpstr>'GMIC-NC_21A_SCDPT1'!SCDPT1_33BEGIN_10</vt:lpstr>
      <vt:lpstr>'GMIC-NC_21A_SCDPT1'!SCDPT1_33BEGIN_11</vt:lpstr>
      <vt:lpstr>'GMIC-NC_21A_SCDPT1'!SCDPT1_33BEGIN_12</vt:lpstr>
      <vt:lpstr>'GMIC-NC_21A_SCDPT1'!SCDPT1_33BEGIN_13</vt:lpstr>
      <vt:lpstr>'GMIC-NC_21A_SCDPT1'!SCDPT1_33BEGIN_14</vt:lpstr>
      <vt:lpstr>'GMIC-NC_21A_SCDPT1'!SCDPT1_33BEGIN_15</vt:lpstr>
      <vt:lpstr>'GMIC-NC_21A_SCDPT1'!SCDPT1_33BEGIN_16</vt:lpstr>
      <vt:lpstr>'GMIC-NC_21A_SCDPT1'!SCDPT1_33BEGIN_17</vt:lpstr>
      <vt:lpstr>'GMIC-NC_21A_SCDPT1'!SCDPT1_33BEGIN_18</vt:lpstr>
      <vt:lpstr>'GMIC-NC_21A_SCDPT1'!SCDPT1_33BEGIN_19</vt:lpstr>
      <vt:lpstr>'GMIC-NC_21A_SCDPT1'!SCDPT1_33BEGIN_2</vt:lpstr>
      <vt:lpstr>'GMIC-NC_21A_SCDPT1'!SCDPT1_33BEGIN_20</vt:lpstr>
      <vt:lpstr>'GMIC-NC_21A_SCDPT1'!SCDPT1_33BEGIN_21</vt:lpstr>
      <vt:lpstr>'GMIC-NC_21A_SCDPT1'!SCDPT1_33BEGIN_22</vt:lpstr>
      <vt:lpstr>'GMIC-NC_21A_SCDPT1'!SCDPT1_33BEGIN_23</vt:lpstr>
      <vt:lpstr>'GMIC-NC_21A_SCDPT1'!SCDPT1_33BEGIN_24</vt:lpstr>
      <vt:lpstr>'GMIC-NC_21A_SCDPT1'!SCDPT1_33BEGIN_25</vt:lpstr>
      <vt:lpstr>'GMIC-NC_21A_SCDPT1'!SCDPT1_33BEGIN_26</vt:lpstr>
      <vt:lpstr>'GMIC-NC_21A_SCDPT1'!SCDPT1_33BEGIN_27</vt:lpstr>
      <vt:lpstr>'GMIC-NC_21A_SCDPT1'!SCDPT1_33BEGIN_28</vt:lpstr>
      <vt:lpstr>'GMIC-NC_21A_SCDPT1'!SCDPT1_33BEGIN_29</vt:lpstr>
      <vt:lpstr>'GMIC-NC_21A_SCDPT1'!SCDPT1_33BEGIN_3</vt:lpstr>
      <vt:lpstr>'GMIC-NC_21A_SCDPT1'!SCDPT1_33BEGIN_30</vt:lpstr>
      <vt:lpstr>'GMIC-NC_21A_SCDPT1'!SCDPT1_33BEGIN_31</vt:lpstr>
      <vt:lpstr>'GMIC-NC_21A_SCDPT1'!SCDPT1_33BEGIN_32</vt:lpstr>
      <vt:lpstr>'GMIC-NC_21A_SCDPT1'!SCDPT1_33BEGIN_33</vt:lpstr>
      <vt:lpstr>'GMIC-NC_21A_SCDPT1'!SCDPT1_33BEGIN_34</vt:lpstr>
      <vt:lpstr>'GMIC-NC_21A_SCDPT1'!SCDPT1_33BEGIN_35</vt:lpstr>
      <vt:lpstr>'GMIC-NC_21A_SCDPT1'!SCDPT1_33BEGIN_4</vt:lpstr>
      <vt:lpstr>'GMIC-NC_21A_SCDPT1'!SCDPT1_33BEGIN_5</vt:lpstr>
      <vt:lpstr>'GMIC-NC_21A_SCDPT1'!SCDPT1_33BEGIN_6.01</vt:lpstr>
      <vt:lpstr>'GMIC-NC_21A_SCDPT1'!SCDPT1_33BEGIN_6.02</vt:lpstr>
      <vt:lpstr>'GMIC-NC_21A_SCDPT1'!SCDPT1_33BEGIN_6.03</vt:lpstr>
      <vt:lpstr>'GMIC-NC_21A_SCDPT1'!SCDPT1_33BEGIN_7</vt:lpstr>
      <vt:lpstr>'GMIC-NC_21A_SCDPT1'!SCDPT1_33BEGIN_8</vt:lpstr>
      <vt:lpstr>'GMIC-NC_21A_SCDPT1'!SCDPT1_33BEGIN_9</vt:lpstr>
      <vt:lpstr>'GMIC-NC_21A_SCDPT1'!SCDPT1_33ENDIN_10</vt:lpstr>
      <vt:lpstr>'GMIC-NC_21A_SCDPT1'!SCDPT1_33ENDIN_11</vt:lpstr>
      <vt:lpstr>'GMIC-NC_21A_SCDPT1'!SCDPT1_33ENDIN_12</vt:lpstr>
      <vt:lpstr>'GMIC-NC_21A_SCDPT1'!SCDPT1_33ENDIN_13</vt:lpstr>
      <vt:lpstr>'GMIC-NC_21A_SCDPT1'!SCDPT1_33ENDIN_14</vt:lpstr>
      <vt:lpstr>'GMIC-NC_21A_SCDPT1'!SCDPT1_33ENDIN_15</vt:lpstr>
      <vt:lpstr>'GMIC-NC_21A_SCDPT1'!SCDPT1_33ENDIN_16</vt:lpstr>
      <vt:lpstr>'GMIC-NC_21A_SCDPT1'!SCDPT1_33ENDIN_17</vt:lpstr>
      <vt:lpstr>'GMIC-NC_21A_SCDPT1'!SCDPT1_33ENDIN_18</vt:lpstr>
      <vt:lpstr>'GMIC-NC_21A_SCDPT1'!SCDPT1_33ENDIN_19</vt:lpstr>
      <vt:lpstr>'GMIC-NC_21A_SCDPT1'!SCDPT1_33ENDIN_2</vt:lpstr>
      <vt:lpstr>'GMIC-NC_21A_SCDPT1'!SCDPT1_33ENDIN_20</vt:lpstr>
      <vt:lpstr>'GMIC-NC_21A_SCDPT1'!SCDPT1_33ENDIN_21</vt:lpstr>
      <vt:lpstr>'GMIC-NC_21A_SCDPT1'!SCDPT1_33ENDIN_22</vt:lpstr>
      <vt:lpstr>'GMIC-NC_21A_SCDPT1'!SCDPT1_33ENDIN_23</vt:lpstr>
      <vt:lpstr>'GMIC-NC_21A_SCDPT1'!SCDPT1_33ENDIN_24</vt:lpstr>
      <vt:lpstr>'GMIC-NC_21A_SCDPT1'!SCDPT1_33ENDIN_25</vt:lpstr>
      <vt:lpstr>'GMIC-NC_21A_SCDPT1'!SCDPT1_33ENDIN_26</vt:lpstr>
      <vt:lpstr>'GMIC-NC_21A_SCDPT1'!SCDPT1_33ENDIN_27</vt:lpstr>
      <vt:lpstr>'GMIC-NC_21A_SCDPT1'!SCDPT1_33ENDIN_28</vt:lpstr>
      <vt:lpstr>'GMIC-NC_21A_SCDPT1'!SCDPT1_33ENDIN_29</vt:lpstr>
      <vt:lpstr>'GMIC-NC_21A_SCDPT1'!SCDPT1_33ENDIN_3</vt:lpstr>
      <vt:lpstr>'GMIC-NC_21A_SCDPT1'!SCDPT1_33ENDIN_30</vt:lpstr>
      <vt:lpstr>'GMIC-NC_21A_SCDPT1'!SCDPT1_33ENDIN_31</vt:lpstr>
      <vt:lpstr>'GMIC-NC_21A_SCDPT1'!SCDPT1_33ENDIN_32</vt:lpstr>
      <vt:lpstr>'GMIC-NC_21A_SCDPT1'!SCDPT1_33ENDIN_33</vt:lpstr>
      <vt:lpstr>'GMIC-NC_21A_SCDPT1'!SCDPT1_33ENDIN_34</vt:lpstr>
      <vt:lpstr>'GMIC-NC_21A_SCDPT1'!SCDPT1_33ENDIN_35</vt:lpstr>
      <vt:lpstr>'GMIC-NC_21A_SCDPT1'!SCDPT1_33ENDIN_4</vt:lpstr>
      <vt:lpstr>'GMIC-NC_21A_SCDPT1'!SCDPT1_33ENDIN_5</vt:lpstr>
      <vt:lpstr>'GMIC-NC_21A_SCDPT1'!SCDPT1_33ENDIN_6.01</vt:lpstr>
      <vt:lpstr>'GMIC-NC_21A_SCDPT1'!SCDPT1_33ENDIN_6.02</vt:lpstr>
      <vt:lpstr>'GMIC-NC_21A_SCDPT1'!SCDPT1_33ENDIN_6.03</vt:lpstr>
      <vt:lpstr>'GMIC-NC_21A_SCDPT1'!SCDPT1_33ENDIN_7</vt:lpstr>
      <vt:lpstr>'GMIC-NC_21A_SCDPT1'!SCDPT1_33ENDIN_8</vt:lpstr>
      <vt:lpstr>'GMIC-NC_21A_SCDPT1'!SCDPT1_33ENDIN_9</vt:lpstr>
      <vt:lpstr>'GMIC-NC_21A_SCDPT1'!SCDPT1_3400000_Range</vt:lpstr>
      <vt:lpstr>'GMIC-NC_21A_SCDPT1'!SCDPT1_3499999_10</vt:lpstr>
      <vt:lpstr>'GMIC-NC_21A_SCDPT1'!SCDPT1_3499999_11</vt:lpstr>
      <vt:lpstr>'GMIC-NC_21A_SCDPT1'!SCDPT1_3499999_12</vt:lpstr>
      <vt:lpstr>'GMIC-NC_21A_SCDPT1'!SCDPT1_3499999_13</vt:lpstr>
      <vt:lpstr>'GMIC-NC_21A_SCDPT1'!SCDPT1_3499999_14</vt:lpstr>
      <vt:lpstr>'GMIC-NC_21A_SCDPT1'!SCDPT1_3499999_15</vt:lpstr>
      <vt:lpstr>'GMIC-NC_21A_SCDPT1'!SCDPT1_3499999_19</vt:lpstr>
      <vt:lpstr>'GMIC-NC_21A_SCDPT1'!SCDPT1_3499999_20</vt:lpstr>
      <vt:lpstr>'GMIC-NC_21A_SCDPT1'!SCDPT1_3499999_7</vt:lpstr>
      <vt:lpstr>'GMIC-NC_21A_SCDPT1'!SCDPT1_3499999_9</vt:lpstr>
      <vt:lpstr>'GMIC-NC_21A_SCDPT1'!SCDPT1_34BEGIN_1</vt:lpstr>
      <vt:lpstr>'GMIC-NC_21A_SCDPT1'!SCDPT1_34BEGIN_10</vt:lpstr>
      <vt:lpstr>'GMIC-NC_21A_SCDPT1'!SCDPT1_34BEGIN_11</vt:lpstr>
      <vt:lpstr>'GMIC-NC_21A_SCDPT1'!SCDPT1_34BEGIN_12</vt:lpstr>
      <vt:lpstr>'GMIC-NC_21A_SCDPT1'!SCDPT1_34BEGIN_13</vt:lpstr>
      <vt:lpstr>'GMIC-NC_21A_SCDPT1'!SCDPT1_34BEGIN_14</vt:lpstr>
      <vt:lpstr>'GMIC-NC_21A_SCDPT1'!SCDPT1_34BEGIN_15</vt:lpstr>
      <vt:lpstr>'GMIC-NC_21A_SCDPT1'!SCDPT1_34BEGIN_16</vt:lpstr>
      <vt:lpstr>'GMIC-NC_21A_SCDPT1'!SCDPT1_34BEGIN_17</vt:lpstr>
      <vt:lpstr>'GMIC-NC_21A_SCDPT1'!SCDPT1_34BEGIN_18</vt:lpstr>
      <vt:lpstr>'GMIC-NC_21A_SCDPT1'!SCDPT1_34BEGIN_19</vt:lpstr>
      <vt:lpstr>'GMIC-NC_21A_SCDPT1'!SCDPT1_34BEGIN_2</vt:lpstr>
      <vt:lpstr>'GMIC-NC_21A_SCDPT1'!SCDPT1_34BEGIN_20</vt:lpstr>
      <vt:lpstr>'GMIC-NC_21A_SCDPT1'!SCDPT1_34BEGIN_21</vt:lpstr>
      <vt:lpstr>'GMIC-NC_21A_SCDPT1'!SCDPT1_34BEGIN_22</vt:lpstr>
      <vt:lpstr>'GMIC-NC_21A_SCDPT1'!SCDPT1_34BEGIN_23</vt:lpstr>
      <vt:lpstr>'GMIC-NC_21A_SCDPT1'!SCDPT1_34BEGIN_24</vt:lpstr>
      <vt:lpstr>'GMIC-NC_21A_SCDPT1'!SCDPT1_34BEGIN_25</vt:lpstr>
      <vt:lpstr>'GMIC-NC_21A_SCDPT1'!SCDPT1_34BEGIN_26</vt:lpstr>
      <vt:lpstr>'GMIC-NC_21A_SCDPT1'!SCDPT1_34BEGIN_27</vt:lpstr>
      <vt:lpstr>'GMIC-NC_21A_SCDPT1'!SCDPT1_34BEGIN_28</vt:lpstr>
      <vt:lpstr>'GMIC-NC_21A_SCDPT1'!SCDPT1_34BEGIN_29</vt:lpstr>
      <vt:lpstr>'GMIC-NC_21A_SCDPT1'!SCDPT1_34BEGIN_3</vt:lpstr>
      <vt:lpstr>'GMIC-NC_21A_SCDPT1'!SCDPT1_34BEGIN_30</vt:lpstr>
      <vt:lpstr>'GMIC-NC_21A_SCDPT1'!SCDPT1_34BEGIN_31</vt:lpstr>
      <vt:lpstr>'GMIC-NC_21A_SCDPT1'!SCDPT1_34BEGIN_32</vt:lpstr>
      <vt:lpstr>'GMIC-NC_21A_SCDPT1'!SCDPT1_34BEGIN_33</vt:lpstr>
      <vt:lpstr>'GMIC-NC_21A_SCDPT1'!SCDPT1_34BEGIN_34</vt:lpstr>
      <vt:lpstr>'GMIC-NC_21A_SCDPT1'!SCDPT1_34BEGIN_35</vt:lpstr>
      <vt:lpstr>'GMIC-NC_21A_SCDPT1'!SCDPT1_34BEGIN_4</vt:lpstr>
      <vt:lpstr>'GMIC-NC_21A_SCDPT1'!SCDPT1_34BEGIN_5</vt:lpstr>
      <vt:lpstr>'GMIC-NC_21A_SCDPT1'!SCDPT1_34BEGIN_6.01</vt:lpstr>
      <vt:lpstr>'GMIC-NC_21A_SCDPT1'!SCDPT1_34BEGIN_6.02</vt:lpstr>
      <vt:lpstr>'GMIC-NC_21A_SCDPT1'!SCDPT1_34BEGIN_6.03</vt:lpstr>
      <vt:lpstr>'GMIC-NC_21A_SCDPT1'!SCDPT1_34BEGIN_7</vt:lpstr>
      <vt:lpstr>'GMIC-NC_21A_SCDPT1'!SCDPT1_34BEGIN_8</vt:lpstr>
      <vt:lpstr>'GMIC-NC_21A_SCDPT1'!SCDPT1_34BEGIN_9</vt:lpstr>
      <vt:lpstr>'GMIC-NC_21A_SCDPT1'!SCDPT1_34ENDIN_10</vt:lpstr>
      <vt:lpstr>'GMIC-NC_21A_SCDPT1'!SCDPT1_34ENDIN_11</vt:lpstr>
      <vt:lpstr>'GMIC-NC_21A_SCDPT1'!SCDPT1_34ENDIN_12</vt:lpstr>
      <vt:lpstr>'GMIC-NC_21A_SCDPT1'!SCDPT1_34ENDIN_13</vt:lpstr>
      <vt:lpstr>'GMIC-NC_21A_SCDPT1'!SCDPT1_34ENDIN_14</vt:lpstr>
      <vt:lpstr>'GMIC-NC_21A_SCDPT1'!SCDPT1_34ENDIN_15</vt:lpstr>
      <vt:lpstr>'GMIC-NC_21A_SCDPT1'!SCDPT1_34ENDIN_16</vt:lpstr>
      <vt:lpstr>'GMIC-NC_21A_SCDPT1'!SCDPT1_34ENDIN_17</vt:lpstr>
      <vt:lpstr>'GMIC-NC_21A_SCDPT1'!SCDPT1_34ENDIN_18</vt:lpstr>
      <vt:lpstr>'GMIC-NC_21A_SCDPT1'!SCDPT1_34ENDIN_19</vt:lpstr>
      <vt:lpstr>'GMIC-NC_21A_SCDPT1'!SCDPT1_34ENDIN_2</vt:lpstr>
      <vt:lpstr>'GMIC-NC_21A_SCDPT1'!SCDPT1_34ENDIN_20</vt:lpstr>
      <vt:lpstr>'GMIC-NC_21A_SCDPT1'!SCDPT1_34ENDIN_21</vt:lpstr>
      <vt:lpstr>'GMIC-NC_21A_SCDPT1'!SCDPT1_34ENDIN_22</vt:lpstr>
      <vt:lpstr>'GMIC-NC_21A_SCDPT1'!SCDPT1_34ENDIN_23</vt:lpstr>
      <vt:lpstr>'GMIC-NC_21A_SCDPT1'!SCDPT1_34ENDIN_24</vt:lpstr>
      <vt:lpstr>'GMIC-NC_21A_SCDPT1'!SCDPT1_34ENDIN_25</vt:lpstr>
      <vt:lpstr>'GMIC-NC_21A_SCDPT1'!SCDPT1_34ENDIN_26</vt:lpstr>
      <vt:lpstr>'GMIC-NC_21A_SCDPT1'!SCDPT1_34ENDIN_27</vt:lpstr>
      <vt:lpstr>'GMIC-NC_21A_SCDPT1'!SCDPT1_34ENDIN_28</vt:lpstr>
      <vt:lpstr>'GMIC-NC_21A_SCDPT1'!SCDPT1_34ENDIN_29</vt:lpstr>
      <vt:lpstr>'GMIC-NC_21A_SCDPT1'!SCDPT1_34ENDIN_3</vt:lpstr>
      <vt:lpstr>'GMIC-NC_21A_SCDPT1'!SCDPT1_34ENDIN_30</vt:lpstr>
      <vt:lpstr>'GMIC-NC_21A_SCDPT1'!SCDPT1_34ENDIN_31</vt:lpstr>
      <vt:lpstr>'GMIC-NC_21A_SCDPT1'!SCDPT1_34ENDIN_32</vt:lpstr>
      <vt:lpstr>'GMIC-NC_21A_SCDPT1'!SCDPT1_34ENDIN_33</vt:lpstr>
      <vt:lpstr>'GMIC-NC_21A_SCDPT1'!SCDPT1_34ENDIN_34</vt:lpstr>
      <vt:lpstr>'GMIC-NC_21A_SCDPT1'!SCDPT1_34ENDIN_35</vt:lpstr>
      <vt:lpstr>'GMIC-NC_21A_SCDPT1'!SCDPT1_34ENDIN_4</vt:lpstr>
      <vt:lpstr>'GMIC-NC_21A_SCDPT1'!SCDPT1_34ENDIN_5</vt:lpstr>
      <vt:lpstr>'GMIC-NC_21A_SCDPT1'!SCDPT1_34ENDIN_6.01</vt:lpstr>
      <vt:lpstr>'GMIC-NC_21A_SCDPT1'!SCDPT1_34ENDIN_6.02</vt:lpstr>
      <vt:lpstr>'GMIC-NC_21A_SCDPT1'!SCDPT1_34ENDIN_6.03</vt:lpstr>
      <vt:lpstr>'GMIC-NC_21A_SCDPT1'!SCDPT1_34ENDIN_7</vt:lpstr>
      <vt:lpstr>'GMIC-NC_21A_SCDPT1'!SCDPT1_34ENDIN_8</vt:lpstr>
      <vt:lpstr>'GMIC-NC_21A_SCDPT1'!SCDPT1_34ENDIN_9</vt:lpstr>
      <vt:lpstr>'GMIC-NC_21A_SCDPT1'!SCDPT1_3500000_Range</vt:lpstr>
      <vt:lpstr>'GMIC-NC_21A_SCDPT1'!SCDPT1_3500001_1</vt:lpstr>
      <vt:lpstr>'GMIC-NC_21A_SCDPT1'!SCDPT1_3500001_10</vt:lpstr>
      <vt:lpstr>'GMIC-NC_21A_SCDPT1'!SCDPT1_3500001_11</vt:lpstr>
      <vt:lpstr>'GMIC-NC_21A_SCDPT1'!SCDPT1_3500001_12</vt:lpstr>
      <vt:lpstr>'GMIC-NC_21A_SCDPT1'!SCDPT1_3500001_13</vt:lpstr>
      <vt:lpstr>'GMIC-NC_21A_SCDPT1'!SCDPT1_3500001_14</vt:lpstr>
      <vt:lpstr>'GMIC-NC_21A_SCDPT1'!SCDPT1_3500001_15</vt:lpstr>
      <vt:lpstr>'GMIC-NC_21A_SCDPT1'!SCDPT1_3500001_16</vt:lpstr>
      <vt:lpstr>'GMIC-NC_21A_SCDPT1'!SCDPT1_3500001_17</vt:lpstr>
      <vt:lpstr>'GMIC-NC_21A_SCDPT1'!SCDPT1_3500001_18</vt:lpstr>
      <vt:lpstr>'GMIC-NC_21A_SCDPT1'!SCDPT1_3500001_19</vt:lpstr>
      <vt:lpstr>'GMIC-NC_21A_SCDPT1'!SCDPT1_3500001_2</vt:lpstr>
      <vt:lpstr>'GMIC-NC_21A_SCDPT1'!SCDPT1_3500001_20</vt:lpstr>
      <vt:lpstr>'GMIC-NC_21A_SCDPT1'!SCDPT1_3500001_21</vt:lpstr>
      <vt:lpstr>'GMIC-NC_21A_SCDPT1'!SCDPT1_3500001_22</vt:lpstr>
      <vt:lpstr>'GMIC-NC_21A_SCDPT1'!SCDPT1_3500001_24</vt:lpstr>
      <vt:lpstr>'GMIC-NC_21A_SCDPT1'!SCDPT1_3500001_25</vt:lpstr>
      <vt:lpstr>'GMIC-NC_21A_SCDPT1'!SCDPT1_3500001_26</vt:lpstr>
      <vt:lpstr>'GMIC-NC_21A_SCDPT1'!SCDPT1_3500001_27</vt:lpstr>
      <vt:lpstr>'GMIC-NC_21A_SCDPT1'!SCDPT1_3500001_28</vt:lpstr>
      <vt:lpstr>'GMIC-NC_21A_SCDPT1'!SCDPT1_3500001_29</vt:lpstr>
      <vt:lpstr>'GMIC-NC_21A_SCDPT1'!SCDPT1_3500001_3</vt:lpstr>
      <vt:lpstr>'GMIC-NC_21A_SCDPT1'!SCDPT1_3500001_30</vt:lpstr>
      <vt:lpstr>'GMIC-NC_21A_SCDPT1'!SCDPT1_3500001_31</vt:lpstr>
      <vt:lpstr>'GMIC-NC_21A_SCDPT1'!SCDPT1_3500001_32</vt:lpstr>
      <vt:lpstr>'GMIC-NC_21A_SCDPT1'!SCDPT1_3500001_33</vt:lpstr>
      <vt:lpstr>'GMIC-NC_21A_SCDPT1'!SCDPT1_3500001_34</vt:lpstr>
      <vt:lpstr>'GMIC-NC_21A_SCDPT1'!SCDPT1_3500001_35</vt:lpstr>
      <vt:lpstr>'GMIC-NC_21A_SCDPT1'!SCDPT1_3500001_4</vt:lpstr>
      <vt:lpstr>'GMIC-NC_21A_SCDPT1'!SCDPT1_3500001_5</vt:lpstr>
      <vt:lpstr>'GMIC-NC_21A_SCDPT1'!SCDPT1_3500001_6.01</vt:lpstr>
      <vt:lpstr>'GMIC-NC_21A_SCDPT1'!SCDPT1_3500001_6.02</vt:lpstr>
      <vt:lpstr>'GMIC-NC_21A_SCDPT1'!SCDPT1_3500001_6.03</vt:lpstr>
      <vt:lpstr>'GMIC-NC_21A_SCDPT1'!SCDPT1_3500001_7</vt:lpstr>
      <vt:lpstr>'GMIC-NC_21A_SCDPT1'!SCDPT1_3500001_8</vt:lpstr>
      <vt:lpstr>'GMIC-NC_21A_SCDPT1'!SCDPT1_3500001_9</vt:lpstr>
      <vt:lpstr>'GMIC-NC_21A_SCDPT1'!SCDPT1_3599999_10</vt:lpstr>
      <vt:lpstr>'GMIC-NC_21A_SCDPT1'!SCDPT1_3599999_11</vt:lpstr>
      <vt:lpstr>'GMIC-NC_21A_SCDPT1'!SCDPT1_3599999_12</vt:lpstr>
      <vt:lpstr>'GMIC-NC_21A_SCDPT1'!SCDPT1_3599999_13</vt:lpstr>
      <vt:lpstr>'GMIC-NC_21A_SCDPT1'!SCDPT1_3599999_14</vt:lpstr>
      <vt:lpstr>'GMIC-NC_21A_SCDPT1'!SCDPT1_3599999_15</vt:lpstr>
      <vt:lpstr>'GMIC-NC_21A_SCDPT1'!SCDPT1_3599999_19</vt:lpstr>
      <vt:lpstr>'GMIC-NC_21A_SCDPT1'!SCDPT1_3599999_20</vt:lpstr>
      <vt:lpstr>'GMIC-NC_21A_SCDPT1'!SCDPT1_3599999_7</vt:lpstr>
      <vt:lpstr>'GMIC-NC_21A_SCDPT1'!SCDPT1_3599999_9</vt:lpstr>
      <vt:lpstr>'GMIC-NC_21A_SCDPT1'!SCDPT1_35BEGIN_1</vt:lpstr>
      <vt:lpstr>'GMIC-NC_21A_SCDPT1'!SCDPT1_35BEGIN_10</vt:lpstr>
      <vt:lpstr>'GMIC-NC_21A_SCDPT1'!SCDPT1_35BEGIN_11</vt:lpstr>
      <vt:lpstr>'GMIC-NC_21A_SCDPT1'!SCDPT1_35BEGIN_12</vt:lpstr>
      <vt:lpstr>'GMIC-NC_21A_SCDPT1'!SCDPT1_35BEGIN_13</vt:lpstr>
      <vt:lpstr>'GMIC-NC_21A_SCDPT1'!SCDPT1_35BEGIN_14</vt:lpstr>
      <vt:lpstr>'GMIC-NC_21A_SCDPT1'!SCDPT1_35BEGIN_15</vt:lpstr>
      <vt:lpstr>'GMIC-NC_21A_SCDPT1'!SCDPT1_35BEGIN_16</vt:lpstr>
      <vt:lpstr>'GMIC-NC_21A_SCDPT1'!SCDPT1_35BEGIN_17</vt:lpstr>
      <vt:lpstr>'GMIC-NC_21A_SCDPT1'!SCDPT1_35BEGIN_18</vt:lpstr>
      <vt:lpstr>'GMIC-NC_21A_SCDPT1'!SCDPT1_35BEGIN_19</vt:lpstr>
      <vt:lpstr>'GMIC-NC_21A_SCDPT1'!SCDPT1_35BEGIN_2</vt:lpstr>
      <vt:lpstr>'GMIC-NC_21A_SCDPT1'!SCDPT1_35BEGIN_20</vt:lpstr>
      <vt:lpstr>'GMIC-NC_21A_SCDPT1'!SCDPT1_35BEGIN_21</vt:lpstr>
      <vt:lpstr>'GMIC-NC_21A_SCDPT1'!SCDPT1_35BEGIN_22</vt:lpstr>
      <vt:lpstr>'GMIC-NC_21A_SCDPT1'!SCDPT1_35BEGIN_23</vt:lpstr>
      <vt:lpstr>'GMIC-NC_21A_SCDPT1'!SCDPT1_35BEGIN_24</vt:lpstr>
      <vt:lpstr>'GMIC-NC_21A_SCDPT1'!SCDPT1_35BEGIN_25</vt:lpstr>
      <vt:lpstr>'GMIC-NC_21A_SCDPT1'!SCDPT1_35BEGIN_26</vt:lpstr>
      <vt:lpstr>'GMIC-NC_21A_SCDPT1'!SCDPT1_35BEGIN_27</vt:lpstr>
      <vt:lpstr>'GMIC-NC_21A_SCDPT1'!SCDPT1_35BEGIN_28</vt:lpstr>
      <vt:lpstr>'GMIC-NC_21A_SCDPT1'!SCDPT1_35BEGIN_29</vt:lpstr>
      <vt:lpstr>'GMIC-NC_21A_SCDPT1'!SCDPT1_35BEGIN_3</vt:lpstr>
      <vt:lpstr>'GMIC-NC_21A_SCDPT1'!SCDPT1_35BEGIN_30</vt:lpstr>
      <vt:lpstr>'GMIC-NC_21A_SCDPT1'!SCDPT1_35BEGIN_31</vt:lpstr>
      <vt:lpstr>'GMIC-NC_21A_SCDPT1'!SCDPT1_35BEGIN_32</vt:lpstr>
      <vt:lpstr>'GMIC-NC_21A_SCDPT1'!SCDPT1_35BEGIN_33</vt:lpstr>
      <vt:lpstr>'GMIC-NC_21A_SCDPT1'!SCDPT1_35BEGIN_34</vt:lpstr>
      <vt:lpstr>'GMIC-NC_21A_SCDPT1'!SCDPT1_35BEGIN_35</vt:lpstr>
      <vt:lpstr>'GMIC-NC_21A_SCDPT1'!SCDPT1_35BEGIN_4</vt:lpstr>
      <vt:lpstr>'GMIC-NC_21A_SCDPT1'!SCDPT1_35BEGIN_5</vt:lpstr>
      <vt:lpstr>'GMIC-NC_21A_SCDPT1'!SCDPT1_35BEGIN_6.01</vt:lpstr>
      <vt:lpstr>'GMIC-NC_21A_SCDPT1'!SCDPT1_35BEGIN_6.02</vt:lpstr>
      <vt:lpstr>'GMIC-NC_21A_SCDPT1'!SCDPT1_35BEGIN_6.03</vt:lpstr>
      <vt:lpstr>'GMIC-NC_21A_SCDPT1'!SCDPT1_35BEGIN_7</vt:lpstr>
      <vt:lpstr>'GMIC-NC_21A_SCDPT1'!SCDPT1_35BEGIN_8</vt:lpstr>
      <vt:lpstr>'GMIC-NC_21A_SCDPT1'!SCDPT1_35BEGIN_9</vt:lpstr>
      <vt:lpstr>'GMIC-NC_21A_SCDPT1'!SCDPT1_35ENDIN_10</vt:lpstr>
      <vt:lpstr>'GMIC-NC_21A_SCDPT1'!SCDPT1_35ENDIN_11</vt:lpstr>
      <vt:lpstr>'GMIC-NC_21A_SCDPT1'!SCDPT1_35ENDIN_12</vt:lpstr>
      <vt:lpstr>'GMIC-NC_21A_SCDPT1'!SCDPT1_35ENDIN_13</vt:lpstr>
      <vt:lpstr>'GMIC-NC_21A_SCDPT1'!SCDPT1_35ENDIN_14</vt:lpstr>
      <vt:lpstr>'GMIC-NC_21A_SCDPT1'!SCDPT1_35ENDIN_15</vt:lpstr>
      <vt:lpstr>'GMIC-NC_21A_SCDPT1'!SCDPT1_35ENDIN_16</vt:lpstr>
      <vt:lpstr>'GMIC-NC_21A_SCDPT1'!SCDPT1_35ENDIN_17</vt:lpstr>
      <vt:lpstr>'GMIC-NC_21A_SCDPT1'!SCDPT1_35ENDIN_18</vt:lpstr>
      <vt:lpstr>'GMIC-NC_21A_SCDPT1'!SCDPT1_35ENDIN_19</vt:lpstr>
      <vt:lpstr>'GMIC-NC_21A_SCDPT1'!SCDPT1_35ENDIN_2</vt:lpstr>
      <vt:lpstr>'GMIC-NC_21A_SCDPT1'!SCDPT1_35ENDIN_20</vt:lpstr>
      <vt:lpstr>'GMIC-NC_21A_SCDPT1'!SCDPT1_35ENDIN_21</vt:lpstr>
      <vt:lpstr>'GMIC-NC_21A_SCDPT1'!SCDPT1_35ENDIN_22</vt:lpstr>
      <vt:lpstr>'GMIC-NC_21A_SCDPT1'!SCDPT1_35ENDIN_23</vt:lpstr>
      <vt:lpstr>'GMIC-NC_21A_SCDPT1'!SCDPT1_35ENDIN_24</vt:lpstr>
      <vt:lpstr>'GMIC-NC_21A_SCDPT1'!SCDPT1_35ENDIN_25</vt:lpstr>
      <vt:lpstr>'GMIC-NC_21A_SCDPT1'!SCDPT1_35ENDIN_26</vt:lpstr>
      <vt:lpstr>'GMIC-NC_21A_SCDPT1'!SCDPT1_35ENDIN_27</vt:lpstr>
      <vt:lpstr>'GMIC-NC_21A_SCDPT1'!SCDPT1_35ENDIN_28</vt:lpstr>
      <vt:lpstr>'GMIC-NC_21A_SCDPT1'!SCDPT1_35ENDIN_29</vt:lpstr>
      <vt:lpstr>'GMIC-NC_21A_SCDPT1'!SCDPT1_35ENDIN_3</vt:lpstr>
      <vt:lpstr>'GMIC-NC_21A_SCDPT1'!SCDPT1_35ENDIN_30</vt:lpstr>
      <vt:lpstr>'GMIC-NC_21A_SCDPT1'!SCDPT1_35ENDIN_31</vt:lpstr>
      <vt:lpstr>'GMIC-NC_21A_SCDPT1'!SCDPT1_35ENDIN_32</vt:lpstr>
      <vt:lpstr>'GMIC-NC_21A_SCDPT1'!SCDPT1_35ENDIN_33</vt:lpstr>
      <vt:lpstr>'GMIC-NC_21A_SCDPT1'!SCDPT1_35ENDIN_34</vt:lpstr>
      <vt:lpstr>'GMIC-NC_21A_SCDPT1'!SCDPT1_35ENDIN_35</vt:lpstr>
      <vt:lpstr>'GMIC-NC_21A_SCDPT1'!SCDPT1_35ENDIN_4</vt:lpstr>
      <vt:lpstr>'GMIC-NC_21A_SCDPT1'!SCDPT1_35ENDIN_5</vt:lpstr>
      <vt:lpstr>'GMIC-NC_21A_SCDPT1'!SCDPT1_35ENDIN_6.01</vt:lpstr>
      <vt:lpstr>'GMIC-NC_21A_SCDPT1'!SCDPT1_35ENDIN_6.02</vt:lpstr>
      <vt:lpstr>'GMIC-NC_21A_SCDPT1'!SCDPT1_35ENDIN_6.03</vt:lpstr>
      <vt:lpstr>'GMIC-NC_21A_SCDPT1'!SCDPT1_35ENDIN_7</vt:lpstr>
      <vt:lpstr>'GMIC-NC_21A_SCDPT1'!SCDPT1_35ENDIN_8</vt:lpstr>
      <vt:lpstr>'GMIC-NC_21A_SCDPT1'!SCDPT1_35ENDIN_9</vt:lpstr>
      <vt:lpstr>'GMIC-NC_21A_SCDPT1'!SCDPT1_3899999_10</vt:lpstr>
      <vt:lpstr>'GMIC-NC_21A_SCDPT1'!SCDPT1_3899999_11</vt:lpstr>
      <vt:lpstr>'GMIC-NC_21A_SCDPT1'!SCDPT1_3899999_12</vt:lpstr>
      <vt:lpstr>'GMIC-NC_21A_SCDPT1'!SCDPT1_3899999_13</vt:lpstr>
      <vt:lpstr>'GMIC-NC_21A_SCDPT1'!SCDPT1_3899999_14</vt:lpstr>
      <vt:lpstr>'GMIC-NC_21A_SCDPT1'!SCDPT1_3899999_15</vt:lpstr>
      <vt:lpstr>'GMIC-NC_21A_SCDPT1'!SCDPT1_3899999_19</vt:lpstr>
      <vt:lpstr>'GMIC-NC_21A_SCDPT1'!SCDPT1_3899999_20</vt:lpstr>
      <vt:lpstr>'GMIC-NC_21A_SCDPT1'!SCDPT1_3899999_7</vt:lpstr>
      <vt:lpstr>'GMIC-NC_21A_SCDPT1'!SCDPT1_3899999_9</vt:lpstr>
      <vt:lpstr>'GMIC-NC_21A_SCDPT1'!SCDPT1_4200000_Range</vt:lpstr>
      <vt:lpstr>'GMIC-NC_21A_SCDPT1'!SCDPT1_4299999_10</vt:lpstr>
      <vt:lpstr>'GMIC-NC_21A_SCDPT1'!SCDPT1_4299999_11</vt:lpstr>
      <vt:lpstr>'GMIC-NC_21A_SCDPT1'!SCDPT1_4299999_12</vt:lpstr>
      <vt:lpstr>'GMIC-NC_21A_SCDPT1'!SCDPT1_4299999_13</vt:lpstr>
      <vt:lpstr>'GMIC-NC_21A_SCDPT1'!SCDPT1_4299999_14</vt:lpstr>
      <vt:lpstr>'GMIC-NC_21A_SCDPT1'!SCDPT1_4299999_15</vt:lpstr>
      <vt:lpstr>'GMIC-NC_21A_SCDPT1'!SCDPT1_4299999_19</vt:lpstr>
      <vt:lpstr>'GMIC-NC_21A_SCDPT1'!SCDPT1_4299999_20</vt:lpstr>
      <vt:lpstr>'GMIC-NC_21A_SCDPT1'!SCDPT1_4299999_7</vt:lpstr>
      <vt:lpstr>'GMIC-NC_21A_SCDPT1'!SCDPT1_4299999_9</vt:lpstr>
      <vt:lpstr>'GMIC-NC_21A_SCDPT1'!SCDPT1_42BEGIN_1</vt:lpstr>
      <vt:lpstr>'GMIC-NC_21A_SCDPT1'!SCDPT1_42BEGIN_10</vt:lpstr>
      <vt:lpstr>'GMIC-NC_21A_SCDPT1'!SCDPT1_42BEGIN_11</vt:lpstr>
      <vt:lpstr>'GMIC-NC_21A_SCDPT1'!SCDPT1_42BEGIN_12</vt:lpstr>
      <vt:lpstr>'GMIC-NC_21A_SCDPT1'!SCDPT1_42BEGIN_13</vt:lpstr>
      <vt:lpstr>'GMIC-NC_21A_SCDPT1'!SCDPT1_42BEGIN_14</vt:lpstr>
      <vt:lpstr>'GMIC-NC_21A_SCDPT1'!SCDPT1_42BEGIN_15</vt:lpstr>
      <vt:lpstr>'GMIC-NC_21A_SCDPT1'!SCDPT1_42BEGIN_16</vt:lpstr>
      <vt:lpstr>'GMIC-NC_21A_SCDPT1'!SCDPT1_42BEGIN_17</vt:lpstr>
      <vt:lpstr>'GMIC-NC_21A_SCDPT1'!SCDPT1_42BEGIN_18</vt:lpstr>
      <vt:lpstr>'GMIC-NC_21A_SCDPT1'!SCDPT1_42BEGIN_19</vt:lpstr>
      <vt:lpstr>'GMIC-NC_21A_SCDPT1'!SCDPT1_42BEGIN_2</vt:lpstr>
      <vt:lpstr>'GMIC-NC_21A_SCDPT1'!SCDPT1_42BEGIN_20</vt:lpstr>
      <vt:lpstr>'GMIC-NC_21A_SCDPT1'!SCDPT1_42BEGIN_21</vt:lpstr>
      <vt:lpstr>'GMIC-NC_21A_SCDPT1'!SCDPT1_42BEGIN_22</vt:lpstr>
      <vt:lpstr>'GMIC-NC_21A_SCDPT1'!SCDPT1_42BEGIN_23</vt:lpstr>
      <vt:lpstr>'GMIC-NC_21A_SCDPT1'!SCDPT1_42BEGIN_24</vt:lpstr>
      <vt:lpstr>'GMIC-NC_21A_SCDPT1'!SCDPT1_42BEGIN_25</vt:lpstr>
      <vt:lpstr>'GMIC-NC_21A_SCDPT1'!SCDPT1_42BEGIN_26</vt:lpstr>
      <vt:lpstr>'GMIC-NC_21A_SCDPT1'!SCDPT1_42BEGIN_27</vt:lpstr>
      <vt:lpstr>'GMIC-NC_21A_SCDPT1'!SCDPT1_42BEGIN_28</vt:lpstr>
      <vt:lpstr>'GMIC-NC_21A_SCDPT1'!SCDPT1_42BEGIN_29</vt:lpstr>
      <vt:lpstr>'GMIC-NC_21A_SCDPT1'!SCDPT1_42BEGIN_3</vt:lpstr>
      <vt:lpstr>'GMIC-NC_21A_SCDPT1'!SCDPT1_42BEGIN_30</vt:lpstr>
      <vt:lpstr>'GMIC-NC_21A_SCDPT1'!SCDPT1_42BEGIN_31</vt:lpstr>
      <vt:lpstr>'GMIC-NC_21A_SCDPT1'!SCDPT1_42BEGIN_32</vt:lpstr>
      <vt:lpstr>'GMIC-NC_21A_SCDPT1'!SCDPT1_42BEGIN_33</vt:lpstr>
      <vt:lpstr>'GMIC-NC_21A_SCDPT1'!SCDPT1_42BEGIN_34</vt:lpstr>
      <vt:lpstr>'GMIC-NC_21A_SCDPT1'!SCDPT1_42BEGIN_35</vt:lpstr>
      <vt:lpstr>'GMIC-NC_21A_SCDPT1'!SCDPT1_42BEGIN_4</vt:lpstr>
      <vt:lpstr>'GMIC-NC_21A_SCDPT1'!SCDPT1_42BEGIN_5</vt:lpstr>
      <vt:lpstr>'GMIC-NC_21A_SCDPT1'!SCDPT1_42BEGIN_6.01</vt:lpstr>
      <vt:lpstr>'GMIC-NC_21A_SCDPT1'!SCDPT1_42BEGIN_6.02</vt:lpstr>
      <vt:lpstr>'GMIC-NC_21A_SCDPT1'!SCDPT1_42BEGIN_6.03</vt:lpstr>
      <vt:lpstr>'GMIC-NC_21A_SCDPT1'!SCDPT1_42BEGIN_7</vt:lpstr>
      <vt:lpstr>'GMIC-NC_21A_SCDPT1'!SCDPT1_42BEGIN_8</vt:lpstr>
      <vt:lpstr>'GMIC-NC_21A_SCDPT1'!SCDPT1_42BEGIN_9</vt:lpstr>
      <vt:lpstr>'GMIC-NC_21A_SCDPT1'!SCDPT1_42ENDIN_10</vt:lpstr>
      <vt:lpstr>'GMIC-NC_21A_SCDPT1'!SCDPT1_42ENDIN_11</vt:lpstr>
      <vt:lpstr>'GMIC-NC_21A_SCDPT1'!SCDPT1_42ENDIN_12</vt:lpstr>
      <vt:lpstr>'GMIC-NC_21A_SCDPT1'!SCDPT1_42ENDIN_13</vt:lpstr>
      <vt:lpstr>'GMIC-NC_21A_SCDPT1'!SCDPT1_42ENDIN_14</vt:lpstr>
      <vt:lpstr>'GMIC-NC_21A_SCDPT1'!SCDPT1_42ENDIN_15</vt:lpstr>
      <vt:lpstr>'GMIC-NC_21A_SCDPT1'!SCDPT1_42ENDIN_16</vt:lpstr>
      <vt:lpstr>'GMIC-NC_21A_SCDPT1'!SCDPT1_42ENDIN_17</vt:lpstr>
      <vt:lpstr>'GMIC-NC_21A_SCDPT1'!SCDPT1_42ENDIN_18</vt:lpstr>
      <vt:lpstr>'GMIC-NC_21A_SCDPT1'!SCDPT1_42ENDIN_19</vt:lpstr>
      <vt:lpstr>'GMIC-NC_21A_SCDPT1'!SCDPT1_42ENDIN_2</vt:lpstr>
      <vt:lpstr>'GMIC-NC_21A_SCDPT1'!SCDPT1_42ENDIN_20</vt:lpstr>
      <vt:lpstr>'GMIC-NC_21A_SCDPT1'!SCDPT1_42ENDIN_21</vt:lpstr>
      <vt:lpstr>'GMIC-NC_21A_SCDPT1'!SCDPT1_42ENDIN_22</vt:lpstr>
      <vt:lpstr>'GMIC-NC_21A_SCDPT1'!SCDPT1_42ENDIN_23</vt:lpstr>
      <vt:lpstr>'GMIC-NC_21A_SCDPT1'!SCDPT1_42ENDIN_24</vt:lpstr>
      <vt:lpstr>'GMIC-NC_21A_SCDPT1'!SCDPT1_42ENDIN_25</vt:lpstr>
      <vt:lpstr>'GMIC-NC_21A_SCDPT1'!SCDPT1_42ENDIN_26</vt:lpstr>
      <vt:lpstr>'GMIC-NC_21A_SCDPT1'!SCDPT1_42ENDIN_27</vt:lpstr>
      <vt:lpstr>'GMIC-NC_21A_SCDPT1'!SCDPT1_42ENDIN_28</vt:lpstr>
      <vt:lpstr>'GMIC-NC_21A_SCDPT1'!SCDPT1_42ENDIN_29</vt:lpstr>
      <vt:lpstr>'GMIC-NC_21A_SCDPT1'!SCDPT1_42ENDIN_3</vt:lpstr>
      <vt:lpstr>'GMIC-NC_21A_SCDPT1'!SCDPT1_42ENDIN_30</vt:lpstr>
      <vt:lpstr>'GMIC-NC_21A_SCDPT1'!SCDPT1_42ENDIN_31</vt:lpstr>
      <vt:lpstr>'GMIC-NC_21A_SCDPT1'!SCDPT1_42ENDIN_32</vt:lpstr>
      <vt:lpstr>'GMIC-NC_21A_SCDPT1'!SCDPT1_42ENDIN_33</vt:lpstr>
      <vt:lpstr>'GMIC-NC_21A_SCDPT1'!SCDPT1_42ENDIN_34</vt:lpstr>
      <vt:lpstr>'GMIC-NC_21A_SCDPT1'!SCDPT1_42ENDIN_35</vt:lpstr>
      <vt:lpstr>'GMIC-NC_21A_SCDPT1'!SCDPT1_42ENDIN_4</vt:lpstr>
      <vt:lpstr>'GMIC-NC_21A_SCDPT1'!SCDPT1_42ENDIN_5</vt:lpstr>
      <vt:lpstr>'GMIC-NC_21A_SCDPT1'!SCDPT1_42ENDIN_6.01</vt:lpstr>
      <vt:lpstr>'GMIC-NC_21A_SCDPT1'!SCDPT1_42ENDIN_6.02</vt:lpstr>
      <vt:lpstr>'GMIC-NC_21A_SCDPT1'!SCDPT1_42ENDIN_6.03</vt:lpstr>
      <vt:lpstr>'GMIC-NC_21A_SCDPT1'!SCDPT1_42ENDIN_7</vt:lpstr>
      <vt:lpstr>'GMIC-NC_21A_SCDPT1'!SCDPT1_42ENDIN_8</vt:lpstr>
      <vt:lpstr>'GMIC-NC_21A_SCDPT1'!SCDPT1_42ENDIN_9</vt:lpstr>
      <vt:lpstr>'GMIC-NC_21A_SCDPT1'!SCDPT1_4300000_Range</vt:lpstr>
      <vt:lpstr>'GMIC-NC_21A_SCDPT1'!SCDPT1_4399999_10</vt:lpstr>
      <vt:lpstr>'GMIC-NC_21A_SCDPT1'!SCDPT1_4399999_11</vt:lpstr>
      <vt:lpstr>'GMIC-NC_21A_SCDPT1'!SCDPT1_4399999_12</vt:lpstr>
      <vt:lpstr>'GMIC-NC_21A_SCDPT1'!SCDPT1_4399999_13</vt:lpstr>
      <vt:lpstr>'GMIC-NC_21A_SCDPT1'!SCDPT1_4399999_14</vt:lpstr>
      <vt:lpstr>'GMIC-NC_21A_SCDPT1'!SCDPT1_4399999_15</vt:lpstr>
      <vt:lpstr>'GMIC-NC_21A_SCDPT1'!SCDPT1_4399999_19</vt:lpstr>
      <vt:lpstr>'GMIC-NC_21A_SCDPT1'!SCDPT1_4399999_20</vt:lpstr>
      <vt:lpstr>'GMIC-NC_21A_SCDPT1'!SCDPT1_4399999_7</vt:lpstr>
      <vt:lpstr>'GMIC-NC_21A_SCDPT1'!SCDPT1_4399999_9</vt:lpstr>
      <vt:lpstr>'GMIC-NC_21A_SCDPT1'!SCDPT1_43BEGIN_1</vt:lpstr>
      <vt:lpstr>'GMIC-NC_21A_SCDPT1'!SCDPT1_43BEGIN_10</vt:lpstr>
      <vt:lpstr>'GMIC-NC_21A_SCDPT1'!SCDPT1_43BEGIN_11</vt:lpstr>
      <vt:lpstr>'GMIC-NC_21A_SCDPT1'!SCDPT1_43BEGIN_12</vt:lpstr>
      <vt:lpstr>'GMIC-NC_21A_SCDPT1'!SCDPT1_43BEGIN_13</vt:lpstr>
      <vt:lpstr>'GMIC-NC_21A_SCDPT1'!SCDPT1_43BEGIN_14</vt:lpstr>
      <vt:lpstr>'GMIC-NC_21A_SCDPT1'!SCDPT1_43BEGIN_15</vt:lpstr>
      <vt:lpstr>'GMIC-NC_21A_SCDPT1'!SCDPT1_43BEGIN_16</vt:lpstr>
      <vt:lpstr>'GMIC-NC_21A_SCDPT1'!SCDPT1_43BEGIN_17</vt:lpstr>
      <vt:lpstr>'GMIC-NC_21A_SCDPT1'!SCDPT1_43BEGIN_18</vt:lpstr>
      <vt:lpstr>'GMIC-NC_21A_SCDPT1'!SCDPT1_43BEGIN_19</vt:lpstr>
      <vt:lpstr>'GMIC-NC_21A_SCDPT1'!SCDPT1_43BEGIN_2</vt:lpstr>
      <vt:lpstr>'GMIC-NC_21A_SCDPT1'!SCDPT1_43BEGIN_20</vt:lpstr>
      <vt:lpstr>'GMIC-NC_21A_SCDPT1'!SCDPT1_43BEGIN_21</vt:lpstr>
      <vt:lpstr>'GMIC-NC_21A_SCDPT1'!SCDPT1_43BEGIN_22</vt:lpstr>
      <vt:lpstr>'GMIC-NC_21A_SCDPT1'!SCDPT1_43BEGIN_23</vt:lpstr>
      <vt:lpstr>'GMIC-NC_21A_SCDPT1'!SCDPT1_43BEGIN_24</vt:lpstr>
      <vt:lpstr>'GMIC-NC_21A_SCDPT1'!SCDPT1_43BEGIN_25</vt:lpstr>
      <vt:lpstr>'GMIC-NC_21A_SCDPT1'!SCDPT1_43BEGIN_26</vt:lpstr>
      <vt:lpstr>'GMIC-NC_21A_SCDPT1'!SCDPT1_43BEGIN_27</vt:lpstr>
      <vt:lpstr>'GMIC-NC_21A_SCDPT1'!SCDPT1_43BEGIN_28</vt:lpstr>
      <vt:lpstr>'GMIC-NC_21A_SCDPT1'!SCDPT1_43BEGIN_29</vt:lpstr>
      <vt:lpstr>'GMIC-NC_21A_SCDPT1'!SCDPT1_43BEGIN_3</vt:lpstr>
      <vt:lpstr>'GMIC-NC_21A_SCDPT1'!SCDPT1_43BEGIN_30</vt:lpstr>
      <vt:lpstr>'GMIC-NC_21A_SCDPT1'!SCDPT1_43BEGIN_31</vt:lpstr>
      <vt:lpstr>'GMIC-NC_21A_SCDPT1'!SCDPT1_43BEGIN_32</vt:lpstr>
      <vt:lpstr>'GMIC-NC_21A_SCDPT1'!SCDPT1_43BEGIN_33</vt:lpstr>
      <vt:lpstr>'GMIC-NC_21A_SCDPT1'!SCDPT1_43BEGIN_34</vt:lpstr>
      <vt:lpstr>'GMIC-NC_21A_SCDPT1'!SCDPT1_43BEGIN_35</vt:lpstr>
      <vt:lpstr>'GMIC-NC_21A_SCDPT1'!SCDPT1_43BEGIN_4</vt:lpstr>
      <vt:lpstr>'GMIC-NC_21A_SCDPT1'!SCDPT1_43BEGIN_5</vt:lpstr>
      <vt:lpstr>'GMIC-NC_21A_SCDPT1'!SCDPT1_43BEGIN_6.01</vt:lpstr>
      <vt:lpstr>'GMIC-NC_21A_SCDPT1'!SCDPT1_43BEGIN_6.02</vt:lpstr>
      <vt:lpstr>'GMIC-NC_21A_SCDPT1'!SCDPT1_43BEGIN_6.03</vt:lpstr>
      <vt:lpstr>'GMIC-NC_21A_SCDPT1'!SCDPT1_43BEGIN_7</vt:lpstr>
      <vt:lpstr>'GMIC-NC_21A_SCDPT1'!SCDPT1_43BEGIN_8</vt:lpstr>
      <vt:lpstr>'GMIC-NC_21A_SCDPT1'!SCDPT1_43BEGIN_9</vt:lpstr>
      <vt:lpstr>'GMIC-NC_21A_SCDPT1'!SCDPT1_43ENDIN_10</vt:lpstr>
      <vt:lpstr>'GMIC-NC_21A_SCDPT1'!SCDPT1_43ENDIN_11</vt:lpstr>
      <vt:lpstr>'GMIC-NC_21A_SCDPT1'!SCDPT1_43ENDIN_12</vt:lpstr>
      <vt:lpstr>'GMIC-NC_21A_SCDPT1'!SCDPT1_43ENDIN_13</vt:lpstr>
      <vt:lpstr>'GMIC-NC_21A_SCDPT1'!SCDPT1_43ENDIN_14</vt:lpstr>
      <vt:lpstr>'GMIC-NC_21A_SCDPT1'!SCDPT1_43ENDIN_15</vt:lpstr>
      <vt:lpstr>'GMIC-NC_21A_SCDPT1'!SCDPT1_43ENDIN_16</vt:lpstr>
      <vt:lpstr>'GMIC-NC_21A_SCDPT1'!SCDPT1_43ENDIN_17</vt:lpstr>
      <vt:lpstr>'GMIC-NC_21A_SCDPT1'!SCDPT1_43ENDIN_18</vt:lpstr>
      <vt:lpstr>'GMIC-NC_21A_SCDPT1'!SCDPT1_43ENDIN_19</vt:lpstr>
      <vt:lpstr>'GMIC-NC_21A_SCDPT1'!SCDPT1_43ENDIN_2</vt:lpstr>
      <vt:lpstr>'GMIC-NC_21A_SCDPT1'!SCDPT1_43ENDIN_20</vt:lpstr>
      <vt:lpstr>'GMIC-NC_21A_SCDPT1'!SCDPT1_43ENDIN_21</vt:lpstr>
      <vt:lpstr>'GMIC-NC_21A_SCDPT1'!SCDPT1_43ENDIN_22</vt:lpstr>
      <vt:lpstr>'GMIC-NC_21A_SCDPT1'!SCDPT1_43ENDIN_23</vt:lpstr>
      <vt:lpstr>'GMIC-NC_21A_SCDPT1'!SCDPT1_43ENDIN_24</vt:lpstr>
      <vt:lpstr>'GMIC-NC_21A_SCDPT1'!SCDPT1_43ENDIN_25</vt:lpstr>
      <vt:lpstr>'GMIC-NC_21A_SCDPT1'!SCDPT1_43ENDIN_26</vt:lpstr>
      <vt:lpstr>'GMIC-NC_21A_SCDPT1'!SCDPT1_43ENDIN_27</vt:lpstr>
      <vt:lpstr>'GMIC-NC_21A_SCDPT1'!SCDPT1_43ENDIN_28</vt:lpstr>
      <vt:lpstr>'GMIC-NC_21A_SCDPT1'!SCDPT1_43ENDIN_29</vt:lpstr>
      <vt:lpstr>'GMIC-NC_21A_SCDPT1'!SCDPT1_43ENDIN_3</vt:lpstr>
      <vt:lpstr>'GMIC-NC_21A_SCDPT1'!SCDPT1_43ENDIN_30</vt:lpstr>
      <vt:lpstr>'GMIC-NC_21A_SCDPT1'!SCDPT1_43ENDIN_31</vt:lpstr>
      <vt:lpstr>'GMIC-NC_21A_SCDPT1'!SCDPT1_43ENDIN_32</vt:lpstr>
      <vt:lpstr>'GMIC-NC_21A_SCDPT1'!SCDPT1_43ENDIN_33</vt:lpstr>
      <vt:lpstr>'GMIC-NC_21A_SCDPT1'!SCDPT1_43ENDIN_34</vt:lpstr>
      <vt:lpstr>'GMIC-NC_21A_SCDPT1'!SCDPT1_43ENDIN_35</vt:lpstr>
      <vt:lpstr>'GMIC-NC_21A_SCDPT1'!SCDPT1_43ENDIN_4</vt:lpstr>
      <vt:lpstr>'GMIC-NC_21A_SCDPT1'!SCDPT1_43ENDIN_5</vt:lpstr>
      <vt:lpstr>'GMIC-NC_21A_SCDPT1'!SCDPT1_43ENDIN_6.01</vt:lpstr>
      <vt:lpstr>'GMIC-NC_21A_SCDPT1'!SCDPT1_43ENDIN_6.02</vt:lpstr>
      <vt:lpstr>'GMIC-NC_21A_SCDPT1'!SCDPT1_43ENDIN_6.03</vt:lpstr>
      <vt:lpstr>'GMIC-NC_21A_SCDPT1'!SCDPT1_43ENDIN_7</vt:lpstr>
      <vt:lpstr>'GMIC-NC_21A_SCDPT1'!SCDPT1_43ENDIN_8</vt:lpstr>
      <vt:lpstr>'GMIC-NC_21A_SCDPT1'!SCDPT1_43ENDIN_9</vt:lpstr>
      <vt:lpstr>'GMIC-NC_21A_SCDPT1'!SCDPT1_4400000_Range</vt:lpstr>
      <vt:lpstr>'GMIC-NC_21A_SCDPT1'!SCDPT1_4499999_10</vt:lpstr>
      <vt:lpstr>'GMIC-NC_21A_SCDPT1'!SCDPT1_4499999_11</vt:lpstr>
      <vt:lpstr>'GMIC-NC_21A_SCDPT1'!SCDPT1_4499999_12</vt:lpstr>
      <vt:lpstr>'GMIC-NC_21A_SCDPT1'!SCDPT1_4499999_13</vt:lpstr>
      <vt:lpstr>'GMIC-NC_21A_SCDPT1'!SCDPT1_4499999_14</vt:lpstr>
      <vt:lpstr>'GMIC-NC_21A_SCDPT1'!SCDPT1_4499999_15</vt:lpstr>
      <vt:lpstr>'GMIC-NC_21A_SCDPT1'!SCDPT1_4499999_19</vt:lpstr>
      <vt:lpstr>'GMIC-NC_21A_SCDPT1'!SCDPT1_4499999_20</vt:lpstr>
      <vt:lpstr>'GMIC-NC_21A_SCDPT1'!SCDPT1_4499999_7</vt:lpstr>
      <vt:lpstr>'GMIC-NC_21A_SCDPT1'!SCDPT1_4499999_9</vt:lpstr>
      <vt:lpstr>'GMIC-NC_21A_SCDPT1'!SCDPT1_44BEGIN_1</vt:lpstr>
      <vt:lpstr>'GMIC-NC_21A_SCDPT1'!SCDPT1_44BEGIN_10</vt:lpstr>
      <vt:lpstr>'GMIC-NC_21A_SCDPT1'!SCDPT1_44BEGIN_11</vt:lpstr>
      <vt:lpstr>'GMIC-NC_21A_SCDPT1'!SCDPT1_44BEGIN_12</vt:lpstr>
      <vt:lpstr>'GMIC-NC_21A_SCDPT1'!SCDPT1_44BEGIN_13</vt:lpstr>
      <vt:lpstr>'GMIC-NC_21A_SCDPT1'!SCDPT1_44BEGIN_14</vt:lpstr>
      <vt:lpstr>'GMIC-NC_21A_SCDPT1'!SCDPT1_44BEGIN_15</vt:lpstr>
      <vt:lpstr>'GMIC-NC_21A_SCDPT1'!SCDPT1_44BEGIN_16</vt:lpstr>
      <vt:lpstr>'GMIC-NC_21A_SCDPT1'!SCDPT1_44BEGIN_17</vt:lpstr>
      <vt:lpstr>'GMIC-NC_21A_SCDPT1'!SCDPT1_44BEGIN_18</vt:lpstr>
      <vt:lpstr>'GMIC-NC_21A_SCDPT1'!SCDPT1_44BEGIN_19</vt:lpstr>
      <vt:lpstr>'GMIC-NC_21A_SCDPT1'!SCDPT1_44BEGIN_2</vt:lpstr>
      <vt:lpstr>'GMIC-NC_21A_SCDPT1'!SCDPT1_44BEGIN_20</vt:lpstr>
      <vt:lpstr>'GMIC-NC_21A_SCDPT1'!SCDPT1_44BEGIN_21</vt:lpstr>
      <vt:lpstr>'GMIC-NC_21A_SCDPT1'!SCDPT1_44BEGIN_22</vt:lpstr>
      <vt:lpstr>'GMIC-NC_21A_SCDPT1'!SCDPT1_44BEGIN_23</vt:lpstr>
      <vt:lpstr>'GMIC-NC_21A_SCDPT1'!SCDPT1_44BEGIN_24</vt:lpstr>
      <vt:lpstr>'GMIC-NC_21A_SCDPT1'!SCDPT1_44BEGIN_25</vt:lpstr>
      <vt:lpstr>'GMIC-NC_21A_SCDPT1'!SCDPT1_44BEGIN_26</vt:lpstr>
      <vt:lpstr>'GMIC-NC_21A_SCDPT1'!SCDPT1_44BEGIN_27</vt:lpstr>
      <vt:lpstr>'GMIC-NC_21A_SCDPT1'!SCDPT1_44BEGIN_28</vt:lpstr>
      <vt:lpstr>'GMIC-NC_21A_SCDPT1'!SCDPT1_44BEGIN_29</vt:lpstr>
      <vt:lpstr>'GMIC-NC_21A_SCDPT1'!SCDPT1_44BEGIN_3</vt:lpstr>
      <vt:lpstr>'GMIC-NC_21A_SCDPT1'!SCDPT1_44BEGIN_30</vt:lpstr>
      <vt:lpstr>'GMIC-NC_21A_SCDPT1'!SCDPT1_44BEGIN_31</vt:lpstr>
      <vt:lpstr>'GMIC-NC_21A_SCDPT1'!SCDPT1_44BEGIN_32</vt:lpstr>
      <vt:lpstr>'GMIC-NC_21A_SCDPT1'!SCDPT1_44BEGIN_33</vt:lpstr>
      <vt:lpstr>'GMIC-NC_21A_SCDPT1'!SCDPT1_44BEGIN_34</vt:lpstr>
      <vt:lpstr>'GMIC-NC_21A_SCDPT1'!SCDPT1_44BEGIN_35</vt:lpstr>
      <vt:lpstr>'GMIC-NC_21A_SCDPT1'!SCDPT1_44BEGIN_4</vt:lpstr>
      <vt:lpstr>'GMIC-NC_21A_SCDPT1'!SCDPT1_44BEGIN_5</vt:lpstr>
      <vt:lpstr>'GMIC-NC_21A_SCDPT1'!SCDPT1_44BEGIN_6.01</vt:lpstr>
      <vt:lpstr>'GMIC-NC_21A_SCDPT1'!SCDPT1_44BEGIN_6.02</vt:lpstr>
      <vt:lpstr>'GMIC-NC_21A_SCDPT1'!SCDPT1_44BEGIN_6.03</vt:lpstr>
      <vt:lpstr>'GMIC-NC_21A_SCDPT1'!SCDPT1_44BEGIN_7</vt:lpstr>
      <vt:lpstr>'GMIC-NC_21A_SCDPT1'!SCDPT1_44BEGIN_8</vt:lpstr>
      <vt:lpstr>'GMIC-NC_21A_SCDPT1'!SCDPT1_44BEGIN_9</vt:lpstr>
      <vt:lpstr>'GMIC-NC_21A_SCDPT1'!SCDPT1_44ENDIN_10</vt:lpstr>
      <vt:lpstr>'GMIC-NC_21A_SCDPT1'!SCDPT1_44ENDIN_11</vt:lpstr>
      <vt:lpstr>'GMIC-NC_21A_SCDPT1'!SCDPT1_44ENDIN_12</vt:lpstr>
      <vt:lpstr>'GMIC-NC_21A_SCDPT1'!SCDPT1_44ENDIN_13</vt:lpstr>
      <vt:lpstr>'GMIC-NC_21A_SCDPT1'!SCDPT1_44ENDIN_14</vt:lpstr>
      <vt:lpstr>'GMIC-NC_21A_SCDPT1'!SCDPT1_44ENDIN_15</vt:lpstr>
      <vt:lpstr>'GMIC-NC_21A_SCDPT1'!SCDPT1_44ENDIN_16</vt:lpstr>
      <vt:lpstr>'GMIC-NC_21A_SCDPT1'!SCDPT1_44ENDIN_17</vt:lpstr>
      <vt:lpstr>'GMIC-NC_21A_SCDPT1'!SCDPT1_44ENDIN_18</vt:lpstr>
      <vt:lpstr>'GMIC-NC_21A_SCDPT1'!SCDPT1_44ENDIN_19</vt:lpstr>
      <vt:lpstr>'GMIC-NC_21A_SCDPT1'!SCDPT1_44ENDIN_2</vt:lpstr>
      <vt:lpstr>'GMIC-NC_21A_SCDPT1'!SCDPT1_44ENDIN_20</vt:lpstr>
      <vt:lpstr>'GMIC-NC_21A_SCDPT1'!SCDPT1_44ENDIN_21</vt:lpstr>
      <vt:lpstr>'GMIC-NC_21A_SCDPT1'!SCDPT1_44ENDIN_22</vt:lpstr>
      <vt:lpstr>'GMIC-NC_21A_SCDPT1'!SCDPT1_44ENDIN_23</vt:lpstr>
      <vt:lpstr>'GMIC-NC_21A_SCDPT1'!SCDPT1_44ENDIN_24</vt:lpstr>
      <vt:lpstr>'GMIC-NC_21A_SCDPT1'!SCDPT1_44ENDIN_25</vt:lpstr>
      <vt:lpstr>'GMIC-NC_21A_SCDPT1'!SCDPT1_44ENDIN_26</vt:lpstr>
      <vt:lpstr>'GMIC-NC_21A_SCDPT1'!SCDPT1_44ENDIN_27</vt:lpstr>
      <vt:lpstr>'GMIC-NC_21A_SCDPT1'!SCDPT1_44ENDIN_28</vt:lpstr>
      <vt:lpstr>'GMIC-NC_21A_SCDPT1'!SCDPT1_44ENDIN_29</vt:lpstr>
      <vt:lpstr>'GMIC-NC_21A_SCDPT1'!SCDPT1_44ENDIN_3</vt:lpstr>
      <vt:lpstr>'GMIC-NC_21A_SCDPT1'!SCDPT1_44ENDIN_30</vt:lpstr>
      <vt:lpstr>'GMIC-NC_21A_SCDPT1'!SCDPT1_44ENDIN_31</vt:lpstr>
      <vt:lpstr>'GMIC-NC_21A_SCDPT1'!SCDPT1_44ENDIN_32</vt:lpstr>
      <vt:lpstr>'GMIC-NC_21A_SCDPT1'!SCDPT1_44ENDIN_33</vt:lpstr>
      <vt:lpstr>'GMIC-NC_21A_SCDPT1'!SCDPT1_44ENDIN_34</vt:lpstr>
      <vt:lpstr>'GMIC-NC_21A_SCDPT1'!SCDPT1_44ENDIN_35</vt:lpstr>
      <vt:lpstr>'GMIC-NC_21A_SCDPT1'!SCDPT1_44ENDIN_4</vt:lpstr>
      <vt:lpstr>'GMIC-NC_21A_SCDPT1'!SCDPT1_44ENDIN_5</vt:lpstr>
      <vt:lpstr>'GMIC-NC_21A_SCDPT1'!SCDPT1_44ENDIN_6.01</vt:lpstr>
      <vt:lpstr>'GMIC-NC_21A_SCDPT1'!SCDPT1_44ENDIN_6.02</vt:lpstr>
      <vt:lpstr>'GMIC-NC_21A_SCDPT1'!SCDPT1_44ENDIN_6.03</vt:lpstr>
      <vt:lpstr>'GMIC-NC_21A_SCDPT1'!SCDPT1_44ENDIN_7</vt:lpstr>
      <vt:lpstr>'GMIC-NC_21A_SCDPT1'!SCDPT1_44ENDIN_8</vt:lpstr>
      <vt:lpstr>'GMIC-NC_21A_SCDPT1'!SCDPT1_44ENDIN_9</vt:lpstr>
      <vt:lpstr>'GMIC-NC_21A_SCDPT1'!SCDPT1_4500000_Range</vt:lpstr>
      <vt:lpstr>'GMIC-NC_21A_SCDPT1'!SCDPT1_4599999_10</vt:lpstr>
      <vt:lpstr>'GMIC-NC_21A_SCDPT1'!SCDPT1_4599999_11</vt:lpstr>
      <vt:lpstr>'GMIC-NC_21A_SCDPT1'!SCDPT1_4599999_12</vt:lpstr>
      <vt:lpstr>'GMIC-NC_21A_SCDPT1'!SCDPT1_4599999_13</vt:lpstr>
      <vt:lpstr>'GMIC-NC_21A_SCDPT1'!SCDPT1_4599999_14</vt:lpstr>
      <vt:lpstr>'GMIC-NC_21A_SCDPT1'!SCDPT1_4599999_15</vt:lpstr>
      <vt:lpstr>'GMIC-NC_21A_SCDPT1'!SCDPT1_4599999_19</vt:lpstr>
      <vt:lpstr>'GMIC-NC_21A_SCDPT1'!SCDPT1_4599999_20</vt:lpstr>
      <vt:lpstr>'GMIC-NC_21A_SCDPT1'!SCDPT1_4599999_7</vt:lpstr>
      <vt:lpstr>'GMIC-NC_21A_SCDPT1'!SCDPT1_4599999_9</vt:lpstr>
      <vt:lpstr>'GMIC-NC_21A_SCDPT1'!SCDPT1_45BEGIN_1</vt:lpstr>
      <vt:lpstr>'GMIC-NC_21A_SCDPT1'!SCDPT1_45BEGIN_10</vt:lpstr>
      <vt:lpstr>'GMIC-NC_21A_SCDPT1'!SCDPT1_45BEGIN_11</vt:lpstr>
      <vt:lpstr>'GMIC-NC_21A_SCDPT1'!SCDPT1_45BEGIN_12</vt:lpstr>
      <vt:lpstr>'GMIC-NC_21A_SCDPT1'!SCDPT1_45BEGIN_13</vt:lpstr>
      <vt:lpstr>'GMIC-NC_21A_SCDPT1'!SCDPT1_45BEGIN_14</vt:lpstr>
      <vt:lpstr>'GMIC-NC_21A_SCDPT1'!SCDPT1_45BEGIN_15</vt:lpstr>
      <vt:lpstr>'GMIC-NC_21A_SCDPT1'!SCDPT1_45BEGIN_16</vt:lpstr>
      <vt:lpstr>'GMIC-NC_21A_SCDPT1'!SCDPT1_45BEGIN_17</vt:lpstr>
      <vt:lpstr>'GMIC-NC_21A_SCDPT1'!SCDPT1_45BEGIN_18</vt:lpstr>
      <vt:lpstr>'GMIC-NC_21A_SCDPT1'!SCDPT1_45BEGIN_19</vt:lpstr>
      <vt:lpstr>'GMIC-NC_21A_SCDPT1'!SCDPT1_45BEGIN_2</vt:lpstr>
      <vt:lpstr>'GMIC-NC_21A_SCDPT1'!SCDPT1_45BEGIN_20</vt:lpstr>
      <vt:lpstr>'GMIC-NC_21A_SCDPT1'!SCDPT1_45BEGIN_21</vt:lpstr>
      <vt:lpstr>'GMIC-NC_21A_SCDPT1'!SCDPT1_45BEGIN_22</vt:lpstr>
      <vt:lpstr>'GMIC-NC_21A_SCDPT1'!SCDPT1_45BEGIN_23</vt:lpstr>
      <vt:lpstr>'GMIC-NC_21A_SCDPT1'!SCDPT1_45BEGIN_24</vt:lpstr>
      <vt:lpstr>'GMIC-NC_21A_SCDPT1'!SCDPT1_45BEGIN_25</vt:lpstr>
      <vt:lpstr>'GMIC-NC_21A_SCDPT1'!SCDPT1_45BEGIN_26</vt:lpstr>
      <vt:lpstr>'GMIC-NC_21A_SCDPT1'!SCDPT1_45BEGIN_27</vt:lpstr>
      <vt:lpstr>'GMIC-NC_21A_SCDPT1'!SCDPT1_45BEGIN_28</vt:lpstr>
      <vt:lpstr>'GMIC-NC_21A_SCDPT1'!SCDPT1_45BEGIN_29</vt:lpstr>
      <vt:lpstr>'GMIC-NC_21A_SCDPT1'!SCDPT1_45BEGIN_3</vt:lpstr>
      <vt:lpstr>'GMIC-NC_21A_SCDPT1'!SCDPT1_45BEGIN_30</vt:lpstr>
      <vt:lpstr>'GMIC-NC_21A_SCDPT1'!SCDPT1_45BEGIN_31</vt:lpstr>
      <vt:lpstr>'GMIC-NC_21A_SCDPT1'!SCDPT1_45BEGIN_32</vt:lpstr>
      <vt:lpstr>'GMIC-NC_21A_SCDPT1'!SCDPT1_45BEGIN_33</vt:lpstr>
      <vt:lpstr>'GMIC-NC_21A_SCDPT1'!SCDPT1_45BEGIN_34</vt:lpstr>
      <vt:lpstr>'GMIC-NC_21A_SCDPT1'!SCDPT1_45BEGIN_35</vt:lpstr>
      <vt:lpstr>'GMIC-NC_21A_SCDPT1'!SCDPT1_45BEGIN_4</vt:lpstr>
      <vt:lpstr>'GMIC-NC_21A_SCDPT1'!SCDPT1_45BEGIN_5</vt:lpstr>
      <vt:lpstr>'GMIC-NC_21A_SCDPT1'!SCDPT1_45BEGIN_6.01</vt:lpstr>
      <vt:lpstr>'GMIC-NC_21A_SCDPT1'!SCDPT1_45BEGIN_6.02</vt:lpstr>
      <vt:lpstr>'GMIC-NC_21A_SCDPT1'!SCDPT1_45BEGIN_6.03</vt:lpstr>
      <vt:lpstr>'GMIC-NC_21A_SCDPT1'!SCDPT1_45BEGIN_7</vt:lpstr>
      <vt:lpstr>'GMIC-NC_21A_SCDPT1'!SCDPT1_45BEGIN_8</vt:lpstr>
      <vt:lpstr>'GMIC-NC_21A_SCDPT1'!SCDPT1_45BEGIN_9</vt:lpstr>
      <vt:lpstr>'GMIC-NC_21A_SCDPT1'!SCDPT1_45ENDIN_10</vt:lpstr>
      <vt:lpstr>'GMIC-NC_21A_SCDPT1'!SCDPT1_45ENDIN_11</vt:lpstr>
      <vt:lpstr>'GMIC-NC_21A_SCDPT1'!SCDPT1_45ENDIN_12</vt:lpstr>
      <vt:lpstr>'GMIC-NC_21A_SCDPT1'!SCDPT1_45ENDIN_13</vt:lpstr>
      <vt:lpstr>'GMIC-NC_21A_SCDPT1'!SCDPT1_45ENDIN_14</vt:lpstr>
      <vt:lpstr>'GMIC-NC_21A_SCDPT1'!SCDPT1_45ENDIN_15</vt:lpstr>
      <vt:lpstr>'GMIC-NC_21A_SCDPT1'!SCDPT1_45ENDIN_16</vt:lpstr>
      <vt:lpstr>'GMIC-NC_21A_SCDPT1'!SCDPT1_45ENDIN_17</vt:lpstr>
      <vt:lpstr>'GMIC-NC_21A_SCDPT1'!SCDPT1_45ENDIN_18</vt:lpstr>
      <vt:lpstr>'GMIC-NC_21A_SCDPT1'!SCDPT1_45ENDIN_19</vt:lpstr>
      <vt:lpstr>'GMIC-NC_21A_SCDPT1'!SCDPT1_45ENDIN_2</vt:lpstr>
      <vt:lpstr>'GMIC-NC_21A_SCDPT1'!SCDPT1_45ENDIN_20</vt:lpstr>
      <vt:lpstr>'GMIC-NC_21A_SCDPT1'!SCDPT1_45ENDIN_21</vt:lpstr>
      <vt:lpstr>'GMIC-NC_21A_SCDPT1'!SCDPT1_45ENDIN_22</vt:lpstr>
      <vt:lpstr>'GMIC-NC_21A_SCDPT1'!SCDPT1_45ENDIN_23</vt:lpstr>
      <vt:lpstr>'GMIC-NC_21A_SCDPT1'!SCDPT1_45ENDIN_24</vt:lpstr>
      <vt:lpstr>'GMIC-NC_21A_SCDPT1'!SCDPT1_45ENDIN_25</vt:lpstr>
      <vt:lpstr>'GMIC-NC_21A_SCDPT1'!SCDPT1_45ENDIN_26</vt:lpstr>
      <vt:lpstr>'GMIC-NC_21A_SCDPT1'!SCDPT1_45ENDIN_27</vt:lpstr>
      <vt:lpstr>'GMIC-NC_21A_SCDPT1'!SCDPT1_45ENDIN_28</vt:lpstr>
      <vt:lpstr>'GMIC-NC_21A_SCDPT1'!SCDPT1_45ENDIN_29</vt:lpstr>
      <vt:lpstr>'GMIC-NC_21A_SCDPT1'!SCDPT1_45ENDIN_3</vt:lpstr>
      <vt:lpstr>'GMIC-NC_21A_SCDPT1'!SCDPT1_45ENDIN_30</vt:lpstr>
      <vt:lpstr>'GMIC-NC_21A_SCDPT1'!SCDPT1_45ENDIN_31</vt:lpstr>
      <vt:lpstr>'GMIC-NC_21A_SCDPT1'!SCDPT1_45ENDIN_32</vt:lpstr>
      <vt:lpstr>'GMIC-NC_21A_SCDPT1'!SCDPT1_45ENDIN_33</vt:lpstr>
      <vt:lpstr>'GMIC-NC_21A_SCDPT1'!SCDPT1_45ENDIN_34</vt:lpstr>
      <vt:lpstr>'GMIC-NC_21A_SCDPT1'!SCDPT1_45ENDIN_35</vt:lpstr>
      <vt:lpstr>'GMIC-NC_21A_SCDPT1'!SCDPT1_45ENDIN_4</vt:lpstr>
      <vt:lpstr>'GMIC-NC_21A_SCDPT1'!SCDPT1_45ENDIN_5</vt:lpstr>
      <vt:lpstr>'GMIC-NC_21A_SCDPT1'!SCDPT1_45ENDIN_6.01</vt:lpstr>
      <vt:lpstr>'GMIC-NC_21A_SCDPT1'!SCDPT1_45ENDIN_6.02</vt:lpstr>
      <vt:lpstr>'GMIC-NC_21A_SCDPT1'!SCDPT1_45ENDIN_6.03</vt:lpstr>
      <vt:lpstr>'GMIC-NC_21A_SCDPT1'!SCDPT1_45ENDIN_7</vt:lpstr>
      <vt:lpstr>'GMIC-NC_21A_SCDPT1'!SCDPT1_45ENDIN_8</vt:lpstr>
      <vt:lpstr>'GMIC-NC_21A_SCDPT1'!SCDPT1_45ENDIN_9</vt:lpstr>
      <vt:lpstr>'GMIC-NC_21A_SCDPT1'!SCDPT1_4899999_10</vt:lpstr>
      <vt:lpstr>'GMIC-NC_21A_SCDPT1'!SCDPT1_4899999_11</vt:lpstr>
      <vt:lpstr>'GMIC-NC_21A_SCDPT1'!SCDPT1_4899999_12</vt:lpstr>
      <vt:lpstr>'GMIC-NC_21A_SCDPT1'!SCDPT1_4899999_13</vt:lpstr>
      <vt:lpstr>'GMIC-NC_21A_SCDPT1'!SCDPT1_4899999_14</vt:lpstr>
      <vt:lpstr>'GMIC-NC_21A_SCDPT1'!SCDPT1_4899999_15</vt:lpstr>
      <vt:lpstr>'GMIC-NC_21A_SCDPT1'!SCDPT1_4899999_19</vt:lpstr>
      <vt:lpstr>'GMIC-NC_21A_SCDPT1'!SCDPT1_4899999_20</vt:lpstr>
      <vt:lpstr>'GMIC-NC_21A_SCDPT1'!SCDPT1_4899999_7</vt:lpstr>
      <vt:lpstr>'GMIC-NC_21A_SCDPT1'!SCDPT1_4899999_9</vt:lpstr>
      <vt:lpstr>'GMIC-NC_21A_SCDPT1'!SCDPT1_4900000_Range</vt:lpstr>
      <vt:lpstr>'GMIC-NC_21A_SCDPT1'!SCDPT1_4999999_10</vt:lpstr>
      <vt:lpstr>'GMIC-NC_21A_SCDPT1'!SCDPT1_4999999_11</vt:lpstr>
      <vt:lpstr>'GMIC-NC_21A_SCDPT1'!SCDPT1_4999999_12</vt:lpstr>
      <vt:lpstr>'GMIC-NC_21A_SCDPT1'!SCDPT1_4999999_13</vt:lpstr>
      <vt:lpstr>'GMIC-NC_21A_SCDPT1'!SCDPT1_4999999_14</vt:lpstr>
      <vt:lpstr>'GMIC-NC_21A_SCDPT1'!SCDPT1_4999999_15</vt:lpstr>
      <vt:lpstr>'GMIC-NC_21A_SCDPT1'!SCDPT1_4999999_19</vt:lpstr>
      <vt:lpstr>'GMIC-NC_21A_SCDPT1'!SCDPT1_4999999_20</vt:lpstr>
      <vt:lpstr>'GMIC-NC_21A_SCDPT1'!SCDPT1_4999999_7</vt:lpstr>
      <vt:lpstr>'GMIC-NC_21A_SCDPT1'!SCDPT1_4999999_9</vt:lpstr>
      <vt:lpstr>'GMIC-NC_21A_SCDPT1'!SCDPT1_49BEGIN_1</vt:lpstr>
      <vt:lpstr>'GMIC-NC_21A_SCDPT1'!SCDPT1_49BEGIN_10</vt:lpstr>
      <vt:lpstr>'GMIC-NC_21A_SCDPT1'!SCDPT1_49BEGIN_11</vt:lpstr>
      <vt:lpstr>'GMIC-NC_21A_SCDPT1'!SCDPT1_49BEGIN_12</vt:lpstr>
      <vt:lpstr>'GMIC-NC_21A_SCDPT1'!SCDPT1_49BEGIN_13</vt:lpstr>
      <vt:lpstr>'GMIC-NC_21A_SCDPT1'!SCDPT1_49BEGIN_14</vt:lpstr>
      <vt:lpstr>'GMIC-NC_21A_SCDPT1'!SCDPT1_49BEGIN_15</vt:lpstr>
      <vt:lpstr>'GMIC-NC_21A_SCDPT1'!SCDPT1_49BEGIN_16</vt:lpstr>
      <vt:lpstr>'GMIC-NC_21A_SCDPT1'!SCDPT1_49BEGIN_17</vt:lpstr>
      <vt:lpstr>'GMIC-NC_21A_SCDPT1'!SCDPT1_49BEGIN_18</vt:lpstr>
      <vt:lpstr>'GMIC-NC_21A_SCDPT1'!SCDPT1_49BEGIN_19</vt:lpstr>
      <vt:lpstr>'GMIC-NC_21A_SCDPT1'!SCDPT1_49BEGIN_2</vt:lpstr>
      <vt:lpstr>'GMIC-NC_21A_SCDPT1'!SCDPT1_49BEGIN_20</vt:lpstr>
      <vt:lpstr>'GMIC-NC_21A_SCDPT1'!SCDPT1_49BEGIN_21</vt:lpstr>
      <vt:lpstr>'GMIC-NC_21A_SCDPT1'!SCDPT1_49BEGIN_22</vt:lpstr>
      <vt:lpstr>'GMIC-NC_21A_SCDPT1'!SCDPT1_49BEGIN_23</vt:lpstr>
      <vt:lpstr>'GMIC-NC_21A_SCDPT1'!SCDPT1_49BEGIN_24</vt:lpstr>
      <vt:lpstr>'GMIC-NC_21A_SCDPT1'!SCDPT1_49BEGIN_25</vt:lpstr>
      <vt:lpstr>'GMIC-NC_21A_SCDPT1'!SCDPT1_49BEGIN_26</vt:lpstr>
      <vt:lpstr>'GMIC-NC_21A_SCDPT1'!SCDPT1_49BEGIN_27</vt:lpstr>
      <vt:lpstr>'GMIC-NC_21A_SCDPT1'!SCDPT1_49BEGIN_28</vt:lpstr>
      <vt:lpstr>'GMIC-NC_21A_SCDPT1'!SCDPT1_49BEGIN_29</vt:lpstr>
      <vt:lpstr>'GMIC-NC_21A_SCDPT1'!SCDPT1_49BEGIN_3</vt:lpstr>
      <vt:lpstr>'GMIC-NC_21A_SCDPT1'!SCDPT1_49BEGIN_30</vt:lpstr>
      <vt:lpstr>'GMIC-NC_21A_SCDPT1'!SCDPT1_49BEGIN_31</vt:lpstr>
      <vt:lpstr>'GMIC-NC_21A_SCDPT1'!SCDPT1_49BEGIN_32</vt:lpstr>
      <vt:lpstr>'GMIC-NC_21A_SCDPT1'!SCDPT1_49BEGIN_33</vt:lpstr>
      <vt:lpstr>'GMIC-NC_21A_SCDPT1'!SCDPT1_49BEGIN_34</vt:lpstr>
      <vt:lpstr>'GMIC-NC_21A_SCDPT1'!SCDPT1_49BEGIN_35</vt:lpstr>
      <vt:lpstr>'GMIC-NC_21A_SCDPT1'!SCDPT1_49BEGIN_4</vt:lpstr>
      <vt:lpstr>'GMIC-NC_21A_SCDPT1'!SCDPT1_49BEGIN_5</vt:lpstr>
      <vt:lpstr>'GMIC-NC_21A_SCDPT1'!SCDPT1_49BEGIN_6.01</vt:lpstr>
      <vt:lpstr>'GMIC-NC_21A_SCDPT1'!SCDPT1_49BEGIN_6.02</vt:lpstr>
      <vt:lpstr>'GMIC-NC_21A_SCDPT1'!SCDPT1_49BEGIN_6.03</vt:lpstr>
      <vt:lpstr>'GMIC-NC_21A_SCDPT1'!SCDPT1_49BEGIN_7</vt:lpstr>
      <vt:lpstr>'GMIC-NC_21A_SCDPT1'!SCDPT1_49BEGIN_8</vt:lpstr>
      <vt:lpstr>'GMIC-NC_21A_SCDPT1'!SCDPT1_49BEGIN_9</vt:lpstr>
      <vt:lpstr>'GMIC-NC_21A_SCDPT1'!SCDPT1_49ENDIN_10</vt:lpstr>
      <vt:lpstr>'GMIC-NC_21A_SCDPT1'!SCDPT1_49ENDIN_11</vt:lpstr>
      <vt:lpstr>'GMIC-NC_21A_SCDPT1'!SCDPT1_49ENDIN_12</vt:lpstr>
      <vt:lpstr>'GMIC-NC_21A_SCDPT1'!SCDPT1_49ENDIN_13</vt:lpstr>
      <vt:lpstr>'GMIC-NC_21A_SCDPT1'!SCDPT1_49ENDIN_14</vt:lpstr>
      <vt:lpstr>'GMIC-NC_21A_SCDPT1'!SCDPT1_49ENDIN_15</vt:lpstr>
      <vt:lpstr>'GMIC-NC_21A_SCDPT1'!SCDPT1_49ENDIN_16</vt:lpstr>
      <vt:lpstr>'GMIC-NC_21A_SCDPT1'!SCDPT1_49ENDIN_17</vt:lpstr>
      <vt:lpstr>'GMIC-NC_21A_SCDPT1'!SCDPT1_49ENDIN_18</vt:lpstr>
      <vt:lpstr>'GMIC-NC_21A_SCDPT1'!SCDPT1_49ENDIN_19</vt:lpstr>
      <vt:lpstr>'GMIC-NC_21A_SCDPT1'!SCDPT1_49ENDIN_2</vt:lpstr>
      <vt:lpstr>'GMIC-NC_21A_SCDPT1'!SCDPT1_49ENDIN_20</vt:lpstr>
      <vt:lpstr>'GMIC-NC_21A_SCDPT1'!SCDPT1_49ENDIN_21</vt:lpstr>
      <vt:lpstr>'GMIC-NC_21A_SCDPT1'!SCDPT1_49ENDIN_22</vt:lpstr>
      <vt:lpstr>'GMIC-NC_21A_SCDPT1'!SCDPT1_49ENDIN_23</vt:lpstr>
      <vt:lpstr>'GMIC-NC_21A_SCDPT1'!SCDPT1_49ENDIN_24</vt:lpstr>
      <vt:lpstr>'GMIC-NC_21A_SCDPT1'!SCDPT1_49ENDIN_25</vt:lpstr>
      <vt:lpstr>'GMIC-NC_21A_SCDPT1'!SCDPT1_49ENDIN_26</vt:lpstr>
      <vt:lpstr>'GMIC-NC_21A_SCDPT1'!SCDPT1_49ENDIN_27</vt:lpstr>
      <vt:lpstr>'GMIC-NC_21A_SCDPT1'!SCDPT1_49ENDIN_28</vt:lpstr>
      <vt:lpstr>'GMIC-NC_21A_SCDPT1'!SCDPT1_49ENDIN_29</vt:lpstr>
      <vt:lpstr>'GMIC-NC_21A_SCDPT1'!SCDPT1_49ENDIN_3</vt:lpstr>
      <vt:lpstr>'GMIC-NC_21A_SCDPT1'!SCDPT1_49ENDIN_30</vt:lpstr>
      <vt:lpstr>'GMIC-NC_21A_SCDPT1'!SCDPT1_49ENDIN_31</vt:lpstr>
      <vt:lpstr>'GMIC-NC_21A_SCDPT1'!SCDPT1_49ENDIN_32</vt:lpstr>
      <vt:lpstr>'GMIC-NC_21A_SCDPT1'!SCDPT1_49ENDIN_33</vt:lpstr>
      <vt:lpstr>'GMIC-NC_21A_SCDPT1'!SCDPT1_49ENDIN_34</vt:lpstr>
      <vt:lpstr>'GMIC-NC_21A_SCDPT1'!SCDPT1_49ENDIN_35</vt:lpstr>
      <vt:lpstr>'GMIC-NC_21A_SCDPT1'!SCDPT1_49ENDIN_4</vt:lpstr>
      <vt:lpstr>'GMIC-NC_21A_SCDPT1'!SCDPT1_49ENDIN_5</vt:lpstr>
      <vt:lpstr>'GMIC-NC_21A_SCDPT1'!SCDPT1_49ENDIN_6.01</vt:lpstr>
      <vt:lpstr>'GMIC-NC_21A_SCDPT1'!SCDPT1_49ENDIN_6.02</vt:lpstr>
      <vt:lpstr>'GMIC-NC_21A_SCDPT1'!SCDPT1_49ENDIN_6.03</vt:lpstr>
      <vt:lpstr>'GMIC-NC_21A_SCDPT1'!SCDPT1_49ENDIN_7</vt:lpstr>
      <vt:lpstr>'GMIC-NC_21A_SCDPT1'!SCDPT1_49ENDIN_8</vt:lpstr>
      <vt:lpstr>'GMIC-NC_21A_SCDPT1'!SCDPT1_49ENDIN_9</vt:lpstr>
      <vt:lpstr>'GMIC-NC_21A_SCDPT1'!SCDPT1_5000000_Range</vt:lpstr>
      <vt:lpstr>'GMIC-NC_21A_SCDPT1'!SCDPT1_5099999_10</vt:lpstr>
      <vt:lpstr>'GMIC-NC_21A_SCDPT1'!SCDPT1_5099999_11</vt:lpstr>
      <vt:lpstr>'GMIC-NC_21A_SCDPT1'!SCDPT1_5099999_12</vt:lpstr>
      <vt:lpstr>'GMIC-NC_21A_SCDPT1'!SCDPT1_5099999_13</vt:lpstr>
      <vt:lpstr>'GMIC-NC_21A_SCDPT1'!SCDPT1_5099999_14</vt:lpstr>
      <vt:lpstr>'GMIC-NC_21A_SCDPT1'!SCDPT1_5099999_15</vt:lpstr>
      <vt:lpstr>'GMIC-NC_21A_SCDPT1'!SCDPT1_5099999_19</vt:lpstr>
      <vt:lpstr>'GMIC-NC_21A_SCDPT1'!SCDPT1_5099999_20</vt:lpstr>
      <vt:lpstr>'GMIC-NC_21A_SCDPT1'!SCDPT1_5099999_7</vt:lpstr>
      <vt:lpstr>'GMIC-NC_21A_SCDPT1'!SCDPT1_5099999_9</vt:lpstr>
      <vt:lpstr>'GMIC-NC_21A_SCDPT1'!SCDPT1_50BEGIN_1</vt:lpstr>
      <vt:lpstr>'GMIC-NC_21A_SCDPT1'!SCDPT1_50BEGIN_10</vt:lpstr>
      <vt:lpstr>'GMIC-NC_21A_SCDPT1'!SCDPT1_50BEGIN_11</vt:lpstr>
      <vt:lpstr>'GMIC-NC_21A_SCDPT1'!SCDPT1_50BEGIN_12</vt:lpstr>
      <vt:lpstr>'GMIC-NC_21A_SCDPT1'!SCDPT1_50BEGIN_13</vt:lpstr>
      <vt:lpstr>'GMIC-NC_21A_SCDPT1'!SCDPT1_50BEGIN_14</vt:lpstr>
      <vt:lpstr>'GMIC-NC_21A_SCDPT1'!SCDPT1_50BEGIN_15</vt:lpstr>
      <vt:lpstr>'GMIC-NC_21A_SCDPT1'!SCDPT1_50BEGIN_16</vt:lpstr>
      <vt:lpstr>'GMIC-NC_21A_SCDPT1'!SCDPT1_50BEGIN_17</vt:lpstr>
      <vt:lpstr>'GMIC-NC_21A_SCDPT1'!SCDPT1_50BEGIN_18</vt:lpstr>
      <vt:lpstr>'GMIC-NC_21A_SCDPT1'!SCDPT1_50BEGIN_19</vt:lpstr>
      <vt:lpstr>'GMIC-NC_21A_SCDPT1'!SCDPT1_50BEGIN_2</vt:lpstr>
      <vt:lpstr>'GMIC-NC_21A_SCDPT1'!SCDPT1_50BEGIN_20</vt:lpstr>
      <vt:lpstr>'GMIC-NC_21A_SCDPT1'!SCDPT1_50BEGIN_21</vt:lpstr>
      <vt:lpstr>'GMIC-NC_21A_SCDPT1'!SCDPT1_50BEGIN_22</vt:lpstr>
      <vt:lpstr>'GMIC-NC_21A_SCDPT1'!SCDPT1_50BEGIN_23</vt:lpstr>
      <vt:lpstr>'GMIC-NC_21A_SCDPT1'!SCDPT1_50BEGIN_24</vt:lpstr>
      <vt:lpstr>'GMIC-NC_21A_SCDPT1'!SCDPT1_50BEGIN_25</vt:lpstr>
      <vt:lpstr>'GMIC-NC_21A_SCDPT1'!SCDPT1_50BEGIN_26</vt:lpstr>
      <vt:lpstr>'GMIC-NC_21A_SCDPT1'!SCDPT1_50BEGIN_27</vt:lpstr>
      <vt:lpstr>'GMIC-NC_21A_SCDPT1'!SCDPT1_50BEGIN_28</vt:lpstr>
      <vt:lpstr>'GMIC-NC_21A_SCDPT1'!SCDPT1_50BEGIN_29</vt:lpstr>
      <vt:lpstr>'GMIC-NC_21A_SCDPT1'!SCDPT1_50BEGIN_3</vt:lpstr>
      <vt:lpstr>'GMIC-NC_21A_SCDPT1'!SCDPT1_50BEGIN_30</vt:lpstr>
      <vt:lpstr>'GMIC-NC_21A_SCDPT1'!SCDPT1_50BEGIN_31</vt:lpstr>
      <vt:lpstr>'GMIC-NC_21A_SCDPT1'!SCDPT1_50BEGIN_32</vt:lpstr>
      <vt:lpstr>'GMIC-NC_21A_SCDPT1'!SCDPT1_50BEGIN_33</vt:lpstr>
      <vt:lpstr>'GMIC-NC_21A_SCDPT1'!SCDPT1_50BEGIN_34</vt:lpstr>
      <vt:lpstr>'GMIC-NC_21A_SCDPT1'!SCDPT1_50BEGIN_35</vt:lpstr>
      <vt:lpstr>'GMIC-NC_21A_SCDPT1'!SCDPT1_50BEGIN_4</vt:lpstr>
      <vt:lpstr>'GMIC-NC_21A_SCDPT1'!SCDPT1_50BEGIN_5</vt:lpstr>
      <vt:lpstr>'GMIC-NC_21A_SCDPT1'!SCDPT1_50BEGIN_6.01</vt:lpstr>
      <vt:lpstr>'GMIC-NC_21A_SCDPT1'!SCDPT1_50BEGIN_6.02</vt:lpstr>
      <vt:lpstr>'GMIC-NC_21A_SCDPT1'!SCDPT1_50BEGIN_6.03</vt:lpstr>
      <vt:lpstr>'GMIC-NC_21A_SCDPT1'!SCDPT1_50BEGIN_7</vt:lpstr>
      <vt:lpstr>'GMIC-NC_21A_SCDPT1'!SCDPT1_50BEGIN_8</vt:lpstr>
      <vt:lpstr>'GMIC-NC_21A_SCDPT1'!SCDPT1_50BEGIN_9</vt:lpstr>
      <vt:lpstr>'GMIC-NC_21A_SCDPT1'!SCDPT1_50ENDIN_10</vt:lpstr>
      <vt:lpstr>'GMIC-NC_21A_SCDPT1'!SCDPT1_50ENDIN_11</vt:lpstr>
      <vt:lpstr>'GMIC-NC_21A_SCDPT1'!SCDPT1_50ENDIN_12</vt:lpstr>
      <vt:lpstr>'GMIC-NC_21A_SCDPT1'!SCDPT1_50ENDIN_13</vt:lpstr>
      <vt:lpstr>'GMIC-NC_21A_SCDPT1'!SCDPT1_50ENDIN_14</vt:lpstr>
      <vt:lpstr>'GMIC-NC_21A_SCDPT1'!SCDPT1_50ENDIN_15</vt:lpstr>
      <vt:lpstr>'GMIC-NC_21A_SCDPT1'!SCDPT1_50ENDIN_16</vt:lpstr>
      <vt:lpstr>'GMIC-NC_21A_SCDPT1'!SCDPT1_50ENDIN_17</vt:lpstr>
      <vt:lpstr>'GMIC-NC_21A_SCDPT1'!SCDPT1_50ENDIN_18</vt:lpstr>
      <vt:lpstr>'GMIC-NC_21A_SCDPT1'!SCDPT1_50ENDIN_19</vt:lpstr>
      <vt:lpstr>'GMIC-NC_21A_SCDPT1'!SCDPT1_50ENDIN_2</vt:lpstr>
      <vt:lpstr>'GMIC-NC_21A_SCDPT1'!SCDPT1_50ENDIN_20</vt:lpstr>
      <vt:lpstr>'GMIC-NC_21A_SCDPT1'!SCDPT1_50ENDIN_21</vt:lpstr>
      <vt:lpstr>'GMIC-NC_21A_SCDPT1'!SCDPT1_50ENDIN_22</vt:lpstr>
      <vt:lpstr>'GMIC-NC_21A_SCDPT1'!SCDPT1_50ENDIN_23</vt:lpstr>
      <vt:lpstr>'GMIC-NC_21A_SCDPT1'!SCDPT1_50ENDIN_24</vt:lpstr>
      <vt:lpstr>'GMIC-NC_21A_SCDPT1'!SCDPT1_50ENDIN_25</vt:lpstr>
      <vt:lpstr>'GMIC-NC_21A_SCDPT1'!SCDPT1_50ENDIN_26</vt:lpstr>
      <vt:lpstr>'GMIC-NC_21A_SCDPT1'!SCDPT1_50ENDIN_27</vt:lpstr>
      <vt:lpstr>'GMIC-NC_21A_SCDPT1'!SCDPT1_50ENDIN_28</vt:lpstr>
      <vt:lpstr>'GMIC-NC_21A_SCDPT1'!SCDPT1_50ENDIN_29</vt:lpstr>
      <vt:lpstr>'GMIC-NC_21A_SCDPT1'!SCDPT1_50ENDIN_3</vt:lpstr>
      <vt:lpstr>'GMIC-NC_21A_SCDPT1'!SCDPT1_50ENDIN_30</vt:lpstr>
      <vt:lpstr>'GMIC-NC_21A_SCDPT1'!SCDPT1_50ENDIN_31</vt:lpstr>
      <vt:lpstr>'GMIC-NC_21A_SCDPT1'!SCDPT1_50ENDIN_32</vt:lpstr>
      <vt:lpstr>'GMIC-NC_21A_SCDPT1'!SCDPT1_50ENDIN_33</vt:lpstr>
      <vt:lpstr>'GMIC-NC_21A_SCDPT1'!SCDPT1_50ENDIN_34</vt:lpstr>
      <vt:lpstr>'GMIC-NC_21A_SCDPT1'!SCDPT1_50ENDIN_35</vt:lpstr>
      <vt:lpstr>'GMIC-NC_21A_SCDPT1'!SCDPT1_50ENDIN_4</vt:lpstr>
      <vt:lpstr>'GMIC-NC_21A_SCDPT1'!SCDPT1_50ENDIN_5</vt:lpstr>
      <vt:lpstr>'GMIC-NC_21A_SCDPT1'!SCDPT1_50ENDIN_6.01</vt:lpstr>
      <vt:lpstr>'GMIC-NC_21A_SCDPT1'!SCDPT1_50ENDIN_6.02</vt:lpstr>
      <vt:lpstr>'GMIC-NC_21A_SCDPT1'!SCDPT1_50ENDIN_6.03</vt:lpstr>
      <vt:lpstr>'GMIC-NC_21A_SCDPT1'!SCDPT1_50ENDIN_7</vt:lpstr>
      <vt:lpstr>'GMIC-NC_21A_SCDPT1'!SCDPT1_50ENDIN_8</vt:lpstr>
      <vt:lpstr>'GMIC-NC_21A_SCDPT1'!SCDPT1_50ENDIN_9</vt:lpstr>
      <vt:lpstr>'GMIC-NC_21A_SCDPT1'!SCDPT1_5100000_Range</vt:lpstr>
      <vt:lpstr>'GMIC-NC_21A_SCDPT1'!SCDPT1_5199999_10</vt:lpstr>
      <vt:lpstr>'GMIC-NC_21A_SCDPT1'!SCDPT1_5199999_11</vt:lpstr>
      <vt:lpstr>'GMIC-NC_21A_SCDPT1'!SCDPT1_5199999_12</vt:lpstr>
      <vt:lpstr>'GMIC-NC_21A_SCDPT1'!SCDPT1_5199999_13</vt:lpstr>
      <vt:lpstr>'GMIC-NC_21A_SCDPT1'!SCDPT1_5199999_14</vt:lpstr>
      <vt:lpstr>'GMIC-NC_21A_SCDPT1'!SCDPT1_5199999_15</vt:lpstr>
      <vt:lpstr>'GMIC-NC_21A_SCDPT1'!SCDPT1_5199999_19</vt:lpstr>
      <vt:lpstr>'GMIC-NC_21A_SCDPT1'!SCDPT1_5199999_20</vt:lpstr>
      <vt:lpstr>'GMIC-NC_21A_SCDPT1'!SCDPT1_5199999_7</vt:lpstr>
      <vt:lpstr>'GMIC-NC_21A_SCDPT1'!SCDPT1_5199999_9</vt:lpstr>
      <vt:lpstr>'GMIC-NC_21A_SCDPT1'!SCDPT1_51BEGIN_1</vt:lpstr>
      <vt:lpstr>'GMIC-NC_21A_SCDPT1'!SCDPT1_51BEGIN_10</vt:lpstr>
      <vt:lpstr>'GMIC-NC_21A_SCDPT1'!SCDPT1_51BEGIN_11</vt:lpstr>
      <vt:lpstr>'GMIC-NC_21A_SCDPT1'!SCDPT1_51BEGIN_12</vt:lpstr>
      <vt:lpstr>'GMIC-NC_21A_SCDPT1'!SCDPT1_51BEGIN_13</vt:lpstr>
      <vt:lpstr>'GMIC-NC_21A_SCDPT1'!SCDPT1_51BEGIN_14</vt:lpstr>
      <vt:lpstr>'GMIC-NC_21A_SCDPT1'!SCDPT1_51BEGIN_15</vt:lpstr>
      <vt:lpstr>'GMIC-NC_21A_SCDPT1'!SCDPT1_51BEGIN_16</vt:lpstr>
      <vt:lpstr>'GMIC-NC_21A_SCDPT1'!SCDPT1_51BEGIN_17</vt:lpstr>
      <vt:lpstr>'GMIC-NC_21A_SCDPT1'!SCDPT1_51BEGIN_18</vt:lpstr>
      <vt:lpstr>'GMIC-NC_21A_SCDPT1'!SCDPT1_51BEGIN_19</vt:lpstr>
      <vt:lpstr>'GMIC-NC_21A_SCDPT1'!SCDPT1_51BEGIN_2</vt:lpstr>
      <vt:lpstr>'GMIC-NC_21A_SCDPT1'!SCDPT1_51BEGIN_20</vt:lpstr>
      <vt:lpstr>'GMIC-NC_21A_SCDPT1'!SCDPT1_51BEGIN_21</vt:lpstr>
      <vt:lpstr>'GMIC-NC_21A_SCDPT1'!SCDPT1_51BEGIN_22</vt:lpstr>
      <vt:lpstr>'GMIC-NC_21A_SCDPT1'!SCDPT1_51BEGIN_23</vt:lpstr>
      <vt:lpstr>'GMIC-NC_21A_SCDPT1'!SCDPT1_51BEGIN_24</vt:lpstr>
      <vt:lpstr>'GMIC-NC_21A_SCDPT1'!SCDPT1_51BEGIN_25</vt:lpstr>
      <vt:lpstr>'GMIC-NC_21A_SCDPT1'!SCDPT1_51BEGIN_26</vt:lpstr>
      <vt:lpstr>'GMIC-NC_21A_SCDPT1'!SCDPT1_51BEGIN_27</vt:lpstr>
      <vt:lpstr>'GMIC-NC_21A_SCDPT1'!SCDPT1_51BEGIN_28</vt:lpstr>
      <vt:lpstr>'GMIC-NC_21A_SCDPT1'!SCDPT1_51BEGIN_29</vt:lpstr>
      <vt:lpstr>'GMIC-NC_21A_SCDPT1'!SCDPT1_51BEGIN_3</vt:lpstr>
      <vt:lpstr>'GMIC-NC_21A_SCDPT1'!SCDPT1_51BEGIN_30</vt:lpstr>
      <vt:lpstr>'GMIC-NC_21A_SCDPT1'!SCDPT1_51BEGIN_31</vt:lpstr>
      <vt:lpstr>'GMIC-NC_21A_SCDPT1'!SCDPT1_51BEGIN_32</vt:lpstr>
      <vt:lpstr>'GMIC-NC_21A_SCDPT1'!SCDPT1_51BEGIN_33</vt:lpstr>
      <vt:lpstr>'GMIC-NC_21A_SCDPT1'!SCDPT1_51BEGIN_34</vt:lpstr>
      <vt:lpstr>'GMIC-NC_21A_SCDPT1'!SCDPT1_51BEGIN_35</vt:lpstr>
      <vt:lpstr>'GMIC-NC_21A_SCDPT1'!SCDPT1_51BEGIN_4</vt:lpstr>
      <vt:lpstr>'GMIC-NC_21A_SCDPT1'!SCDPT1_51BEGIN_5</vt:lpstr>
      <vt:lpstr>'GMIC-NC_21A_SCDPT1'!SCDPT1_51BEGIN_6.01</vt:lpstr>
      <vt:lpstr>'GMIC-NC_21A_SCDPT1'!SCDPT1_51BEGIN_6.02</vt:lpstr>
      <vt:lpstr>'GMIC-NC_21A_SCDPT1'!SCDPT1_51BEGIN_6.03</vt:lpstr>
      <vt:lpstr>'GMIC-NC_21A_SCDPT1'!SCDPT1_51BEGIN_7</vt:lpstr>
      <vt:lpstr>'GMIC-NC_21A_SCDPT1'!SCDPT1_51BEGIN_8</vt:lpstr>
      <vt:lpstr>'GMIC-NC_21A_SCDPT1'!SCDPT1_51BEGIN_9</vt:lpstr>
      <vt:lpstr>'GMIC-NC_21A_SCDPT1'!SCDPT1_51ENDIN_10</vt:lpstr>
      <vt:lpstr>'GMIC-NC_21A_SCDPT1'!SCDPT1_51ENDIN_11</vt:lpstr>
      <vt:lpstr>'GMIC-NC_21A_SCDPT1'!SCDPT1_51ENDIN_12</vt:lpstr>
      <vt:lpstr>'GMIC-NC_21A_SCDPT1'!SCDPT1_51ENDIN_13</vt:lpstr>
      <vt:lpstr>'GMIC-NC_21A_SCDPT1'!SCDPT1_51ENDIN_14</vt:lpstr>
      <vt:lpstr>'GMIC-NC_21A_SCDPT1'!SCDPT1_51ENDIN_15</vt:lpstr>
      <vt:lpstr>'GMIC-NC_21A_SCDPT1'!SCDPT1_51ENDIN_16</vt:lpstr>
      <vt:lpstr>'GMIC-NC_21A_SCDPT1'!SCDPT1_51ENDIN_17</vt:lpstr>
      <vt:lpstr>'GMIC-NC_21A_SCDPT1'!SCDPT1_51ENDIN_18</vt:lpstr>
      <vt:lpstr>'GMIC-NC_21A_SCDPT1'!SCDPT1_51ENDIN_19</vt:lpstr>
      <vt:lpstr>'GMIC-NC_21A_SCDPT1'!SCDPT1_51ENDIN_2</vt:lpstr>
      <vt:lpstr>'GMIC-NC_21A_SCDPT1'!SCDPT1_51ENDIN_20</vt:lpstr>
      <vt:lpstr>'GMIC-NC_21A_SCDPT1'!SCDPT1_51ENDIN_21</vt:lpstr>
      <vt:lpstr>'GMIC-NC_21A_SCDPT1'!SCDPT1_51ENDIN_22</vt:lpstr>
      <vt:lpstr>'GMIC-NC_21A_SCDPT1'!SCDPT1_51ENDIN_23</vt:lpstr>
      <vt:lpstr>'GMIC-NC_21A_SCDPT1'!SCDPT1_51ENDIN_24</vt:lpstr>
      <vt:lpstr>'GMIC-NC_21A_SCDPT1'!SCDPT1_51ENDIN_25</vt:lpstr>
      <vt:lpstr>'GMIC-NC_21A_SCDPT1'!SCDPT1_51ENDIN_26</vt:lpstr>
      <vt:lpstr>'GMIC-NC_21A_SCDPT1'!SCDPT1_51ENDIN_27</vt:lpstr>
      <vt:lpstr>'GMIC-NC_21A_SCDPT1'!SCDPT1_51ENDIN_28</vt:lpstr>
      <vt:lpstr>'GMIC-NC_21A_SCDPT1'!SCDPT1_51ENDIN_29</vt:lpstr>
      <vt:lpstr>'GMIC-NC_21A_SCDPT1'!SCDPT1_51ENDIN_3</vt:lpstr>
      <vt:lpstr>'GMIC-NC_21A_SCDPT1'!SCDPT1_51ENDIN_30</vt:lpstr>
      <vt:lpstr>'GMIC-NC_21A_SCDPT1'!SCDPT1_51ENDIN_31</vt:lpstr>
      <vt:lpstr>'GMIC-NC_21A_SCDPT1'!SCDPT1_51ENDIN_32</vt:lpstr>
      <vt:lpstr>'GMIC-NC_21A_SCDPT1'!SCDPT1_51ENDIN_33</vt:lpstr>
      <vt:lpstr>'GMIC-NC_21A_SCDPT1'!SCDPT1_51ENDIN_34</vt:lpstr>
      <vt:lpstr>'GMIC-NC_21A_SCDPT1'!SCDPT1_51ENDIN_35</vt:lpstr>
      <vt:lpstr>'GMIC-NC_21A_SCDPT1'!SCDPT1_51ENDIN_4</vt:lpstr>
      <vt:lpstr>'GMIC-NC_21A_SCDPT1'!SCDPT1_51ENDIN_5</vt:lpstr>
      <vt:lpstr>'GMIC-NC_21A_SCDPT1'!SCDPT1_51ENDIN_6.01</vt:lpstr>
      <vt:lpstr>'GMIC-NC_21A_SCDPT1'!SCDPT1_51ENDIN_6.02</vt:lpstr>
      <vt:lpstr>'GMIC-NC_21A_SCDPT1'!SCDPT1_51ENDIN_6.03</vt:lpstr>
      <vt:lpstr>'GMIC-NC_21A_SCDPT1'!SCDPT1_51ENDIN_7</vt:lpstr>
      <vt:lpstr>'GMIC-NC_21A_SCDPT1'!SCDPT1_51ENDIN_8</vt:lpstr>
      <vt:lpstr>'GMIC-NC_21A_SCDPT1'!SCDPT1_51ENDIN_9</vt:lpstr>
      <vt:lpstr>'GMIC-NC_21A_SCDPT1'!SCDPT1_5200000_Range</vt:lpstr>
      <vt:lpstr>'GMIC-NC_21A_SCDPT1'!SCDPT1_5299999_10</vt:lpstr>
      <vt:lpstr>'GMIC-NC_21A_SCDPT1'!SCDPT1_5299999_11</vt:lpstr>
      <vt:lpstr>'GMIC-NC_21A_SCDPT1'!SCDPT1_5299999_12</vt:lpstr>
      <vt:lpstr>'GMIC-NC_21A_SCDPT1'!SCDPT1_5299999_13</vt:lpstr>
      <vt:lpstr>'GMIC-NC_21A_SCDPT1'!SCDPT1_5299999_14</vt:lpstr>
      <vt:lpstr>'GMIC-NC_21A_SCDPT1'!SCDPT1_5299999_15</vt:lpstr>
      <vt:lpstr>'GMIC-NC_21A_SCDPT1'!SCDPT1_5299999_19</vt:lpstr>
      <vt:lpstr>'GMIC-NC_21A_SCDPT1'!SCDPT1_5299999_20</vt:lpstr>
      <vt:lpstr>'GMIC-NC_21A_SCDPT1'!SCDPT1_5299999_7</vt:lpstr>
      <vt:lpstr>'GMIC-NC_21A_SCDPT1'!SCDPT1_5299999_9</vt:lpstr>
      <vt:lpstr>'GMIC-NC_21A_SCDPT1'!SCDPT1_52BEGIN_1</vt:lpstr>
      <vt:lpstr>'GMIC-NC_21A_SCDPT1'!SCDPT1_52BEGIN_10</vt:lpstr>
      <vt:lpstr>'GMIC-NC_21A_SCDPT1'!SCDPT1_52BEGIN_11</vt:lpstr>
      <vt:lpstr>'GMIC-NC_21A_SCDPT1'!SCDPT1_52BEGIN_12</vt:lpstr>
      <vt:lpstr>'GMIC-NC_21A_SCDPT1'!SCDPT1_52BEGIN_13</vt:lpstr>
      <vt:lpstr>'GMIC-NC_21A_SCDPT1'!SCDPT1_52BEGIN_14</vt:lpstr>
      <vt:lpstr>'GMIC-NC_21A_SCDPT1'!SCDPT1_52BEGIN_15</vt:lpstr>
      <vt:lpstr>'GMIC-NC_21A_SCDPT1'!SCDPT1_52BEGIN_16</vt:lpstr>
      <vt:lpstr>'GMIC-NC_21A_SCDPT1'!SCDPT1_52BEGIN_17</vt:lpstr>
      <vt:lpstr>'GMIC-NC_21A_SCDPT1'!SCDPT1_52BEGIN_18</vt:lpstr>
      <vt:lpstr>'GMIC-NC_21A_SCDPT1'!SCDPT1_52BEGIN_19</vt:lpstr>
      <vt:lpstr>'GMIC-NC_21A_SCDPT1'!SCDPT1_52BEGIN_2</vt:lpstr>
      <vt:lpstr>'GMIC-NC_21A_SCDPT1'!SCDPT1_52BEGIN_20</vt:lpstr>
      <vt:lpstr>'GMIC-NC_21A_SCDPT1'!SCDPT1_52BEGIN_21</vt:lpstr>
      <vt:lpstr>'GMIC-NC_21A_SCDPT1'!SCDPT1_52BEGIN_22</vt:lpstr>
      <vt:lpstr>'GMIC-NC_21A_SCDPT1'!SCDPT1_52BEGIN_23</vt:lpstr>
      <vt:lpstr>'GMIC-NC_21A_SCDPT1'!SCDPT1_52BEGIN_24</vt:lpstr>
      <vt:lpstr>'GMIC-NC_21A_SCDPT1'!SCDPT1_52BEGIN_25</vt:lpstr>
      <vt:lpstr>'GMIC-NC_21A_SCDPT1'!SCDPT1_52BEGIN_26</vt:lpstr>
      <vt:lpstr>'GMIC-NC_21A_SCDPT1'!SCDPT1_52BEGIN_27</vt:lpstr>
      <vt:lpstr>'GMIC-NC_21A_SCDPT1'!SCDPT1_52BEGIN_28</vt:lpstr>
      <vt:lpstr>'GMIC-NC_21A_SCDPT1'!SCDPT1_52BEGIN_29</vt:lpstr>
      <vt:lpstr>'GMIC-NC_21A_SCDPT1'!SCDPT1_52BEGIN_3</vt:lpstr>
      <vt:lpstr>'GMIC-NC_21A_SCDPT1'!SCDPT1_52BEGIN_30</vt:lpstr>
      <vt:lpstr>'GMIC-NC_21A_SCDPT1'!SCDPT1_52BEGIN_31</vt:lpstr>
      <vt:lpstr>'GMIC-NC_21A_SCDPT1'!SCDPT1_52BEGIN_32</vt:lpstr>
      <vt:lpstr>'GMIC-NC_21A_SCDPT1'!SCDPT1_52BEGIN_33</vt:lpstr>
      <vt:lpstr>'GMIC-NC_21A_SCDPT1'!SCDPT1_52BEGIN_34</vt:lpstr>
      <vt:lpstr>'GMIC-NC_21A_SCDPT1'!SCDPT1_52BEGIN_35</vt:lpstr>
      <vt:lpstr>'GMIC-NC_21A_SCDPT1'!SCDPT1_52BEGIN_4</vt:lpstr>
      <vt:lpstr>'GMIC-NC_21A_SCDPT1'!SCDPT1_52BEGIN_5</vt:lpstr>
      <vt:lpstr>'GMIC-NC_21A_SCDPT1'!SCDPT1_52BEGIN_6.01</vt:lpstr>
      <vt:lpstr>'GMIC-NC_21A_SCDPT1'!SCDPT1_52BEGIN_6.02</vt:lpstr>
      <vt:lpstr>'GMIC-NC_21A_SCDPT1'!SCDPT1_52BEGIN_6.03</vt:lpstr>
      <vt:lpstr>'GMIC-NC_21A_SCDPT1'!SCDPT1_52BEGIN_7</vt:lpstr>
      <vt:lpstr>'GMIC-NC_21A_SCDPT1'!SCDPT1_52BEGIN_8</vt:lpstr>
      <vt:lpstr>'GMIC-NC_21A_SCDPT1'!SCDPT1_52BEGIN_9</vt:lpstr>
      <vt:lpstr>'GMIC-NC_21A_SCDPT1'!SCDPT1_52ENDIN_10</vt:lpstr>
      <vt:lpstr>'GMIC-NC_21A_SCDPT1'!SCDPT1_52ENDIN_11</vt:lpstr>
      <vt:lpstr>'GMIC-NC_21A_SCDPT1'!SCDPT1_52ENDIN_12</vt:lpstr>
      <vt:lpstr>'GMIC-NC_21A_SCDPT1'!SCDPT1_52ENDIN_13</vt:lpstr>
      <vt:lpstr>'GMIC-NC_21A_SCDPT1'!SCDPT1_52ENDIN_14</vt:lpstr>
      <vt:lpstr>'GMIC-NC_21A_SCDPT1'!SCDPT1_52ENDIN_15</vt:lpstr>
      <vt:lpstr>'GMIC-NC_21A_SCDPT1'!SCDPT1_52ENDIN_16</vt:lpstr>
      <vt:lpstr>'GMIC-NC_21A_SCDPT1'!SCDPT1_52ENDIN_17</vt:lpstr>
      <vt:lpstr>'GMIC-NC_21A_SCDPT1'!SCDPT1_52ENDIN_18</vt:lpstr>
      <vt:lpstr>'GMIC-NC_21A_SCDPT1'!SCDPT1_52ENDIN_19</vt:lpstr>
      <vt:lpstr>'GMIC-NC_21A_SCDPT1'!SCDPT1_52ENDIN_2</vt:lpstr>
      <vt:lpstr>'GMIC-NC_21A_SCDPT1'!SCDPT1_52ENDIN_20</vt:lpstr>
      <vt:lpstr>'GMIC-NC_21A_SCDPT1'!SCDPT1_52ENDIN_21</vt:lpstr>
      <vt:lpstr>'GMIC-NC_21A_SCDPT1'!SCDPT1_52ENDIN_22</vt:lpstr>
      <vt:lpstr>'GMIC-NC_21A_SCDPT1'!SCDPT1_52ENDIN_23</vt:lpstr>
      <vt:lpstr>'GMIC-NC_21A_SCDPT1'!SCDPT1_52ENDIN_24</vt:lpstr>
      <vt:lpstr>'GMIC-NC_21A_SCDPT1'!SCDPT1_52ENDIN_25</vt:lpstr>
      <vt:lpstr>'GMIC-NC_21A_SCDPT1'!SCDPT1_52ENDIN_26</vt:lpstr>
      <vt:lpstr>'GMIC-NC_21A_SCDPT1'!SCDPT1_52ENDIN_27</vt:lpstr>
      <vt:lpstr>'GMIC-NC_21A_SCDPT1'!SCDPT1_52ENDIN_28</vt:lpstr>
      <vt:lpstr>'GMIC-NC_21A_SCDPT1'!SCDPT1_52ENDIN_29</vt:lpstr>
      <vt:lpstr>'GMIC-NC_21A_SCDPT1'!SCDPT1_52ENDIN_3</vt:lpstr>
      <vt:lpstr>'GMIC-NC_21A_SCDPT1'!SCDPT1_52ENDIN_30</vt:lpstr>
      <vt:lpstr>'GMIC-NC_21A_SCDPT1'!SCDPT1_52ENDIN_31</vt:lpstr>
      <vt:lpstr>'GMIC-NC_21A_SCDPT1'!SCDPT1_52ENDIN_32</vt:lpstr>
      <vt:lpstr>'GMIC-NC_21A_SCDPT1'!SCDPT1_52ENDIN_33</vt:lpstr>
      <vt:lpstr>'GMIC-NC_21A_SCDPT1'!SCDPT1_52ENDIN_34</vt:lpstr>
      <vt:lpstr>'GMIC-NC_21A_SCDPT1'!SCDPT1_52ENDIN_35</vt:lpstr>
      <vt:lpstr>'GMIC-NC_21A_SCDPT1'!SCDPT1_52ENDIN_4</vt:lpstr>
      <vt:lpstr>'GMIC-NC_21A_SCDPT1'!SCDPT1_52ENDIN_5</vt:lpstr>
      <vt:lpstr>'GMIC-NC_21A_SCDPT1'!SCDPT1_52ENDIN_6.01</vt:lpstr>
      <vt:lpstr>'GMIC-NC_21A_SCDPT1'!SCDPT1_52ENDIN_6.02</vt:lpstr>
      <vt:lpstr>'GMIC-NC_21A_SCDPT1'!SCDPT1_52ENDIN_6.03</vt:lpstr>
      <vt:lpstr>'GMIC-NC_21A_SCDPT1'!SCDPT1_52ENDIN_7</vt:lpstr>
      <vt:lpstr>'GMIC-NC_21A_SCDPT1'!SCDPT1_52ENDIN_8</vt:lpstr>
      <vt:lpstr>'GMIC-NC_21A_SCDPT1'!SCDPT1_52ENDIN_9</vt:lpstr>
      <vt:lpstr>'GMIC-NC_21A_SCDPT1'!SCDPT1_5300000_Range</vt:lpstr>
      <vt:lpstr>'GMIC-NC_21A_SCDPT1'!SCDPT1_5399999_10</vt:lpstr>
      <vt:lpstr>'GMIC-NC_21A_SCDPT1'!SCDPT1_5399999_11</vt:lpstr>
      <vt:lpstr>'GMIC-NC_21A_SCDPT1'!SCDPT1_5399999_12</vt:lpstr>
      <vt:lpstr>'GMIC-NC_21A_SCDPT1'!SCDPT1_5399999_13</vt:lpstr>
      <vt:lpstr>'GMIC-NC_21A_SCDPT1'!SCDPT1_5399999_14</vt:lpstr>
      <vt:lpstr>'GMIC-NC_21A_SCDPT1'!SCDPT1_5399999_15</vt:lpstr>
      <vt:lpstr>'GMIC-NC_21A_SCDPT1'!SCDPT1_5399999_19</vt:lpstr>
      <vt:lpstr>'GMIC-NC_21A_SCDPT1'!SCDPT1_5399999_20</vt:lpstr>
      <vt:lpstr>'GMIC-NC_21A_SCDPT1'!SCDPT1_5399999_7</vt:lpstr>
      <vt:lpstr>'GMIC-NC_21A_SCDPT1'!SCDPT1_5399999_9</vt:lpstr>
      <vt:lpstr>'GMIC-NC_21A_SCDPT1'!SCDPT1_53BEGIN_1</vt:lpstr>
      <vt:lpstr>'GMIC-NC_21A_SCDPT1'!SCDPT1_53BEGIN_10</vt:lpstr>
      <vt:lpstr>'GMIC-NC_21A_SCDPT1'!SCDPT1_53BEGIN_11</vt:lpstr>
      <vt:lpstr>'GMIC-NC_21A_SCDPT1'!SCDPT1_53BEGIN_12</vt:lpstr>
      <vt:lpstr>'GMIC-NC_21A_SCDPT1'!SCDPT1_53BEGIN_13</vt:lpstr>
      <vt:lpstr>'GMIC-NC_21A_SCDPT1'!SCDPT1_53BEGIN_14</vt:lpstr>
      <vt:lpstr>'GMIC-NC_21A_SCDPT1'!SCDPT1_53BEGIN_15</vt:lpstr>
      <vt:lpstr>'GMIC-NC_21A_SCDPT1'!SCDPT1_53BEGIN_16</vt:lpstr>
      <vt:lpstr>'GMIC-NC_21A_SCDPT1'!SCDPT1_53BEGIN_17</vt:lpstr>
      <vt:lpstr>'GMIC-NC_21A_SCDPT1'!SCDPT1_53BEGIN_18</vt:lpstr>
      <vt:lpstr>'GMIC-NC_21A_SCDPT1'!SCDPT1_53BEGIN_19</vt:lpstr>
      <vt:lpstr>'GMIC-NC_21A_SCDPT1'!SCDPT1_53BEGIN_2</vt:lpstr>
      <vt:lpstr>'GMIC-NC_21A_SCDPT1'!SCDPT1_53BEGIN_20</vt:lpstr>
      <vt:lpstr>'GMIC-NC_21A_SCDPT1'!SCDPT1_53BEGIN_21</vt:lpstr>
      <vt:lpstr>'GMIC-NC_21A_SCDPT1'!SCDPT1_53BEGIN_22</vt:lpstr>
      <vt:lpstr>'GMIC-NC_21A_SCDPT1'!SCDPT1_53BEGIN_23</vt:lpstr>
      <vt:lpstr>'GMIC-NC_21A_SCDPT1'!SCDPT1_53BEGIN_24</vt:lpstr>
      <vt:lpstr>'GMIC-NC_21A_SCDPT1'!SCDPT1_53BEGIN_25</vt:lpstr>
      <vt:lpstr>'GMIC-NC_21A_SCDPT1'!SCDPT1_53BEGIN_26</vt:lpstr>
      <vt:lpstr>'GMIC-NC_21A_SCDPT1'!SCDPT1_53BEGIN_27</vt:lpstr>
      <vt:lpstr>'GMIC-NC_21A_SCDPT1'!SCDPT1_53BEGIN_28</vt:lpstr>
      <vt:lpstr>'GMIC-NC_21A_SCDPT1'!SCDPT1_53BEGIN_29</vt:lpstr>
      <vt:lpstr>'GMIC-NC_21A_SCDPT1'!SCDPT1_53BEGIN_3</vt:lpstr>
      <vt:lpstr>'GMIC-NC_21A_SCDPT1'!SCDPT1_53BEGIN_30</vt:lpstr>
      <vt:lpstr>'GMIC-NC_21A_SCDPT1'!SCDPT1_53BEGIN_31</vt:lpstr>
      <vt:lpstr>'GMIC-NC_21A_SCDPT1'!SCDPT1_53BEGIN_32</vt:lpstr>
      <vt:lpstr>'GMIC-NC_21A_SCDPT1'!SCDPT1_53BEGIN_33</vt:lpstr>
      <vt:lpstr>'GMIC-NC_21A_SCDPT1'!SCDPT1_53BEGIN_34</vt:lpstr>
      <vt:lpstr>'GMIC-NC_21A_SCDPT1'!SCDPT1_53BEGIN_35</vt:lpstr>
      <vt:lpstr>'GMIC-NC_21A_SCDPT1'!SCDPT1_53BEGIN_4</vt:lpstr>
      <vt:lpstr>'GMIC-NC_21A_SCDPT1'!SCDPT1_53BEGIN_5</vt:lpstr>
      <vt:lpstr>'GMIC-NC_21A_SCDPT1'!SCDPT1_53BEGIN_6.01</vt:lpstr>
      <vt:lpstr>'GMIC-NC_21A_SCDPT1'!SCDPT1_53BEGIN_6.02</vt:lpstr>
      <vt:lpstr>'GMIC-NC_21A_SCDPT1'!SCDPT1_53BEGIN_6.03</vt:lpstr>
      <vt:lpstr>'GMIC-NC_21A_SCDPT1'!SCDPT1_53BEGIN_7</vt:lpstr>
      <vt:lpstr>'GMIC-NC_21A_SCDPT1'!SCDPT1_53BEGIN_8</vt:lpstr>
      <vt:lpstr>'GMIC-NC_21A_SCDPT1'!SCDPT1_53BEGIN_9</vt:lpstr>
      <vt:lpstr>'GMIC-NC_21A_SCDPT1'!SCDPT1_53ENDIN_10</vt:lpstr>
      <vt:lpstr>'GMIC-NC_21A_SCDPT1'!SCDPT1_53ENDIN_11</vt:lpstr>
      <vt:lpstr>'GMIC-NC_21A_SCDPT1'!SCDPT1_53ENDIN_12</vt:lpstr>
      <vt:lpstr>'GMIC-NC_21A_SCDPT1'!SCDPT1_53ENDIN_13</vt:lpstr>
      <vt:lpstr>'GMIC-NC_21A_SCDPT1'!SCDPT1_53ENDIN_14</vt:lpstr>
      <vt:lpstr>'GMIC-NC_21A_SCDPT1'!SCDPT1_53ENDIN_15</vt:lpstr>
      <vt:lpstr>'GMIC-NC_21A_SCDPT1'!SCDPT1_53ENDIN_16</vt:lpstr>
      <vt:lpstr>'GMIC-NC_21A_SCDPT1'!SCDPT1_53ENDIN_17</vt:lpstr>
      <vt:lpstr>'GMIC-NC_21A_SCDPT1'!SCDPT1_53ENDIN_18</vt:lpstr>
      <vt:lpstr>'GMIC-NC_21A_SCDPT1'!SCDPT1_53ENDIN_19</vt:lpstr>
      <vt:lpstr>'GMIC-NC_21A_SCDPT1'!SCDPT1_53ENDIN_2</vt:lpstr>
      <vt:lpstr>'GMIC-NC_21A_SCDPT1'!SCDPT1_53ENDIN_20</vt:lpstr>
      <vt:lpstr>'GMIC-NC_21A_SCDPT1'!SCDPT1_53ENDIN_21</vt:lpstr>
      <vt:lpstr>'GMIC-NC_21A_SCDPT1'!SCDPT1_53ENDIN_22</vt:lpstr>
      <vt:lpstr>'GMIC-NC_21A_SCDPT1'!SCDPT1_53ENDIN_23</vt:lpstr>
      <vt:lpstr>'GMIC-NC_21A_SCDPT1'!SCDPT1_53ENDIN_24</vt:lpstr>
      <vt:lpstr>'GMIC-NC_21A_SCDPT1'!SCDPT1_53ENDIN_25</vt:lpstr>
      <vt:lpstr>'GMIC-NC_21A_SCDPT1'!SCDPT1_53ENDIN_26</vt:lpstr>
      <vt:lpstr>'GMIC-NC_21A_SCDPT1'!SCDPT1_53ENDIN_27</vt:lpstr>
      <vt:lpstr>'GMIC-NC_21A_SCDPT1'!SCDPT1_53ENDIN_28</vt:lpstr>
      <vt:lpstr>'GMIC-NC_21A_SCDPT1'!SCDPT1_53ENDIN_29</vt:lpstr>
      <vt:lpstr>'GMIC-NC_21A_SCDPT1'!SCDPT1_53ENDIN_3</vt:lpstr>
      <vt:lpstr>'GMIC-NC_21A_SCDPT1'!SCDPT1_53ENDIN_30</vt:lpstr>
      <vt:lpstr>'GMIC-NC_21A_SCDPT1'!SCDPT1_53ENDIN_31</vt:lpstr>
      <vt:lpstr>'GMIC-NC_21A_SCDPT1'!SCDPT1_53ENDIN_32</vt:lpstr>
      <vt:lpstr>'GMIC-NC_21A_SCDPT1'!SCDPT1_53ENDIN_33</vt:lpstr>
      <vt:lpstr>'GMIC-NC_21A_SCDPT1'!SCDPT1_53ENDIN_34</vt:lpstr>
      <vt:lpstr>'GMIC-NC_21A_SCDPT1'!SCDPT1_53ENDIN_35</vt:lpstr>
      <vt:lpstr>'GMIC-NC_21A_SCDPT1'!SCDPT1_53ENDIN_4</vt:lpstr>
      <vt:lpstr>'GMIC-NC_21A_SCDPT1'!SCDPT1_53ENDIN_5</vt:lpstr>
      <vt:lpstr>'GMIC-NC_21A_SCDPT1'!SCDPT1_53ENDIN_6.01</vt:lpstr>
      <vt:lpstr>'GMIC-NC_21A_SCDPT1'!SCDPT1_53ENDIN_6.02</vt:lpstr>
      <vt:lpstr>'GMIC-NC_21A_SCDPT1'!SCDPT1_53ENDIN_6.03</vt:lpstr>
      <vt:lpstr>'GMIC-NC_21A_SCDPT1'!SCDPT1_53ENDIN_7</vt:lpstr>
      <vt:lpstr>'GMIC-NC_21A_SCDPT1'!SCDPT1_53ENDIN_8</vt:lpstr>
      <vt:lpstr>'GMIC-NC_21A_SCDPT1'!SCDPT1_53ENDIN_9</vt:lpstr>
      <vt:lpstr>'GMIC-NC_21A_SCDPT1'!SCDPT1_5400000_Range</vt:lpstr>
      <vt:lpstr>'GMIC-NC_21A_SCDPT1'!SCDPT1_5499999_10</vt:lpstr>
      <vt:lpstr>'GMIC-NC_21A_SCDPT1'!SCDPT1_5499999_11</vt:lpstr>
      <vt:lpstr>'GMIC-NC_21A_SCDPT1'!SCDPT1_5499999_12</vt:lpstr>
      <vt:lpstr>'GMIC-NC_21A_SCDPT1'!SCDPT1_5499999_13</vt:lpstr>
      <vt:lpstr>'GMIC-NC_21A_SCDPT1'!SCDPT1_5499999_14</vt:lpstr>
      <vt:lpstr>'GMIC-NC_21A_SCDPT1'!SCDPT1_5499999_15</vt:lpstr>
      <vt:lpstr>'GMIC-NC_21A_SCDPT1'!SCDPT1_5499999_19</vt:lpstr>
      <vt:lpstr>'GMIC-NC_21A_SCDPT1'!SCDPT1_5499999_20</vt:lpstr>
      <vt:lpstr>'GMIC-NC_21A_SCDPT1'!SCDPT1_5499999_7</vt:lpstr>
      <vt:lpstr>'GMIC-NC_21A_SCDPT1'!SCDPT1_5499999_9</vt:lpstr>
      <vt:lpstr>'GMIC-NC_21A_SCDPT1'!SCDPT1_54BEGIN_1</vt:lpstr>
      <vt:lpstr>'GMIC-NC_21A_SCDPT1'!SCDPT1_54BEGIN_10</vt:lpstr>
      <vt:lpstr>'GMIC-NC_21A_SCDPT1'!SCDPT1_54BEGIN_11</vt:lpstr>
      <vt:lpstr>'GMIC-NC_21A_SCDPT1'!SCDPT1_54BEGIN_12</vt:lpstr>
      <vt:lpstr>'GMIC-NC_21A_SCDPT1'!SCDPT1_54BEGIN_13</vt:lpstr>
      <vt:lpstr>'GMIC-NC_21A_SCDPT1'!SCDPT1_54BEGIN_14</vt:lpstr>
      <vt:lpstr>'GMIC-NC_21A_SCDPT1'!SCDPT1_54BEGIN_15</vt:lpstr>
      <vt:lpstr>'GMIC-NC_21A_SCDPT1'!SCDPT1_54BEGIN_16</vt:lpstr>
      <vt:lpstr>'GMIC-NC_21A_SCDPT1'!SCDPT1_54BEGIN_17</vt:lpstr>
      <vt:lpstr>'GMIC-NC_21A_SCDPT1'!SCDPT1_54BEGIN_18</vt:lpstr>
      <vt:lpstr>'GMIC-NC_21A_SCDPT1'!SCDPT1_54BEGIN_19</vt:lpstr>
      <vt:lpstr>'GMIC-NC_21A_SCDPT1'!SCDPT1_54BEGIN_2</vt:lpstr>
      <vt:lpstr>'GMIC-NC_21A_SCDPT1'!SCDPT1_54BEGIN_20</vt:lpstr>
      <vt:lpstr>'GMIC-NC_21A_SCDPT1'!SCDPT1_54BEGIN_21</vt:lpstr>
      <vt:lpstr>'GMIC-NC_21A_SCDPT1'!SCDPT1_54BEGIN_22</vt:lpstr>
      <vt:lpstr>'GMIC-NC_21A_SCDPT1'!SCDPT1_54BEGIN_23</vt:lpstr>
      <vt:lpstr>'GMIC-NC_21A_SCDPT1'!SCDPT1_54BEGIN_24</vt:lpstr>
      <vt:lpstr>'GMIC-NC_21A_SCDPT1'!SCDPT1_54BEGIN_25</vt:lpstr>
      <vt:lpstr>'GMIC-NC_21A_SCDPT1'!SCDPT1_54BEGIN_26</vt:lpstr>
      <vt:lpstr>'GMIC-NC_21A_SCDPT1'!SCDPT1_54BEGIN_27</vt:lpstr>
      <vt:lpstr>'GMIC-NC_21A_SCDPT1'!SCDPT1_54BEGIN_28</vt:lpstr>
      <vt:lpstr>'GMIC-NC_21A_SCDPT1'!SCDPT1_54BEGIN_29</vt:lpstr>
      <vt:lpstr>'GMIC-NC_21A_SCDPT1'!SCDPT1_54BEGIN_3</vt:lpstr>
      <vt:lpstr>'GMIC-NC_21A_SCDPT1'!SCDPT1_54BEGIN_30</vt:lpstr>
      <vt:lpstr>'GMIC-NC_21A_SCDPT1'!SCDPT1_54BEGIN_31</vt:lpstr>
      <vt:lpstr>'GMIC-NC_21A_SCDPT1'!SCDPT1_54BEGIN_32</vt:lpstr>
      <vt:lpstr>'GMIC-NC_21A_SCDPT1'!SCDPT1_54BEGIN_33</vt:lpstr>
      <vt:lpstr>'GMIC-NC_21A_SCDPT1'!SCDPT1_54BEGIN_34</vt:lpstr>
      <vt:lpstr>'GMIC-NC_21A_SCDPT1'!SCDPT1_54BEGIN_35</vt:lpstr>
      <vt:lpstr>'GMIC-NC_21A_SCDPT1'!SCDPT1_54BEGIN_4</vt:lpstr>
      <vt:lpstr>'GMIC-NC_21A_SCDPT1'!SCDPT1_54BEGIN_5</vt:lpstr>
      <vt:lpstr>'GMIC-NC_21A_SCDPT1'!SCDPT1_54BEGIN_6.01</vt:lpstr>
      <vt:lpstr>'GMIC-NC_21A_SCDPT1'!SCDPT1_54BEGIN_6.02</vt:lpstr>
      <vt:lpstr>'GMIC-NC_21A_SCDPT1'!SCDPT1_54BEGIN_6.03</vt:lpstr>
      <vt:lpstr>'GMIC-NC_21A_SCDPT1'!SCDPT1_54BEGIN_7</vt:lpstr>
      <vt:lpstr>'GMIC-NC_21A_SCDPT1'!SCDPT1_54BEGIN_8</vt:lpstr>
      <vt:lpstr>'GMIC-NC_21A_SCDPT1'!SCDPT1_54BEGIN_9</vt:lpstr>
      <vt:lpstr>'GMIC-NC_21A_SCDPT1'!SCDPT1_54ENDIN_10</vt:lpstr>
      <vt:lpstr>'GMIC-NC_21A_SCDPT1'!SCDPT1_54ENDIN_11</vt:lpstr>
      <vt:lpstr>'GMIC-NC_21A_SCDPT1'!SCDPT1_54ENDIN_12</vt:lpstr>
      <vt:lpstr>'GMIC-NC_21A_SCDPT1'!SCDPT1_54ENDIN_13</vt:lpstr>
      <vt:lpstr>'GMIC-NC_21A_SCDPT1'!SCDPT1_54ENDIN_14</vt:lpstr>
      <vt:lpstr>'GMIC-NC_21A_SCDPT1'!SCDPT1_54ENDIN_15</vt:lpstr>
      <vt:lpstr>'GMIC-NC_21A_SCDPT1'!SCDPT1_54ENDIN_16</vt:lpstr>
      <vt:lpstr>'GMIC-NC_21A_SCDPT1'!SCDPT1_54ENDIN_17</vt:lpstr>
      <vt:lpstr>'GMIC-NC_21A_SCDPT1'!SCDPT1_54ENDIN_18</vt:lpstr>
      <vt:lpstr>'GMIC-NC_21A_SCDPT1'!SCDPT1_54ENDIN_19</vt:lpstr>
      <vt:lpstr>'GMIC-NC_21A_SCDPT1'!SCDPT1_54ENDIN_2</vt:lpstr>
      <vt:lpstr>'GMIC-NC_21A_SCDPT1'!SCDPT1_54ENDIN_20</vt:lpstr>
      <vt:lpstr>'GMIC-NC_21A_SCDPT1'!SCDPT1_54ENDIN_21</vt:lpstr>
      <vt:lpstr>'GMIC-NC_21A_SCDPT1'!SCDPT1_54ENDIN_22</vt:lpstr>
      <vt:lpstr>'GMIC-NC_21A_SCDPT1'!SCDPT1_54ENDIN_23</vt:lpstr>
      <vt:lpstr>'GMIC-NC_21A_SCDPT1'!SCDPT1_54ENDIN_24</vt:lpstr>
      <vt:lpstr>'GMIC-NC_21A_SCDPT1'!SCDPT1_54ENDIN_25</vt:lpstr>
      <vt:lpstr>'GMIC-NC_21A_SCDPT1'!SCDPT1_54ENDIN_26</vt:lpstr>
      <vt:lpstr>'GMIC-NC_21A_SCDPT1'!SCDPT1_54ENDIN_27</vt:lpstr>
      <vt:lpstr>'GMIC-NC_21A_SCDPT1'!SCDPT1_54ENDIN_28</vt:lpstr>
      <vt:lpstr>'GMIC-NC_21A_SCDPT1'!SCDPT1_54ENDIN_29</vt:lpstr>
      <vt:lpstr>'GMIC-NC_21A_SCDPT1'!SCDPT1_54ENDIN_3</vt:lpstr>
      <vt:lpstr>'GMIC-NC_21A_SCDPT1'!SCDPT1_54ENDIN_30</vt:lpstr>
      <vt:lpstr>'GMIC-NC_21A_SCDPT1'!SCDPT1_54ENDIN_31</vt:lpstr>
      <vt:lpstr>'GMIC-NC_21A_SCDPT1'!SCDPT1_54ENDIN_32</vt:lpstr>
      <vt:lpstr>'GMIC-NC_21A_SCDPT1'!SCDPT1_54ENDIN_33</vt:lpstr>
      <vt:lpstr>'GMIC-NC_21A_SCDPT1'!SCDPT1_54ENDIN_34</vt:lpstr>
      <vt:lpstr>'GMIC-NC_21A_SCDPT1'!SCDPT1_54ENDIN_35</vt:lpstr>
      <vt:lpstr>'GMIC-NC_21A_SCDPT1'!SCDPT1_54ENDIN_4</vt:lpstr>
      <vt:lpstr>'GMIC-NC_21A_SCDPT1'!SCDPT1_54ENDIN_5</vt:lpstr>
      <vt:lpstr>'GMIC-NC_21A_SCDPT1'!SCDPT1_54ENDIN_6.01</vt:lpstr>
      <vt:lpstr>'GMIC-NC_21A_SCDPT1'!SCDPT1_54ENDIN_6.02</vt:lpstr>
      <vt:lpstr>'GMIC-NC_21A_SCDPT1'!SCDPT1_54ENDIN_6.03</vt:lpstr>
      <vt:lpstr>'GMIC-NC_21A_SCDPT1'!SCDPT1_54ENDIN_7</vt:lpstr>
      <vt:lpstr>'GMIC-NC_21A_SCDPT1'!SCDPT1_54ENDIN_8</vt:lpstr>
      <vt:lpstr>'GMIC-NC_21A_SCDPT1'!SCDPT1_54ENDIN_9</vt:lpstr>
      <vt:lpstr>'GMIC-NC_21A_SCDPT1'!SCDPT1_5599999_10</vt:lpstr>
      <vt:lpstr>'GMIC-NC_21A_SCDPT1'!SCDPT1_5599999_11</vt:lpstr>
      <vt:lpstr>'GMIC-NC_21A_SCDPT1'!SCDPT1_5599999_12</vt:lpstr>
      <vt:lpstr>'GMIC-NC_21A_SCDPT1'!SCDPT1_5599999_13</vt:lpstr>
      <vt:lpstr>'GMIC-NC_21A_SCDPT1'!SCDPT1_5599999_14</vt:lpstr>
      <vt:lpstr>'GMIC-NC_21A_SCDPT1'!SCDPT1_5599999_15</vt:lpstr>
      <vt:lpstr>'GMIC-NC_21A_SCDPT1'!SCDPT1_5599999_19</vt:lpstr>
      <vt:lpstr>'GMIC-NC_21A_SCDPT1'!SCDPT1_5599999_20</vt:lpstr>
      <vt:lpstr>'GMIC-NC_21A_SCDPT1'!SCDPT1_5599999_7</vt:lpstr>
      <vt:lpstr>'GMIC-NC_21A_SCDPT1'!SCDPT1_5599999_9</vt:lpstr>
      <vt:lpstr>'GMIC-NC_21A_SCDPT1'!SCDPT1_6000000_Range</vt:lpstr>
      <vt:lpstr>'GMIC-NC_21A_SCDPT1'!SCDPT1_6099999_10</vt:lpstr>
      <vt:lpstr>'GMIC-NC_21A_SCDPT1'!SCDPT1_6099999_11</vt:lpstr>
      <vt:lpstr>'GMIC-NC_21A_SCDPT1'!SCDPT1_6099999_12</vt:lpstr>
      <vt:lpstr>'GMIC-NC_21A_SCDPT1'!SCDPT1_6099999_13</vt:lpstr>
      <vt:lpstr>'GMIC-NC_21A_SCDPT1'!SCDPT1_6099999_14</vt:lpstr>
      <vt:lpstr>'GMIC-NC_21A_SCDPT1'!SCDPT1_6099999_15</vt:lpstr>
      <vt:lpstr>'GMIC-NC_21A_SCDPT1'!SCDPT1_6099999_19</vt:lpstr>
      <vt:lpstr>'GMIC-NC_21A_SCDPT1'!SCDPT1_6099999_20</vt:lpstr>
      <vt:lpstr>'GMIC-NC_21A_SCDPT1'!SCDPT1_6099999_7</vt:lpstr>
      <vt:lpstr>'GMIC-NC_21A_SCDPT1'!SCDPT1_6099999_9</vt:lpstr>
      <vt:lpstr>'GMIC-NC_21A_SCDPT1'!SCDPT1_60BEGIN_1</vt:lpstr>
      <vt:lpstr>'GMIC-NC_21A_SCDPT1'!SCDPT1_60BEGIN_10</vt:lpstr>
      <vt:lpstr>'GMIC-NC_21A_SCDPT1'!SCDPT1_60BEGIN_11</vt:lpstr>
      <vt:lpstr>'GMIC-NC_21A_SCDPT1'!SCDPT1_60BEGIN_12</vt:lpstr>
      <vt:lpstr>'GMIC-NC_21A_SCDPT1'!SCDPT1_60BEGIN_13</vt:lpstr>
      <vt:lpstr>'GMIC-NC_21A_SCDPT1'!SCDPT1_60BEGIN_14</vt:lpstr>
      <vt:lpstr>'GMIC-NC_21A_SCDPT1'!SCDPT1_60BEGIN_15</vt:lpstr>
      <vt:lpstr>'GMIC-NC_21A_SCDPT1'!SCDPT1_60BEGIN_16</vt:lpstr>
      <vt:lpstr>'GMIC-NC_21A_SCDPT1'!SCDPT1_60BEGIN_17</vt:lpstr>
      <vt:lpstr>'GMIC-NC_21A_SCDPT1'!SCDPT1_60BEGIN_18</vt:lpstr>
      <vt:lpstr>'GMIC-NC_21A_SCDPT1'!SCDPT1_60BEGIN_19</vt:lpstr>
      <vt:lpstr>'GMIC-NC_21A_SCDPT1'!SCDPT1_60BEGIN_2</vt:lpstr>
      <vt:lpstr>'GMIC-NC_21A_SCDPT1'!SCDPT1_60BEGIN_20</vt:lpstr>
      <vt:lpstr>'GMIC-NC_21A_SCDPT1'!SCDPT1_60BEGIN_21</vt:lpstr>
      <vt:lpstr>'GMIC-NC_21A_SCDPT1'!SCDPT1_60BEGIN_22</vt:lpstr>
      <vt:lpstr>'GMIC-NC_21A_SCDPT1'!SCDPT1_60BEGIN_23</vt:lpstr>
      <vt:lpstr>'GMIC-NC_21A_SCDPT1'!SCDPT1_60BEGIN_24</vt:lpstr>
      <vt:lpstr>'GMIC-NC_21A_SCDPT1'!SCDPT1_60BEGIN_25</vt:lpstr>
      <vt:lpstr>'GMIC-NC_21A_SCDPT1'!SCDPT1_60BEGIN_26</vt:lpstr>
      <vt:lpstr>'GMIC-NC_21A_SCDPT1'!SCDPT1_60BEGIN_27</vt:lpstr>
      <vt:lpstr>'GMIC-NC_21A_SCDPT1'!SCDPT1_60BEGIN_28</vt:lpstr>
      <vt:lpstr>'GMIC-NC_21A_SCDPT1'!SCDPT1_60BEGIN_29</vt:lpstr>
      <vt:lpstr>'GMIC-NC_21A_SCDPT1'!SCDPT1_60BEGIN_3</vt:lpstr>
      <vt:lpstr>'GMIC-NC_21A_SCDPT1'!SCDPT1_60BEGIN_30</vt:lpstr>
      <vt:lpstr>'GMIC-NC_21A_SCDPT1'!SCDPT1_60BEGIN_31</vt:lpstr>
      <vt:lpstr>'GMIC-NC_21A_SCDPT1'!SCDPT1_60BEGIN_32</vt:lpstr>
      <vt:lpstr>'GMIC-NC_21A_SCDPT1'!SCDPT1_60BEGIN_33</vt:lpstr>
      <vt:lpstr>'GMIC-NC_21A_SCDPT1'!SCDPT1_60BEGIN_34</vt:lpstr>
      <vt:lpstr>'GMIC-NC_21A_SCDPT1'!SCDPT1_60BEGIN_35</vt:lpstr>
      <vt:lpstr>'GMIC-NC_21A_SCDPT1'!SCDPT1_60BEGIN_4</vt:lpstr>
      <vt:lpstr>'GMIC-NC_21A_SCDPT1'!SCDPT1_60BEGIN_5</vt:lpstr>
      <vt:lpstr>'GMIC-NC_21A_SCDPT1'!SCDPT1_60BEGIN_6.01</vt:lpstr>
      <vt:lpstr>'GMIC-NC_21A_SCDPT1'!SCDPT1_60BEGIN_6.02</vt:lpstr>
      <vt:lpstr>'GMIC-NC_21A_SCDPT1'!SCDPT1_60BEGIN_6.03</vt:lpstr>
      <vt:lpstr>'GMIC-NC_21A_SCDPT1'!SCDPT1_60BEGIN_7</vt:lpstr>
      <vt:lpstr>'GMIC-NC_21A_SCDPT1'!SCDPT1_60BEGIN_8</vt:lpstr>
      <vt:lpstr>'GMIC-NC_21A_SCDPT1'!SCDPT1_60BEGIN_9</vt:lpstr>
      <vt:lpstr>'GMIC-NC_21A_SCDPT1'!SCDPT1_60ENDIN_10</vt:lpstr>
      <vt:lpstr>'GMIC-NC_21A_SCDPT1'!SCDPT1_60ENDIN_11</vt:lpstr>
      <vt:lpstr>'GMIC-NC_21A_SCDPT1'!SCDPT1_60ENDIN_12</vt:lpstr>
      <vt:lpstr>'GMIC-NC_21A_SCDPT1'!SCDPT1_60ENDIN_13</vt:lpstr>
      <vt:lpstr>'GMIC-NC_21A_SCDPT1'!SCDPT1_60ENDIN_14</vt:lpstr>
      <vt:lpstr>'GMIC-NC_21A_SCDPT1'!SCDPT1_60ENDIN_15</vt:lpstr>
      <vt:lpstr>'GMIC-NC_21A_SCDPT1'!SCDPT1_60ENDIN_16</vt:lpstr>
      <vt:lpstr>'GMIC-NC_21A_SCDPT1'!SCDPT1_60ENDIN_17</vt:lpstr>
      <vt:lpstr>'GMIC-NC_21A_SCDPT1'!SCDPT1_60ENDIN_18</vt:lpstr>
      <vt:lpstr>'GMIC-NC_21A_SCDPT1'!SCDPT1_60ENDIN_19</vt:lpstr>
      <vt:lpstr>'GMIC-NC_21A_SCDPT1'!SCDPT1_60ENDIN_2</vt:lpstr>
      <vt:lpstr>'GMIC-NC_21A_SCDPT1'!SCDPT1_60ENDIN_20</vt:lpstr>
      <vt:lpstr>'GMIC-NC_21A_SCDPT1'!SCDPT1_60ENDIN_21</vt:lpstr>
      <vt:lpstr>'GMIC-NC_21A_SCDPT1'!SCDPT1_60ENDIN_22</vt:lpstr>
      <vt:lpstr>'GMIC-NC_21A_SCDPT1'!SCDPT1_60ENDIN_23</vt:lpstr>
      <vt:lpstr>'GMIC-NC_21A_SCDPT1'!SCDPT1_60ENDIN_24</vt:lpstr>
      <vt:lpstr>'GMIC-NC_21A_SCDPT1'!SCDPT1_60ENDIN_25</vt:lpstr>
      <vt:lpstr>'GMIC-NC_21A_SCDPT1'!SCDPT1_60ENDIN_26</vt:lpstr>
      <vt:lpstr>'GMIC-NC_21A_SCDPT1'!SCDPT1_60ENDIN_27</vt:lpstr>
      <vt:lpstr>'GMIC-NC_21A_SCDPT1'!SCDPT1_60ENDIN_28</vt:lpstr>
      <vt:lpstr>'GMIC-NC_21A_SCDPT1'!SCDPT1_60ENDIN_29</vt:lpstr>
      <vt:lpstr>'GMIC-NC_21A_SCDPT1'!SCDPT1_60ENDIN_3</vt:lpstr>
      <vt:lpstr>'GMIC-NC_21A_SCDPT1'!SCDPT1_60ENDIN_30</vt:lpstr>
      <vt:lpstr>'GMIC-NC_21A_SCDPT1'!SCDPT1_60ENDIN_31</vt:lpstr>
      <vt:lpstr>'GMIC-NC_21A_SCDPT1'!SCDPT1_60ENDIN_32</vt:lpstr>
      <vt:lpstr>'GMIC-NC_21A_SCDPT1'!SCDPT1_60ENDIN_33</vt:lpstr>
      <vt:lpstr>'GMIC-NC_21A_SCDPT1'!SCDPT1_60ENDIN_34</vt:lpstr>
      <vt:lpstr>'GMIC-NC_21A_SCDPT1'!SCDPT1_60ENDIN_35</vt:lpstr>
      <vt:lpstr>'GMIC-NC_21A_SCDPT1'!SCDPT1_60ENDIN_4</vt:lpstr>
      <vt:lpstr>'GMIC-NC_21A_SCDPT1'!SCDPT1_60ENDIN_5</vt:lpstr>
      <vt:lpstr>'GMIC-NC_21A_SCDPT1'!SCDPT1_60ENDIN_6.01</vt:lpstr>
      <vt:lpstr>'GMIC-NC_21A_SCDPT1'!SCDPT1_60ENDIN_6.02</vt:lpstr>
      <vt:lpstr>'GMIC-NC_21A_SCDPT1'!SCDPT1_60ENDIN_6.03</vt:lpstr>
      <vt:lpstr>'GMIC-NC_21A_SCDPT1'!SCDPT1_60ENDIN_7</vt:lpstr>
      <vt:lpstr>'GMIC-NC_21A_SCDPT1'!SCDPT1_60ENDIN_8</vt:lpstr>
      <vt:lpstr>'GMIC-NC_21A_SCDPT1'!SCDPT1_60ENDIN_9</vt:lpstr>
      <vt:lpstr>'GMIC-NC_21A_SCDPT1'!SCDPT1_6300000_Range</vt:lpstr>
      <vt:lpstr>'GMIC-NC_21A_SCDPT1'!SCDPT1_6399999_10</vt:lpstr>
      <vt:lpstr>'GMIC-NC_21A_SCDPT1'!SCDPT1_6399999_11</vt:lpstr>
      <vt:lpstr>'GMIC-NC_21A_SCDPT1'!SCDPT1_6399999_12</vt:lpstr>
      <vt:lpstr>'GMIC-NC_21A_SCDPT1'!SCDPT1_6399999_13</vt:lpstr>
      <vt:lpstr>'GMIC-NC_21A_SCDPT1'!SCDPT1_6399999_14</vt:lpstr>
      <vt:lpstr>'GMIC-NC_21A_SCDPT1'!SCDPT1_6399999_15</vt:lpstr>
      <vt:lpstr>'GMIC-NC_21A_SCDPT1'!SCDPT1_6399999_19</vt:lpstr>
      <vt:lpstr>'GMIC-NC_21A_SCDPT1'!SCDPT1_6399999_20</vt:lpstr>
      <vt:lpstr>'GMIC-NC_21A_SCDPT1'!SCDPT1_6399999_7</vt:lpstr>
      <vt:lpstr>'GMIC-NC_21A_SCDPT1'!SCDPT1_6399999_9</vt:lpstr>
      <vt:lpstr>'GMIC-NC_21A_SCDPT1'!SCDPT1_63BEGIN_1</vt:lpstr>
      <vt:lpstr>'GMIC-NC_21A_SCDPT1'!SCDPT1_63BEGIN_10</vt:lpstr>
      <vt:lpstr>'GMIC-NC_21A_SCDPT1'!SCDPT1_63BEGIN_11</vt:lpstr>
      <vt:lpstr>'GMIC-NC_21A_SCDPT1'!SCDPT1_63BEGIN_12</vt:lpstr>
      <vt:lpstr>'GMIC-NC_21A_SCDPT1'!SCDPT1_63BEGIN_13</vt:lpstr>
      <vt:lpstr>'GMIC-NC_21A_SCDPT1'!SCDPT1_63BEGIN_14</vt:lpstr>
      <vt:lpstr>'GMIC-NC_21A_SCDPT1'!SCDPT1_63BEGIN_15</vt:lpstr>
      <vt:lpstr>'GMIC-NC_21A_SCDPT1'!SCDPT1_63BEGIN_16</vt:lpstr>
      <vt:lpstr>'GMIC-NC_21A_SCDPT1'!SCDPT1_63BEGIN_17</vt:lpstr>
      <vt:lpstr>'GMIC-NC_21A_SCDPT1'!SCDPT1_63BEGIN_18</vt:lpstr>
      <vt:lpstr>'GMIC-NC_21A_SCDPT1'!SCDPT1_63BEGIN_19</vt:lpstr>
      <vt:lpstr>'GMIC-NC_21A_SCDPT1'!SCDPT1_63BEGIN_2</vt:lpstr>
      <vt:lpstr>'GMIC-NC_21A_SCDPT1'!SCDPT1_63BEGIN_20</vt:lpstr>
      <vt:lpstr>'GMIC-NC_21A_SCDPT1'!SCDPT1_63BEGIN_21</vt:lpstr>
      <vt:lpstr>'GMIC-NC_21A_SCDPT1'!SCDPT1_63BEGIN_22</vt:lpstr>
      <vt:lpstr>'GMIC-NC_21A_SCDPT1'!SCDPT1_63BEGIN_23</vt:lpstr>
      <vt:lpstr>'GMIC-NC_21A_SCDPT1'!SCDPT1_63BEGIN_24</vt:lpstr>
      <vt:lpstr>'GMIC-NC_21A_SCDPT1'!SCDPT1_63BEGIN_25</vt:lpstr>
      <vt:lpstr>'GMIC-NC_21A_SCDPT1'!SCDPT1_63BEGIN_26</vt:lpstr>
      <vt:lpstr>'GMIC-NC_21A_SCDPT1'!SCDPT1_63BEGIN_27</vt:lpstr>
      <vt:lpstr>'GMIC-NC_21A_SCDPT1'!SCDPT1_63BEGIN_28</vt:lpstr>
      <vt:lpstr>'GMIC-NC_21A_SCDPT1'!SCDPT1_63BEGIN_29</vt:lpstr>
      <vt:lpstr>'GMIC-NC_21A_SCDPT1'!SCDPT1_63BEGIN_3</vt:lpstr>
      <vt:lpstr>'GMIC-NC_21A_SCDPT1'!SCDPT1_63BEGIN_30</vt:lpstr>
      <vt:lpstr>'GMIC-NC_21A_SCDPT1'!SCDPT1_63BEGIN_31</vt:lpstr>
      <vt:lpstr>'GMIC-NC_21A_SCDPT1'!SCDPT1_63BEGIN_32</vt:lpstr>
      <vt:lpstr>'GMIC-NC_21A_SCDPT1'!SCDPT1_63BEGIN_33</vt:lpstr>
      <vt:lpstr>'GMIC-NC_21A_SCDPT1'!SCDPT1_63BEGIN_34</vt:lpstr>
      <vt:lpstr>'GMIC-NC_21A_SCDPT1'!SCDPT1_63BEGIN_35</vt:lpstr>
      <vt:lpstr>'GMIC-NC_21A_SCDPT1'!SCDPT1_63BEGIN_4</vt:lpstr>
      <vt:lpstr>'GMIC-NC_21A_SCDPT1'!SCDPT1_63BEGIN_5</vt:lpstr>
      <vt:lpstr>'GMIC-NC_21A_SCDPT1'!SCDPT1_63BEGIN_6.01</vt:lpstr>
      <vt:lpstr>'GMIC-NC_21A_SCDPT1'!SCDPT1_63BEGIN_6.02</vt:lpstr>
      <vt:lpstr>'GMIC-NC_21A_SCDPT1'!SCDPT1_63BEGIN_6.03</vt:lpstr>
      <vt:lpstr>'GMIC-NC_21A_SCDPT1'!SCDPT1_63BEGIN_7</vt:lpstr>
      <vt:lpstr>'GMIC-NC_21A_SCDPT1'!SCDPT1_63BEGIN_8</vt:lpstr>
      <vt:lpstr>'GMIC-NC_21A_SCDPT1'!SCDPT1_63BEGIN_9</vt:lpstr>
      <vt:lpstr>'GMIC-NC_21A_SCDPT1'!SCDPT1_63ENDIN_10</vt:lpstr>
      <vt:lpstr>'GMIC-NC_21A_SCDPT1'!SCDPT1_63ENDIN_11</vt:lpstr>
      <vt:lpstr>'GMIC-NC_21A_SCDPT1'!SCDPT1_63ENDIN_12</vt:lpstr>
      <vt:lpstr>'GMIC-NC_21A_SCDPT1'!SCDPT1_63ENDIN_13</vt:lpstr>
      <vt:lpstr>'GMIC-NC_21A_SCDPT1'!SCDPT1_63ENDIN_14</vt:lpstr>
      <vt:lpstr>'GMIC-NC_21A_SCDPT1'!SCDPT1_63ENDIN_15</vt:lpstr>
      <vt:lpstr>'GMIC-NC_21A_SCDPT1'!SCDPT1_63ENDIN_16</vt:lpstr>
      <vt:lpstr>'GMIC-NC_21A_SCDPT1'!SCDPT1_63ENDIN_17</vt:lpstr>
      <vt:lpstr>'GMIC-NC_21A_SCDPT1'!SCDPT1_63ENDIN_18</vt:lpstr>
      <vt:lpstr>'GMIC-NC_21A_SCDPT1'!SCDPT1_63ENDIN_19</vt:lpstr>
      <vt:lpstr>'GMIC-NC_21A_SCDPT1'!SCDPT1_63ENDIN_2</vt:lpstr>
      <vt:lpstr>'GMIC-NC_21A_SCDPT1'!SCDPT1_63ENDIN_20</vt:lpstr>
      <vt:lpstr>'GMIC-NC_21A_SCDPT1'!SCDPT1_63ENDIN_21</vt:lpstr>
      <vt:lpstr>'GMIC-NC_21A_SCDPT1'!SCDPT1_63ENDIN_22</vt:lpstr>
      <vt:lpstr>'GMIC-NC_21A_SCDPT1'!SCDPT1_63ENDIN_23</vt:lpstr>
      <vt:lpstr>'GMIC-NC_21A_SCDPT1'!SCDPT1_63ENDIN_24</vt:lpstr>
      <vt:lpstr>'GMIC-NC_21A_SCDPT1'!SCDPT1_63ENDIN_25</vt:lpstr>
      <vt:lpstr>'GMIC-NC_21A_SCDPT1'!SCDPT1_63ENDIN_26</vt:lpstr>
      <vt:lpstr>'GMIC-NC_21A_SCDPT1'!SCDPT1_63ENDIN_27</vt:lpstr>
      <vt:lpstr>'GMIC-NC_21A_SCDPT1'!SCDPT1_63ENDIN_28</vt:lpstr>
      <vt:lpstr>'GMIC-NC_21A_SCDPT1'!SCDPT1_63ENDIN_29</vt:lpstr>
      <vt:lpstr>'GMIC-NC_21A_SCDPT1'!SCDPT1_63ENDIN_3</vt:lpstr>
      <vt:lpstr>'GMIC-NC_21A_SCDPT1'!SCDPT1_63ENDIN_30</vt:lpstr>
      <vt:lpstr>'GMIC-NC_21A_SCDPT1'!SCDPT1_63ENDIN_31</vt:lpstr>
      <vt:lpstr>'GMIC-NC_21A_SCDPT1'!SCDPT1_63ENDIN_32</vt:lpstr>
      <vt:lpstr>'GMIC-NC_21A_SCDPT1'!SCDPT1_63ENDIN_33</vt:lpstr>
      <vt:lpstr>'GMIC-NC_21A_SCDPT1'!SCDPT1_63ENDIN_34</vt:lpstr>
      <vt:lpstr>'GMIC-NC_21A_SCDPT1'!SCDPT1_63ENDIN_35</vt:lpstr>
      <vt:lpstr>'GMIC-NC_21A_SCDPT1'!SCDPT1_63ENDIN_4</vt:lpstr>
      <vt:lpstr>'GMIC-NC_21A_SCDPT1'!SCDPT1_63ENDIN_5</vt:lpstr>
      <vt:lpstr>'GMIC-NC_21A_SCDPT1'!SCDPT1_63ENDIN_6.01</vt:lpstr>
      <vt:lpstr>'GMIC-NC_21A_SCDPT1'!SCDPT1_63ENDIN_6.02</vt:lpstr>
      <vt:lpstr>'GMIC-NC_21A_SCDPT1'!SCDPT1_63ENDIN_6.03</vt:lpstr>
      <vt:lpstr>'GMIC-NC_21A_SCDPT1'!SCDPT1_63ENDIN_7</vt:lpstr>
      <vt:lpstr>'GMIC-NC_21A_SCDPT1'!SCDPT1_63ENDIN_8</vt:lpstr>
      <vt:lpstr>'GMIC-NC_21A_SCDPT1'!SCDPT1_63ENDIN_9</vt:lpstr>
      <vt:lpstr>'GMIC-NC_21A_SCDPT1'!SCDPT1_6400000_Range</vt:lpstr>
      <vt:lpstr>'GMIC-NC_21A_SCDPT1'!SCDPT1_6499999_10</vt:lpstr>
      <vt:lpstr>'GMIC-NC_21A_SCDPT1'!SCDPT1_6499999_11</vt:lpstr>
      <vt:lpstr>'GMIC-NC_21A_SCDPT1'!SCDPT1_6499999_12</vt:lpstr>
      <vt:lpstr>'GMIC-NC_21A_SCDPT1'!SCDPT1_6499999_13</vt:lpstr>
      <vt:lpstr>'GMIC-NC_21A_SCDPT1'!SCDPT1_6499999_14</vt:lpstr>
      <vt:lpstr>'GMIC-NC_21A_SCDPT1'!SCDPT1_6499999_15</vt:lpstr>
      <vt:lpstr>'GMIC-NC_21A_SCDPT1'!SCDPT1_6499999_19</vt:lpstr>
      <vt:lpstr>'GMIC-NC_21A_SCDPT1'!SCDPT1_6499999_20</vt:lpstr>
      <vt:lpstr>'GMIC-NC_21A_SCDPT1'!SCDPT1_6499999_7</vt:lpstr>
      <vt:lpstr>'GMIC-NC_21A_SCDPT1'!SCDPT1_6499999_9</vt:lpstr>
      <vt:lpstr>'GMIC-NC_21A_SCDPT1'!SCDPT1_64BEGIN_1</vt:lpstr>
      <vt:lpstr>'GMIC-NC_21A_SCDPT1'!SCDPT1_64BEGIN_10</vt:lpstr>
      <vt:lpstr>'GMIC-NC_21A_SCDPT1'!SCDPT1_64BEGIN_11</vt:lpstr>
      <vt:lpstr>'GMIC-NC_21A_SCDPT1'!SCDPT1_64BEGIN_12</vt:lpstr>
      <vt:lpstr>'GMIC-NC_21A_SCDPT1'!SCDPT1_64BEGIN_13</vt:lpstr>
      <vt:lpstr>'GMIC-NC_21A_SCDPT1'!SCDPT1_64BEGIN_14</vt:lpstr>
      <vt:lpstr>'GMIC-NC_21A_SCDPT1'!SCDPT1_64BEGIN_15</vt:lpstr>
      <vt:lpstr>'GMIC-NC_21A_SCDPT1'!SCDPT1_64BEGIN_16</vt:lpstr>
      <vt:lpstr>'GMIC-NC_21A_SCDPT1'!SCDPT1_64BEGIN_17</vt:lpstr>
      <vt:lpstr>'GMIC-NC_21A_SCDPT1'!SCDPT1_64BEGIN_18</vt:lpstr>
      <vt:lpstr>'GMIC-NC_21A_SCDPT1'!SCDPT1_64BEGIN_19</vt:lpstr>
      <vt:lpstr>'GMIC-NC_21A_SCDPT1'!SCDPT1_64BEGIN_2</vt:lpstr>
      <vt:lpstr>'GMIC-NC_21A_SCDPT1'!SCDPT1_64BEGIN_20</vt:lpstr>
      <vt:lpstr>'GMIC-NC_21A_SCDPT1'!SCDPT1_64BEGIN_21</vt:lpstr>
      <vt:lpstr>'GMIC-NC_21A_SCDPT1'!SCDPT1_64BEGIN_22</vt:lpstr>
      <vt:lpstr>'GMIC-NC_21A_SCDPT1'!SCDPT1_64BEGIN_23</vt:lpstr>
      <vt:lpstr>'GMIC-NC_21A_SCDPT1'!SCDPT1_64BEGIN_24</vt:lpstr>
      <vt:lpstr>'GMIC-NC_21A_SCDPT1'!SCDPT1_64BEGIN_25</vt:lpstr>
      <vt:lpstr>'GMIC-NC_21A_SCDPT1'!SCDPT1_64BEGIN_26</vt:lpstr>
      <vt:lpstr>'GMIC-NC_21A_SCDPT1'!SCDPT1_64BEGIN_27</vt:lpstr>
      <vt:lpstr>'GMIC-NC_21A_SCDPT1'!SCDPT1_64BEGIN_28</vt:lpstr>
      <vt:lpstr>'GMIC-NC_21A_SCDPT1'!SCDPT1_64BEGIN_29</vt:lpstr>
      <vt:lpstr>'GMIC-NC_21A_SCDPT1'!SCDPT1_64BEGIN_3</vt:lpstr>
      <vt:lpstr>'GMIC-NC_21A_SCDPT1'!SCDPT1_64BEGIN_30</vt:lpstr>
      <vt:lpstr>'GMIC-NC_21A_SCDPT1'!SCDPT1_64BEGIN_31</vt:lpstr>
      <vt:lpstr>'GMIC-NC_21A_SCDPT1'!SCDPT1_64BEGIN_32</vt:lpstr>
      <vt:lpstr>'GMIC-NC_21A_SCDPT1'!SCDPT1_64BEGIN_33</vt:lpstr>
      <vt:lpstr>'GMIC-NC_21A_SCDPT1'!SCDPT1_64BEGIN_34</vt:lpstr>
      <vt:lpstr>'GMIC-NC_21A_SCDPT1'!SCDPT1_64BEGIN_35</vt:lpstr>
      <vt:lpstr>'GMIC-NC_21A_SCDPT1'!SCDPT1_64BEGIN_4</vt:lpstr>
      <vt:lpstr>'GMIC-NC_21A_SCDPT1'!SCDPT1_64BEGIN_5</vt:lpstr>
      <vt:lpstr>'GMIC-NC_21A_SCDPT1'!SCDPT1_64BEGIN_6.01</vt:lpstr>
      <vt:lpstr>'GMIC-NC_21A_SCDPT1'!SCDPT1_64BEGIN_6.02</vt:lpstr>
      <vt:lpstr>'GMIC-NC_21A_SCDPT1'!SCDPT1_64BEGIN_6.03</vt:lpstr>
      <vt:lpstr>'GMIC-NC_21A_SCDPT1'!SCDPT1_64BEGIN_7</vt:lpstr>
      <vt:lpstr>'GMIC-NC_21A_SCDPT1'!SCDPT1_64BEGIN_8</vt:lpstr>
      <vt:lpstr>'GMIC-NC_21A_SCDPT1'!SCDPT1_64BEGIN_9</vt:lpstr>
      <vt:lpstr>'GMIC-NC_21A_SCDPT1'!SCDPT1_64ENDIN_10</vt:lpstr>
      <vt:lpstr>'GMIC-NC_21A_SCDPT1'!SCDPT1_64ENDIN_11</vt:lpstr>
      <vt:lpstr>'GMIC-NC_21A_SCDPT1'!SCDPT1_64ENDIN_12</vt:lpstr>
      <vt:lpstr>'GMIC-NC_21A_SCDPT1'!SCDPT1_64ENDIN_13</vt:lpstr>
      <vt:lpstr>'GMIC-NC_21A_SCDPT1'!SCDPT1_64ENDIN_14</vt:lpstr>
      <vt:lpstr>'GMIC-NC_21A_SCDPT1'!SCDPT1_64ENDIN_15</vt:lpstr>
      <vt:lpstr>'GMIC-NC_21A_SCDPT1'!SCDPT1_64ENDIN_16</vt:lpstr>
      <vt:lpstr>'GMIC-NC_21A_SCDPT1'!SCDPT1_64ENDIN_17</vt:lpstr>
      <vt:lpstr>'GMIC-NC_21A_SCDPT1'!SCDPT1_64ENDIN_18</vt:lpstr>
      <vt:lpstr>'GMIC-NC_21A_SCDPT1'!SCDPT1_64ENDIN_19</vt:lpstr>
      <vt:lpstr>'GMIC-NC_21A_SCDPT1'!SCDPT1_64ENDIN_2</vt:lpstr>
      <vt:lpstr>'GMIC-NC_21A_SCDPT1'!SCDPT1_64ENDIN_20</vt:lpstr>
      <vt:lpstr>'GMIC-NC_21A_SCDPT1'!SCDPT1_64ENDIN_21</vt:lpstr>
      <vt:lpstr>'GMIC-NC_21A_SCDPT1'!SCDPT1_64ENDIN_22</vt:lpstr>
      <vt:lpstr>'GMIC-NC_21A_SCDPT1'!SCDPT1_64ENDIN_23</vt:lpstr>
      <vt:lpstr>'GMIC-NC_21A_SCDPT1'!SCDPT1_64ENDIN_24</vt:lpstr>
      <vt:lpstr>'GMIC-NC_21A_SCDPT1'!SCDPT1_64ENDIN_25</vt:lpstr>
      <vt:lpstr>'GMIC-NC_21A_SCDPT1'!SCDPT1_64ENDIN_26</vt:lpstr>
      <vt:lpstr>'GMIC-NC_21A_SCDPT1'!SCDPT1_64ENDIN_27</vt:lpstr>
      <vt:lpstr>'GMIC-NC_21A_SCDPT1'!SCDPT1_64ENDIN_28</vt:lpstr>
      <vt:lpstr>'GMIC-NC_21A_SCDPT1'!SCDPT1_64ENDIN_29</vt:lpstr>
      <vt:lpstr>'GMIC-NC_21A_SCDPT1'!SCDPT1_64ENDIN_3</vt:lpstr>
      <vt:lpstr>'GMIC-NC_21A_SCDPT1'!SCDPT1_64ENDIN_30</vt:lpstr>
      <vt:lpstr>'GMIC-NC_21A_SCDPT1'!SCDPT1_64ENDIN_31</vt:lpstr>
      <vt:lpstr>'GMIC-NC_21A_SCDPT1'!SCDPT1_64ENDIN_32</vt:lpstr>
      <vt:lpstr>'GMIC-NC_21A_SCDPT1'!SCDPT1_64ENDIN_33</vt:lpstr>
      <vt:lpstr>'GMIC-NC_21A_SCDPT1'!SCDPT1_64ENDIN_34</vt:lpstr>
      <vt:lpstr>'GMIC-NC_21A_SCDPT1'!SCDPT1_64ENDIN_35</vt:lpstr>
      <vt:lpstr>'GMIC-NC_21A_SCDPT1'!SCDPT1_64ENDIN_4</vt:lpstr>
      <vt:lpstr>'GMIC-NC_21A_SCDPT1'!SCDPT1_64ENDIN_5</vt:lpstr>
      <vt:lpstr>'GMIC-NC_21A_SCDPT1'!SCDPT1_64ENDIN_6.01</vt:lpstr>
      <vt:lpstr>'GMIC-NC_21A_SCDPT1'!SCDPT1_64ENDIN_6.02</vt:lpstr>
      <vt:lpstr>'GMIC-NC_21A_SCDPT1'!SCDPT1_64ENDIN_6.03</vt:lpstr>
      <vt:lpstr>'GMIC-NC_21A_SCDPT1'!SCDPT1_64ENDIN_7</vt:lpstr>
      <vt:lpstr>'GMIC-NC_21A_SCDPT1'!SCDPT1_64ENDIN_8</vt:lpstr>
      <vt:lpstr>'GMIC-NC_21A_SCDPT1'!SCDPT1_64ENDIN_9</vt:lpstr>
      <vt:lpstr>'GMIC-NC_21A_SCDPT1'!SCDPT1_6599999_10</vt:lpstr>
      <vt:lpstr>'GMIC-NC_21A_SCDPT1'!SCDPT1_6599999_11</vt:lpstr>
      <vt:lpstr>'GMIC-NC_21A_SCDPT1'!SCDPT1_6599999_12</vt:lpstr>
      <vt:lpstr>'GMIC-NC_21A_SCDPT1'!SCDPT1_6599999_13</vt:lpstr>
      <vt:lpstr>'GMIC-NC_21A_SCDPT1'!SCDPT1_6599999_14</vt:lpstr>
      <vt:lpstr>'GMIC-NC_21A_SCDPT1'!SCDPT1_6599999_15</vt:lpstr>
      <vt:lpstr>'GMIC-NC_21A_SCDPT1'!SCDPT1_6599999_19</vt:lpstr>
      <vt:lpstr>'GMIC-NC_21A_SCDPT1'!SCDPT1_6599999_20</vt:lpstr>
      <vt:lpstr>'GMIC-NC_21A_SCDPT1'!SCDPT1_6599999_7</vt:lpstr>
      <vt:lpstr>'GMIC-NC_21A_SCDPT1'!SCDPT1_6599999_9</vt:lpstr>
      <vt:lpstr>'GMIC-NC_21A_SCDPT1'!SCDPT1_7699999_10</vt:lpstr>
      <vt:lpstr>'GMIC-NC_21A_SCDPT1'!SCDPT1_7699999_11</vt:lpstr>
      <vt:lpstr>'GMIC-NC_21A_SCDPT1'!SCDPT1_7699999_12</vt:lpstr>
      <vt:lpstr>'GMIC-NC_21A_SCDPT1'!SCDPT1_7699999_13</vt:lpstr>
      <vt:lpstr>'GMIC-NC_21A_SCDPT1'!SCDPT1_7699999_14</vt:lpstr>
      <vt:lpstr>'GMIC-NC_21A_SCDPT1'!SCDPT1_7699999_15</vt:lpstr>
      <vt:lpstr>'GMIC-NC_21A_SCDPT1'!SCDPT1_7699999_19</vt:lpstr>
      <vt:lpstr>'GMIC-NC_21A_SCDPT1'!SCDPT1_7699999_20</vt:lpstr>
      <vt:lpstr>'GMIC-NC_21A_SCDPT1'!SCDPT1_7699999_7</vt:lpstr>
      <vt:lpstr>'GMIC-NC_21A_SCDPT1'!SCDPT1_7699999_9</vt:lpstr>
      <vt:lpstr>'GMIC-NC_21A_SCDPT1'!SCDPT1_7799999_10</vt:lpstr>
      <vt:lpstr>'GMIC-NC_21A_SCDPT1'!SCDPT1_7799999_11</vt:lpstr>
      <vt:lpstr>'GMIC-NC_21A_SCDPT1'!SCDPT1_7799999_12</vt:lpstr>
      <vt:lpstr>'GMIC-NC_21A_SCDPT1'!SCDPT1_7799999_13</vt:lpstr>
      <vt:lpstr>'GMIC-NC_21A_SCDPT1'!SCDPT1_7799999_14</vt:lpstr>
      <vt:lpstr>'GMIC-NC_21A_SCDPT1'!SCDPT1_7799999_15</vt:lpstr>
      <vt:lpstr>'GMIC-NC_21A_SCDPT1'!SCDPT1_7799999_19</vt:lpstr>
      <vt:lpstr>'GMIC-NC_21A_SCDPT1'!SCDPT1_7799999_20</vt:lpstr>
      <vt:lpstr>'GMIC-NC_21A_SCDPT1'!SCDPT1_7799999_7</vt:lpstr>
      <vt:lpstr>'GMIC-NC_21A_SCDPT1'!SCDPT1_7799999_9</vt:lpstr>
      <vt:lpstr>'GMIC-NC_21A_SCDPT1'!SCDPT1_7899999_10</vt:lpstr>
      <vt:lpstr>'GMIC-NC_21A_SCDPT1'!SCDPT1_7899999_11</vt:lpstr>
      <vt:lpstr>'GMIC-NC_21A_SCDPT1'!SCDPT1_7899999_12</vt:lpstr>
      <vt:lpstr>'GMIC-NC_21A_SCDPT1'!SCDPT1_7899999_13</vt:lpstr>
      <vt:lpstr>'GMIC-NC_21A_SCDPT1'!SCDPT1_7899999_14</vt:lpstr>
      <vt:lpstr>'GMIC-NC_21A_SCDPT1'!SCDPT1_7899999_15</vt:lpstr>
      <vt:lpstr>'GMIC-NC_21A_SCDPT1'!SCDPT1_7899999_19</vt:lpstr>
      <vt:lpstr>'GMIC-NC_21A_SCDPT1'!SCDPT1_7899999_20</vt:lpstr>
      <vt:lpstr>'GMIC-NC_21A_SCDPT1'!SCDPT1_7899999_7</vt:lpstr>
      <vt:lpstr>'GMIC-NC_21A_SCDPT1'!SCDPT1_7899999_9</vt:lpstr>
      <vt:lpstr>'GMIC-NC_21A_SCDPT1'!SCDPT1_7999999_10</vt:lpstr>
      <vt:lpstr>'GMIC-NC_21A_SCDPT1'!SCDPT1_7999999_11</vt:lpstr>
      <vt:lpstr>'GMIC-NC_21A_SCDPT1'!SCDPT1_7999999_12</vt:lpstr>
      <vt:lpstr>'GMIC-NC_21A_SCDPT1'!SCDPT1_7999999_13</vt:lpstr>
      <vt:lpstr>'GMIC-NC_21A_SCDPT1'!SCDPT1_7999999_14</vt:lpstr>
      <vt:lpstr>'GMIC-NC_21A_SCDPT1'!SCDPT1_7999999_15</vt:lpstr>
      <vt:lpstr>'GMIC-NC_21A_SCDPT1'!SCDPT1_7999999_19</vt:lpstr>
      <vt:lpstr>'GMIC-NC_21A_SCDPT1'!SCDPT1_7999999_20</vt:lpstr>
      <vt:lpstr>'GMIC-NC_21A_SCDPT1'!SCDPT1_7999999_7</vt:lpstr>
      <vt:lpstr>'GMIC-NC_21A_SCDPT1'!SCDPT1_7999999_9</vt:lpstr>
      <vt:lpstr>'GMIC-NC_21A_SCDPT1'!SCDPT1_8099999_10</vt:lpstr>
      <vt:lpstr>'GMIC-NC_21A_SCDPT1'!SCDPT1_8099999_11</vt:lpstr>
      <vt:lpstr>'GMIC-NC_21A_SCDPT1'!SCDPT1_8099999_12</vt:lpstr>
      <vt:lpstr>'GMIC-NC_21A_SCDPT1'!SCDPT1_8099999_13</vt:lpstr>
      <vt:lpstr>'GMIC-NC_21A_SCDPT1'!SCDPT1_8099999_14</vt:lpstr>
      <vt:lpstr>'GMIC-NC_21A_SCDPT1'!SCDPT1_8099999_15</vt:lpstr>
      <vt:lpstr>'GMIC-NC_21A_SCDPT1'!SCDPT1_8099999_19</vt:lpstr>
      <vt:lpstr>'GMIC-NC_21A_SCDPT1'!SCDPT1_8099999_20</vt:lpstr>
      <vt:lpstr>'GMIC-NC_21A_SCDPT1'!SCDPT1_8099999_7</vt:lpstr>
      <vt:lpstr>'GMIC-NC_21A_SCDPT1'!SCDPT1_8099999_9</vt:lpstr>
      <vt:lpstr>'GMIC-NC_21A_SCDPT1'!SCDPT1_8199999_10</vt:lpstr>
      <vt:lpstr>'GMIC-NC_21A_SCDPT1'!SCDPT1_8199999_11</vt:lpstr>
      <vt:lpstr>'GMIC-NC_21A_SCDPT1'!SCDPT1_8199999_12</vt:lpstr>
      <vt:lpstr>'GMIC-NC_21A_SCDPT1'!SCDPT1_8199999_13</vt:lpstr>
      <vt:lpstr>'GMIC-NC_21A_SCDPT1'!SCDPT1_8199999_14</vt:lpstr>
      <vt:lpstr>'GMIC-NC_21A_SCDPT1'!SCDPT1_8199999_15</vt:lpstr>
      <vt:lpstr>'GMIC-NC_21A_SCDPT1'!SCDPT1_8199999_19</vt:lpstr>
      <vt:lpstr>'GMIC-NC_21A_SCDPT1'!SCDPT1_8199999_20</vt:lpstr>
      <vt:lpstr>'GMIC-NC_21A_SCDPT1'!SCDPT1_8199999_7</vt:lpstr>
      <vt:lpstr>'GMIC-NC_21A_SCDPT1'!SCDPT1_8199999_9</vt:lpstr>
      <vt:lpstr>'GMIC-NC_21A_SCDPT1'!SCDPT1_8299999_10</vt:lpstr>
      <vt:lpstr>'GMIC-NC_21A_SCDPT1'!SCDPT1_8299999_11</vt:lpstr>
      <vt:lpstr>'GMIC-NC_21A_SCDPT1'!SCDPT1_8299999_12</vt:lpstr>
      <vt:lpstr>'GMIC-NC_21A_SCDPT1'!SCDPT1_8299999_13</vt:lpstr>
      <vt:lpstr>'GMIC-NC_21A_SCDPT1'!SCDPT1_8299999_14</vt:lpstr>
      <vt:lpstr>'GMIC-NC_21A_SCDPT1'!SCDPT1_8299999_15</vt:lpstr>
      <vt:lpstr>'GMIC-NC_21A_SCDPT1'!SCDPT1_8299999_19</vt:lpstr>
      <vt:lpstr>'GMIC-NC_21A_SCDPT1'!SCDPT1_8299999_20</vt:lpstr>
      <vt:lpstr>'GMIC-NC_21A_SCDPT1'!SCDPT1_8299999_7</vt:lpstr>
      <vt:lpstr>'GMIC-NC_21A_SCDPT1'!SCDPT1_8299999_9</vt:lpstr>
      <vt:lpstr>'GMIC-NC_21A_SCDPT1'!SCDPT1_8399999_10</vt:lpstr>
      <vt:lpstr>'GMIC-NC_21A_SCDPT1'!SCDPT1_8399999_11</vt:lpstr>
      <vt:lpstr>'GMIC-NC_21A_SCDPT1'!SCDPT1_8399999_12</vt:lpstr>
      <vt:lpstr>'GMIC-NC_21A_SCDPT1'!SCDPT1_8399999_13</vt:lpstr>
      <vt:lpstr>'GMIC-NC_21A_SCDPT1'!SCDPT1_8399999_14</vt:lpstr>
      <vt:lpstr>'GMIC-NC_21A_SCDPT1'!SCDPT1_8399999_15</vt:lpstr>
      <vt:lpstr>'GMIC-NC_21A_SCDPT1'!SCDPT1_8399999_19</vt:lpstr>
      <vt:lpstr>'GMIC-NC_21A_SCDPT1'!SCDPT1_8399999_20</vt:lpstr>
      <vt:lpstr>'GMIC-NC_21A_SCDPT1'!SCDPT1_8399999_7</vt:lpstr>
      <vt:lpstr>'GMIC-NC_21A_SCDPT1'!SCDPT1_8399999_9</vt:lpstr>
      <vt:lpstr>'GMIC-NC_21A_SCDPT3'!SCDPT3_0500000_Range</vt:lpstr>
      <vt:lpstr>'GMIC-NC_21A_SCDPT3'!SCDPT3_0599999_7</vt:lpstr>
      <vt:lpstr>'GMIC-NC_21A_SCDPT3'!SCDPT3_0599999_8</vt:lpstr>
      <vt:lpstr>'GMIC-NC_21A_SCDPT3'!SCDPT3_0599999_9</vt:lpstr>
      <vt:lpstr>'GMIC-NC_21A_SCDPT3'!SCDPT3_05BEGIN_1</vt:lpstr>
      <vt:lpstr>'GMIC-NC_21A_SCDPT3'!SCDPT3_05BEGIN_10</vt:lpstr>
      <vt:lpstr>'GMIC-NC_21A_SCDPT3'!SCDPT3_05BEGIN_11</vt:lpstr>
      <vt:lpstr>'GMIC-NC_21A_SCDPT3'!SCDPT3_05BEGIN_12</vt:lpstr>
      <vt:lpstr>'GMIC-NC_21A_SCDPT3'!SCDPT3_05BEGIN_13</vt:lpstr>
      <vt:lpstr>'GMIC-NC_21A_SCDPT3'!SCDPT3_05BEGIN_14</vt:lpstr>
      <vt:lpstr>'GMIC-NC_21A_SCDPT3'!SCDPT3_05BEGIN_2</vt:lpstr>
      <vt:lpstr>'GMIC-NC_21A_SCDPT3'!SCDPT3_05BEGIN_3</vt:lpstr>
      <vt:lpstr>'GMIC-NC_21A_SCDPT3'!SCDPT3_05BEGIN_4</vt:lpstr>
      <vt:lpstr>'GMIC-NC_21A_SCDPT3'!SCDPT3_05BEGIN_5</vt:lpstr>
      <vt:lpstr>'GMIC-NC_21A_SCDPT3'!SCDPT3_05BEGIN_6</vt:lpstr>
      <vt:lpstr>'GMIC-NC_21A_SCDPT3'!SCDPT3_05BEGIN_7</vt:lpstr>
      <vt:lpstr>'GMIC-NC_21A_SCDPT3'!SCDPT3_05BEGIN_8</vt:lpstr>
      <vt:lpstr>'GMIC-NC_21A_SCDPT3'!SCDPT3_05BEGIN_9</vt:lpstr>
      <vt:lpstr>'GMIC-NC_21A_SCDPT3'!SCDPT3_05ENDIN_10</vt:lpstr>
      <vt:lpstr>'GMIC-NC_21A_SCDPT3'!SCDPT3_05ENDIN_11</vt:lpstr>
      <vt:lpstr>'GMIC-NC_21A_SCDPT3'!SCDPT3_05ENDIN_12</vt:lpstr>
      <vt:lpstr>'GMIC-NC_21A_SCDPT3'!SCDPT3_05ENDIN_13</vt:lpstr>
      <vt:lpstr>'GMIC-NC_21A_SCDPT3'!SCDPT3_05ENDIN_14</vt:lpstr>
      <vt:lpstr>'GMIC-NC_21A_SCDPT3'!SCDPT3_05ENDIN_2</vt:lpstr>
      <vt:lpstr>'GMIC-NC_21A_SCDPT3'!SCDPT3_05ENDIN_3</vt:lpstr>
      <vt:lpstr>'GMIC-NC_21A_SCDPT3'!SCDPT3_05ENDIN_4</vt:lpstr>
      <vt:lpstr>'GMIC-NC_21A_SCDPT3'!SCDPT3_05ENDIN_5</vt:lpstr>
      <vt:lpstr>'GMIC-NC_21A_SCDPT3'!SCDPT3_05ENDIN_6</vt:lpstr>
      <vt:lpstr>'GMIC-NC_21A_SCDPT3'!SCDPT3_05ENDIN_7</vt:lpstr>
      <vt:lpstr>'GMIC-NC_21A_SCDPT3'!SCDPT3_05ENDIN_8</vt:lpstr>
      <vt:lpstr>'GMIC-NC_21A_SCDPT3'!SCDPT3_05ENDIN_9</vt:lpstr>
      <vt:lpstr>'GMIC-NC_21A_SCDPT3'!SCDPT3_1000000_Range</vt:lpstr>
      <vt:lpstr>'GMIC-NC_21A_SCDPT3'!SCDPT3_1099999_7</vt:lpstr>
      <vt:lpstr>'GMIC-NC_21A_SCDPT3'!SCDPT3_1099999_8</vt:lpstr>
      <vt:lpstr>'GMIC-NC_21A_SCDPT3'!SCDPT3_1099999_9</vt:lpstr>
      <vt:lpstr>'GMIC-NC_21A_SCDPT3'!SCDPT3_10BEGIN_1</vt:lpstr>
      <vt:lpstr>'GMIC-NC_21A_SCDPT3'!SCDPT3_10BEGIN_10</vt:lpstr>
      <vt:lpstr>'GMIC-NC_21A_SCDPT3'!SCDPT3_10BEGIN_11</vt:lpstr>
      <vt:lpstr>'GMIC-NC_21A_SCDPT3'!SCDPT3_10BEGIN_12</vt:lpstr>
      <vt:lpstr>'GMIC-NC_21A_SCDPT3'!SCDPT3_10BEGIN_13</vt:lpstr>
      <vt:lpstr>'GMIC-NC_21A_SCDPT3'!SCDPT3_10BEGIN_14</vt:lpstr>
      <vt:lpstr>'GMIC-NC_21A_SCDPT3'!SCDPT3_10BEGIN_2</vt:lpstr>
      <vt:lpstr>'GMIC-NC_21A_SCDPT3'!SCDPT3_10BEGIN_3</vt:lpstr>
      <vt:lpstr>'GMIC-NC_21A_SCDPT3'!SCDPT3_10BEGIN_4</vt:lpstr>
      <vt:lpstr>'GMIC-NC_21A_SCDPT3'!SCDPT3_10BEGIN_5</vt:lpstr>
      <vt:lpstr>'GMIC-NC_21A_SCDPT3'!SCDPT3_10BEGIN_6</vt:lpstr>
      <vt:lpstr>'GMIC-NC_21A_SCDPT3'!SCDPT3_10BEGIN_7</vt:lpstr>
      <vt:lpstr>'GMIC-NC_21A_SCDPT3'!SCDPT3_10BEGIN_8</vt:lpstr>
      <vt:lpstr>'GMIC-NC_21A_SCDPT3'!SCDPT3_10BEGIN_9</vt:lpstr>
      <vt:lpstr>'GMIC-NC_21A_SCDPT3'!SCDPT3_10ENDIN_10</vt:lpstr>
      <vt:lpstr>'GMIC-NC_21A_SCDPT3'!SCDPT3_10ENDIN_11</vt:lpstr>
      <vt:lpstr>'GMIC-NC_21A_SCDPT3'!SCDPT3_10ENDIN_12</vt:lpstr>
      <vt:lpstr>'GMIC-NC_21A_SCDPT3'!SCDPT3_10ENDIN_13</vt:lpstr>
      <vt:lpstr>'GMIC-NC_21A_SCDPT3'!SCDPT3_10ENDIN_14</vt:lpstr>
      <vt:lpstr>'GMIC-NC_21A_SCDPT3'!SCDPT3_10ENDIN_2</vt:lpstr>
      <vt:lpstr>'GMIC-NC_21A_SCDPT3'!SCDPT3_10ENDIN_3</vt:lpstr>
      <vt:lpstr>'GMIC-NC_21A_SCDPT3'!SCDPT3_10ENDIN_4</vt:lpstr>
      <vt:lpstr>'GMIC-NC_21A_SCDPT3'!SCDPT3_10ENDIN_5</vt:lpstr>
      <vt:lpstr>'GMIC-NC_21A_SCDPT3'!SCDPT3_10ENDIN_6</vt:lpstr>
      <vt:lpstr>'GMIC-NC_21A_SCDPT3'!SCDPT3_10ENDIN_7</vt:lpstr>
      <vt:lpstr>'GMIC-NC_21A_SCDPT3'!SCDPT3_10ENDIN_8</vt:lpstr>
      <vt:lpstr>'GMIC-NC_21A_SCDPT3'!SCDPT3_10ENDIN_9</vt:lpstr>
      <vt:lpstr>'GMIC-NC_21A_SCDPT3'!SCDPT3_1700000_Range</vt:lpstr>
      <vt:lpstr>'GMIC-NC_21A_SCDPT3'!SCDPT3_1799999_7</vt:lpstr>
      <vt:lpstr>'GMIC-NC_21A_SCDPT3'!SCDPT3_1799999_8</vt:lpstr>
      <vt:lpstr>'GMIC-NC_21A_SCDPT3'!SCDPT3_1799999_9</vt:lpstr>
      <vt:lpstr>'GMIC-NC_21A_SCDPT3'!SCDPT3_17BEGIN_1</vt:lpstr>
      <vt:lpstr>'GMIC-NC_21A_SCDPT3'!SCDPT3_17BEGIN_10</vt:lpstr>
      <vt:lpstr>'GMIC-NC_21A_SCDPT3'!SCDPT3_17BEGIN_11</vt:lpstr>
      <vt:lpstr>'GMIC-NC_21A_SCDPT3'!SCDPT3_17BEGIN_12</vt:lpstr>
      <vt:lpstr>'GMIC-NC_21A_SCDPT3'!SCDPT3_17BEGIN_13</vt:lpstr>
      <vt:lpstr>'GMIC-NC_21A_SCDPT3'!SCDPT3_17BEGIN_14</vt:lpstr>
      <vt:lpstr>'GMIC-NC_21A_SCDPT3'!SCDPT3_17BEGIN_2</vt:lpstr>
      <vt:lpstr>'GMIC-NC_21A_SCDPT3'!SCDPT3_17BEGIN_3</vt:lpstr>
      <vt:lpstr>'GMIC-NC_21A_SCDPT3'!SCDPT3_17BEGIN_4</vt:lpstr>
      <vt:lpstr>'GMIC-NC_21A_SCDPT3'!SCDPT3_17BEGIN_5</vt:lpstr>
      <vt:lpstr>'GMIC-NC_21A_SCDPT3'!SCDPT3_17BEGIN_6</vt:lpstr>
      <vt:lpstr>'GMIC-NC_21A_SCDPT3'!SCDPT3_17BEGIN_7</vt:lpstr>
      <vt:lpstr>'GMIC-NC_21A_SCDPT3'!SCDPT3_17BEGIN_8</vt:lpstr>
      <vt:lpstr>'GMIC-NC_21A_SCDPT3'!SCDPT3_17BEGIN_9</vt:lpstr>
      <vt:lpstr>'GMIC-NC_21A_SCDPT3'!SCDPT3_17ENDIN_10</vt:lpstr>
      <vt:lpstr>'GMIC-NC_21A_SCDPT3'!SCDPT3_17ENDIN_11</vt:lpstr>
      <vt:lpstr>'GMIC-NC_21A_SCDPT3'!SCDPT3_17ENDIN_12</vt:lpstr>
      <vt:lpstr>'GMIC-NC_21A_SCDPT3'!SCDPT3_17ENDIN_13</vt:lpstr>
      <vt:lpstr>'GMIC-NC_21A_SCDPT3'!SCDPT3_17ENDIN_14</vt:lpstr>
      <vt:lpstr>'GMIC-NC_21A_SCDPT3'!SCDPT3_17ENDIN_2</vt:lpstr>
      <vt:lpstr>'GMIC-NC_21A_SCDPT3'!SCDPT3_17ENDIN_3</vt:lpstr>
      <vt:lpstr>'GMIC-NC_21A_SCDPT3'!SCDPT3_17ENDIN_4</vt:lpstr>
      <vt:lpstr>'GMIC-NC_21A_SCDPT3'!SCDPT3_17ENDIN_5</vt:lpstr>
      <vt:lpstr>'GMIC-NC_21A_SCDPT3'!SCDPT3_17ENDIN_6</vt:lpstr>
      <vt:lpstr>'GMIC-NC_21A_SCDPT3'!SCDPT3_17ENDIN_7</vt:lpstr>
      <vt:lpstr>'GMIC-NC_21A_SCDPT3'!SCDPT3_17ENDIN_8</vt:lpstr>
      <vt:lpstr>'GMIC-NC_21A_SCDPT3'!SCDPT3_17ENDIN_9</vt:lpstr>
      <vt:lpstr>'GMIC-NC_21A_SCDPT3'!SCDPT3_2400000_Range</vt:lpstr>
      <vt:lpstr>'GMIC-NC_21A_SCDPT3'!SCDPT3_2499999_7</vt:lpstr>
      <vt:lpstr>'GMIC-NC_21A_SCDPT3'!SCDPT3_2499999_8</vt:lpstr>
      <vt:lpstr>'GMIC-NC_21A_SCDPT3'!SCDPT3_2499999_9</vt:lpstr>
      <vt:lpstr>'GMIC-NC_21A_SCDPT3'!SCDPT3_24BEGIN_1</vt:lpstr>
      <vt:lpstr>'GMIC-NC_21A_SCDPT3'!SCDPT3_24BEGIN_10</vt:lpstr>
      <vt:lpstr>'GMIC-NC_21A_SCDPT3'!SCDPT3_24BEGIN_11</vt:lpstr>
      <vt:lpstr>'GMIC-NC_21A_SCDPT3'!SCDPT3_24BEGIN_12</vt:lpstr>
      <vt:lpstr>'GMIC-NC_21A_SCDPT3'!SCDPT3_24BEGIN_13</vt:lpstr>
      <vt:lpstr>'GMIC-NC_21A_SCDPT3'!SCDPT3_24BEGIN_14</vt:lpstr>
      <vt:lpstr>'GMIC-NC_21A_SCDPT3'!SCDPT3_24BEGIN_2</vt:lpstr>
      <vt:lpstr>'GMIC-NC_21A_SCDPT3'!SCDPT3_24BEGIN_3</vt:lpstr>
      <vt:lpstr>'GMIC-NC_21A_SCDPT3'!SCDPT3_24BEGIN_4</vt:lpstr>
      <vt:lpstr>'GMIC-NC_21A_SCDPT3'!SCDPT3_24BEGIN_5</vt:lpstr>
      <vt:lpstr>'GMIC-NC_21A_SCDPT3'!SCDPT3_24BEGIN_6</vt:lpstr>
      <vt:lpstr>'GMIC-NC_21A_SCDPT3'!SCDPT3_24BEGIN_7</vt:lpstr>
      <vt:lpstr>'GMIC-NC_21A_SCDPT3'!SCDPT3_24BEGIN_8</vt:lpstr>
      <vt:lpstr>'GMIC-NC_21A_SCDPT3'!SCDPT3_24BEGIN_9</vt:lpstr>
      <vt:lpstr>'GMIC-NC_21A_SCDPT3'!SCDPT3_24ENDIN_10</vt:lpstr>
      <vt:lpstr>'GMIC-NC_21A_SCDPT3'!SCDPT3_24ENDIN_11</vt:lpstr>
      <vt:lpstr>'GMIC-NC_21A_SCDPT3'!SCDPT3_24ENDIN_12</vt:lpstr>
      <vt:lpstr>'GMIC-NC_21A_SCDPT3'!SCDPT3_24ENDIN_13</vt:lpstr>
      <vt:lpstr>'GMIC-NC_21A_SCDPT3'!SCDPT3_24ENDIN_14</vt:lpstr>
      <vt:lpstr>'GMIC-NC_21A_SCDPT3'!SCDPT3_24ENDIN_2</vt:lpstr>
      <vt:lpstr>'GMIC-NC_21A_SCDPT3'!SCDPT3_24ENDIN_3</vt:lpstr>
      <vt:lpstr>'GMIC-NC_21A_SCDPT3'!SCDPT3_24ENDIN_4</vt:lpstr>
      <vt:lpstr>'GMIC-NC_21A_SCDPT3'!SCDPT3_24ENDIN_5</vt:lpstr>
      <vt:lpstr>'GMIC-NC_21A_SCDPT3'!SCDPT3_24ENDIN_6</vt:lpstr>
      <vt:lpstr>'GMIC-NC_21A_SCDPT3'!SCDPT3_24ENDIN_7</vt:lpstr>
      <vt:lpstr>'GMIC-NC_21A_SCDPT3'!SCDPT3_24ENDIN_8</vt:lpstr>
      <vt:lpstr>'GMIC-NC_21A_SCDPT3'!SCDPT3_24ENDIN_9</vt:lpstr>
      <vt:lpstr>'GMIC-NC_21A_SCDPT3'!SCDPT3_3100000_Range</vt:lpstr>
      <vt:lpstr>'GMIC-NC_21A_SCDPT3'!SCDPT3_3100001_1</vt:lpstr>
      <vt:lpstr>'GMIC-NC_21A_SCDPT3'!SCDPT3_3100001_10</vt:lpstr>
      <vt:lpstr>'GMIC-NC_21A_SCDPT3'!SCDPT3_3100001_11</vt:lpstr>
      <vt:lpstr>'GMIC-NC_21A_SCDPT3'!SCDPT3_3100001_12</vt:lpstr>
      <vt:lpstr>'GMIC-NC_21A_SCDPT3'!SCDPT3_3100001_13</vt:lpstr>
      <vt:lpstr>'GMIC-NC_21A_SCDPT3'!SCDPT3_3100001_14</vt:lpstr>
      <vt:lpstr>'GMIC-NC_21A_SCDPT3'!SCDPT3_3100001_2</vt:lpstr>
      <vt:lpstr>'GMIC-NC_21A_SCDPT3'!SCDPT3_3100001_3</vt:lpstr>
      <vt:lpstr>'GMIC-NC_21A_SCDPT3'!SCDPT3_3100001_4</vt:lpstr>
      <vt:lpstr>'GMIC-NC_21A_SCDPT3'!SCDPT3_3100001_5</vt:lpstr>
      <vt:lpstr>'GMIC-NC_21A_SCDPT3'!SCDPT3_3100001_7</vt:lpstr>
      <vt:lpstr>'GMIC-NC_21A_SCDPT3'!SCDPT3_3100001_8</vt:lpstr>
      <vt:lpstr>'GMIC-NC_21A_SCDPT3'!SCDPT3_3100001_9</vt:lpstr>
      <vt:lpstr>'GMIC-NC_21A_SCDPT3'!SCDPT3_3199999_7</vt:lpstr>
      <vt:lpstr>'GMIC-NC_21A_SCDPT3'!SCDPT3_3199999_8</vt:lpstr>
      <vt:lpstr>'GMIC-NC_21A_SCDPT3'!SCDPT3_3199999_9</vt:lpstr>
      <vt:lpstr>'GMIC-NC_21A_SCDPT3'!SCDPT3_31BEGIN_1</vt:lpstr>
      <vt:lpstr>'GMIC-NC_21A_SCDPT3'!SCDPT3_31BEGIN_10</vt:lpstr>
      <vt:lpstr>'GMIC-NC_21A_SCDPT3'!SCDPT3_31BEGIN_11</vt:lpstr>
      <vt:lpstr>'GMIC-NC_21A_SCDPT3'!SCDPT3_31BEGIN_12</vt:lpstr>
      <vt:lpstr>'GMIC-NC_21A_SCDPT3'!SCDPT3_31BEGIN_13</vt:lpstr>
      <vt:lpstr>'GMIC-NC_21A_SCDPT3'!SCDPT3_31BEGIN_14</vt:lpstr>
      <vt:lpstr>'GMIC-NC_21A_SCDPT3'!SCDPT3_31BEGIN_2</vt:lpstr>
      <vt:lpstr>'GMIC-NC_21A_SCDPT3'!SCDPT3_31BEGIN_3</vt:lpstr>
      <vt:lpstr>'GMIC-NC_21A_SCDPT3'!SCDPT3_31BEGIN_4</vt:lpstr>
      <vt:lpstr>'GMIC-NC_21A_SCDPT3'!SCDPT3_31BEGIN_5</vt:lpstr>
      <vt:lpstr>'GMIC-NC_21A_SCDPT3'!SCDPT3_31BEGIN_6</vt:lpstr>
      <vt:lpstr>'GMIC-NC_21A_SCDPT3'!SCDPT3_31BEGIN_7</vt:lpstr>
      <vt:lpstr>'GMIC-NC_21A_SCDPT3'!SCDPT3_31BEGIN_8</vt:lpstr>
      <vt:lpstr>'GMIC-NC_21A_SCDPT3'!SCDPT3_31BEGIN_9</vt:lpstr>
      <vt:lpstr>'GMIC-NC_21A_SCDPT3'!SCDPT3_31ENDIN_10</vt:lpstr>
      <vt:lpstr>'GMIC-NC_21A_SCDPT3'!SCDPT3_31ENDIN_11</vt:lpstr>
      <vt:lpstr>'GMIC-NC_21A_SCDPT3'!SCDPT3_31ENDIN_12</vt:lpstr>
      <vt:lpstr>'GMIC-NC_21A_SCDPT3'!SCDPT3_31ENDIN_13</vt:lpstr>
      <vt:lpstr>'GMIC-NC_21A_SCDPT3'!SCDPT3_31ENDIN_14</vt:lpstr>
      <vt:lpstr>'GMIC-NC_21A_SCDPT3'!SCDPT3_31ENDIN_2</vt:lpstr>
      <vt:lpstr>'GMIC-NC_21A_SCDPT3'!SCDPT3_31ENDIN_3</vt:lpstr>
      <vt:lpstr>'GMIC-NC_21A_SCDPT3'!SCDPT3_31ENDIN_4</vt:lpstr>
      <vt:lpstr>'GMIC-NC_21A_SCDPT3'!SCDPT3_31ENDIN_5</vt:lpstr>
      <vt:lpstr>'GMIC-NC_21A_SCDPT3'!SCDPT3_31ENDIN_6</vt:lpstr>
      <vt:lpstr>'GMIC-NC_21A_SCDPT3'!SCDPT3_31ENDIN_7</vt:lpstr>
      <vt:lpstr>'GMIC-NC_21A_SCDPT3'!SCDPT3_31ENDIN_8</vt:lpstr>
      <vt:lpstr>'GMIC-NC_21A_SCDPT3'!SCDPT3_31ENDIN_9</vt:lpstr>
      <vt:lpstr>'GMIC-NC_21A_SCDPT3'!SCDPT3_3800000_Range</vt:lpstr>
      <vt:lpstr>'GMIC-NC_21A_SCDPT3'!SCDPT3_3800001_1</vt:lpstr>
      <vt:lpstr>'GMIC-NC_21A_SCDPT3'!SCDPT3_3800001_11</vt:lpstr>
      <vt:lpstr>'GMIC-NC_21A_SCDPT3'!SCDPT3_3800001_12</vt:lpstr>
      <vt:lpstr>'GMIC-NC_21A_SCDPT3'!SCDPT3_3800001_13</vt:lpstr>
      <vt:lpstr>'GMIC-NC_21A_SCDPT3'!SCDPT3_3800001_14</vt:lpstr>
      <vt:lpstr>'GMIC-NC_21A_SCDPT3'!SCDPT3_3800001_2</vt:lpstr>
      <vt:lpstr>'GMIC-NC_21A_SCDPT3'!SCDPT3_3800001_3</vt:lpstr>
      <vt:lpstr>'GMIC-NC_21A_SCDPT3'!SCDPT3_3800001_4</vt:lpstr>
      <vt:lpstr>'GMIC-NC_21A_SCDPT3'!SCDPT3_3800001_5</vt:lpstr>
      <vt:lpstr>'GMIC-NC_21A_SCDPT3'!SCDPT3_3800001_7</vt:lpstr>
      <vt:lpstr>'GMIC-NC_21A_SCDPT3'!SCDPT3_3800001_8</vt:lpstr>
      <vt:lpstr>'GMIC-NC_21A_SCDPT3'!SCDPT3_3800001_9</vt:lpstr>
      <vt:lpstr>'GMIC-NC_21A_SCDPT3'!SCDPT3_3899999_7</vt:lpstr>
      <vt:lpstr>'GMIC-NC_21A_SCDPT3'!SCDPT3_3899999_8</vt:lpstr>
      <vt:lpstr>'GMIC-NC_21A_SCDPT3'!SCDPT3_3899999_9</vt:lpstr>
      <vt:lpstr>'GMIC-NC_21A_SCDPT3'!SCDPT3_38BEGIN_1</vt:lpstr>
      <vt:lpstr>'GMIC-NC_21A_SCDPT3'!SCDPT3_38BEGIN_10</vt:lpstr>
      <vt:lpstr>'GMIC-NC_21A_SCDPT3'!SCDPT3_38BEGIN_11</vt:lpstr>
      <vt:lpstr>'GMIC-NC_21A_SCDPT3'!SCDPT3_38BEGIN_12</vt:lpstr>
      <vt:lpstr>'GMIC-NC_21A_SCDPT3'!SCDPT3_38BEGIN_13</vt:lpstr>
      <vt:lpstr>'GMIC-NC_21A_SCDPT3'!SCDPT3_38BEGIN_14</vt:lpstr>
      <vt:lpstr>'GMIC-NC_21A_SCDPT3'!SCDPT3_38BEGIN_2</vt:lpstr>
      <vt:lpstr>'GMIC-NC_21A_SCDPT3'!SCDPT3_38BEGIN_3</vt:lpstr>
      <vt:lpstr>'GMIC-NC_21A_SCDPT3'!SCDPT3_38BEGIN_4</vt:lpstr>
      <vt:lpstr>'GMIC-NC_21A_SCDPT3'!SCDPT3_38BEGIN_5</vt:lpstr>
      <vt:lpstr>'GMIC-NC_21A_SCDPT3'!SCDPT3_38BEGIN_6</vt:lpstr>
      <vt:lpstr>'GMIC-NC_21A_SCDPT3'!SCDPT3_38BEGIN_7</vt:lpstr>
      <vt:lpstr>'GMIC-NC_21A_SCDPT3'!SCDPT3_38BEGIN_8</vt:lpstr>
      <vt:lpstr>'GMIC-NC_21A_SCDPT3'!SCDPT3_38BEGIN_9</vt:lpstr>
      <vt:lpstr>'GMIC-NC_21A_SCDPT3'!SCDPT3_38ENDIN_10</vt:lpstr>
      <vt:lpstr>'GMIC-NC_21A_SCDPT3'!SCDPT3_38ENDIN_11</vt:lpstr>
      <vt:lpstr>'GMIC-NC_21A_SCDPT3'!SCDPT3_38ENDIN_12</vt:lpstr>
      <vt:lpstr>'GMIC-NC_21A_SCDPT3'!SCDPT3_38ENDIN_13</vt:lpstr>
      <vt:lpstr>'GMIC-NC_21A_SCDPT3'!SCDPT3_38ENDIN_14</vt:lpstr>
      <vt:lpstr>'GMIC-NC_21A_SCDPT3'!SCDPT3_38ENDIN_2</vt:lpstr>
      <vt:lpstr>'GMIC-NC_21A_SCDPT3'!SCDPT3_38ENDIN_3</vt:lpstr>
      <vt:lpstr>'GMIC-NC_21A_SCDPT3'!SCDPT3_38ENDIN_4</vt:lpstr>
      <vt:lpstr>'GMIC-NC_21A_SCDPT3'!SCDPT3_38ENDIN_5</vt:lpstr>
      <vt:lpstr>'GMIC-NC_21A_SCDPT3'!SCDPT3_38ENDIN_6</vt:lpstr>
      <vt:lpstr>'GMIC-NC_21A_SCDPT3'!SCDPT3_38ENDIN_7</vt:lpstr>
      <vt:lpstr>'GMIC-NC_21A_SCDPT3'!SCDPT3_38ENDIN_8</vt:lpstr>
      <vt:lpstr>'GMIC-NC_21A_SCDPT3'!SCDPT3_38ENDIN_9</vt:lpstr>
      <vt:lpstr>'GMIC-NC_21A_SCDPT3'!SCDPT3_4800000_Range</vt:lpstr>
      <vt:lpstr>'GMIC-NC_21A_SCDPT3'!SCDPT3_4899999_7</vt:lpstr>
      <vt:lpstr>'GMIC-NC_21A_SCDPT3'!SCDPT3_4899999_8</vt:lpstr>
      <vt:lpstr>'GMIC-NC_21A_SCDPT3'!SCDPT3_4899999_9</vt:lpstr>
      <vt:lpstr>'GMIC-NC_21A_SCDPT3'!SCDPT3_48BEGIN_1</vt:lpstr>
      <vt:lpstr>'GMIC-NC_21A_SCDPT3'!SCDPT3_48BEGIN_10</vt:lpstr>
      <vt:lpstr>'GMIC-NC_21A_SCDPT3'!SCDPT3_48BEGIN_11</vt:lpstr>
      <vt:lpstr>'GMIC-NC_21A_SCDPT3'!SCDPT3_48BEGIN_12</vt:lpstr>
      <vt:lpstr>'GMIC-NC_21A_SCDPT3'!SCDPT3_48BEGIN_13</vt:lpstr>
      <vt:lpstr>'GMIC-NC_21A_SCDPT3'!SCDPT3_48BEGIN_14</vt:lpstr>
      <vt:lpstr>'GMIC-NC_21A_SCDPT3'!SCDPT3_48BEGIN_2</vt:lpstr>
      <vt:lpstr>'GMIC-NC_21A_SCDPT3'!SCDPT3_48BEGIN_3</vt:lpstr>
      <vt:lpstr>'GMIC-NC_21A_SCDPT3'!SCDPT3_48BEGIN_4</vt:lpstr>
      <vt:lpstr>'GMIC-NC_21A_SCDPT3'!SCDPT3_48BEGIN_5</vt:lpstr>
      <vt:lpstr>'GMIC-NC_21A_SCDPT3'!SCDPT3_48BEGIN_6</vt:lpstr>
      <vt:lpstr>'GMIC-NC_21A_SCDPT3'!SCDPT3_48BEGIN_7</vt:lpstr>
      <vt:lpstr>'GMIC-NC_21A_SCDPT3'!SCDPT3_48BEGIN_8</vt:lpstr>
      <vt:lpstr>'GMIC-NC_21A_SCDPT3'!SCDPT3_48BEGIN_9</vt:lpstr>
      <vt:lpstr>'GMIC-NC_21A_SCDPT3'!SCDPT3_48ENDIN_10</vt:lpstr>
      <vt:lpstr>'GMIC-NC_21A_SCDPT3'!SCDPT3_48ENDIN_11</vt:lpstr>
      <vt:lpstr>'GMIC-NC_21A_SCDPT3'!SCDPT3_48ENDIN_12</vt:lpstr>
      <vt:lpstr>'GMIC-NC_21A_SCDPT3'!SCDPT3_48ENDIN_13</vt:lpstr>
      <vt:lpstr>'GMIC-NC_21A_SCDPT3'!SCDPT3_48ENDIN_14</vt:lpstr>
      <vt:lpstr>'GMIC-NC_21A_SCDPT3'!SCDPT3_48ENDIN_2</vt:lpstr>
      <vt:lpstr>'GMIC-NC_21A_SCDPT3'!SCDPT3_48ENDIN_3</vt:lpstr>
      <vt:lpstr>'GMIC-NC_21A_SCDPT3'!SCDPT3_48ENDIN_4</vt:lpstr>
      <vt:lpstr>'GMIC-NC_21A_SCDPT3'!SCDPT3_48ENDIN_5</vt:lpstr>
      <vt:lpstr>'GMIC-NC_21A_SCDPT3'!SCDPT3_48ENDIN_6</vt:lpstr>
      <vt:lpstr>'GMIC-NC_21A_SCDPT3'!SCDPT3_48ENDIN_7</vt:lpstr>
      <vt:lpstr>'GMIC-NC_21A_SCDPT3'!SCDPT3_48ENDIN_8</vt:lpstr>
      <vt:lpstr>'GMIC-NC_21A_SCDPT3'!SCDPT3_48ENDIN_9</vt:lpstr>
      <vt:lpstr>'GMIC-NC_21A_SCDPT3'!SCDPT3_5500000_Range</vt:lpstr>
      <vt:lpstr>'GMIC-NC_21A_SCDPT3'!SCDPT3_5599999_7</vt:lpstr>
      <vt:lpstr>'GMIC-NC_21A_SCDPT3'!SCDPT3_5599999_8</vt:lpstr>
      <vt:lpstr>'GMIC-NC_21A_SCDPT3'!SCDPT3_5599999_9</vt:lpstr>
      <vt:lpstr>'GMIC-NC_21A_SCDPT3'!SCDPT3_55BEGIN_1</vt:lpstr>
      <vt:lpstr>'GMIC-NC_21A_SCDPT3'!SCDPT3_55BEGIN_10</vt:lpstr>
      <vt:lpstr>'GMIC-NC_21A_SCDPT3'!SCDPT3_55BEGIN_11</vt:lpstr>
      <vt:lpstr>'GMIC-NC_21A_SCDPT3'!SCDPT3_55BEGIN_12</vt:lpstr>
      <vt:lpstr>'GMIC-NC_21A_SCDPT3'!SCDPT3_55BEGIN_13</vt:lpstr>
      <vt:lpstr>'GMIC-NC_21A_SCDPT3'!SCDPT3_55BEGIN_14</vt:lpstr>
      <vt:lpstr>'GMIC-NC_21A_SCDPT3'!SCDPT3_55BEGIN_2</vt:lpstr>
      <vt:lpstr>'GMIC-NC_21A_SCDPT3'!SCDPT3_55BEGIN_3</vt:lpstr>
      <vt:lpstr>'GMIC-NC_21A_SCDPT3'!SCDPT3_55BEGIN_4</vt:lpstr>
      <vt:lpstr>'GMIC-NC_21A_SCDPT3'!SCDPT3_55BEGIN_5</vt:lpstr>
      <vt:lpstr>'GMIC-NC_21A_SCDPT3'!SCDPT3_55BEGIN_6</vt:lpstr>
      <vt:lpstr>'GMIC-NC_21A_SCDPT3'!SCDPT3_55BEGIN_7</vt:lpstr>
      <vt:lpstr>'GMIC-NC_21A_SCDPT3'!SCDPT3_55BEGIN_8</vt:lpstr>
      <vt:lpstr>'GMIC-NC_21A_SCDPT3'!SCDPT3_55BEGIN_9</vt:lpstr>
      <vt:lpstr>'GMIC-NC_21A_SCDPT3'!SCDPT3_55ENDIN_10</vt:lpstr>
      <vt:lpstr>'GMIC-NC_21A_SCDPT3'!SCDPT3_55ENDIN_11</vt:lpstr>
      <vt:lpstr>'GMIC-NC_21A_SCDPT3'!SCDPT3_55ENDIN_12</vt:lpstr>
      <vt:lpstr>'GMIC-NC_21A_SCDPT3'!SCDPT3_55ENDIN_13</vt:lpstr>
      <vt:lpstr>'GMIC-NC_21A_SCDPT3'!SCDPT3_55ENDIN_14</vt:lpstr>
      <vt:lpstr>'GMIC-NC_21A_SCDPT3'!SCDPT3_55ENDIN_2</vt:lpstr>
      <vt:lpstr>'GMIC-NC_21A_SCDPT3'!SCDPT3_55ENDIN_3</vt:lpstr>
      <vt:lpstr>'GMIC-NC_21A_SCDPT3'!SCDPT3_55ENDIN_4</vt:lpstr>
      <vt:lpstr>'GMIC-NC_21A_SCDPT3'!SCDPT3_55ENDIN_5</vt:lpstr>
      <vt:lpstr>'GMIC-NC_21A_SCDPT3'!SCDPT3_55ENDIN_6</vt:lpstr>
      <vt:lpstr>'GMIC-NC_21A_SCDPT3'!SCDPT3_55ENDIN_7</vt:lpstr>
      <vt:lpstr>'GMIC-NC_21A_SCDPT3'!SCDPT3_55ENDIN_8</vt:lpstr>
      <vt:lpstr>'GMIC-NC_21A_SCDPT3'!SCDPT3_55ENDIN_9</vt:lpstr>
      <vt:lpstr>'GMIC-NC_21A_SCDPT3'!SCDPT3_8000000_Range</vt:lpstr>
      <vt:lpstr>'GMIC-NC_21A_SCDPT3'!SCDPT3_8099999_7</vt:lpstr>
      <vt:lpstr>'GMIC-NC_21A_SCDPT3'!SCDPT3_8099999_8</vt:lpstr>
      <vt:lpstr>'GMIC-NC_21A_SCDPT3'!SCDPT3_8099999_9</vt:lpstr>
      <vt:lpstr>'GMIC-NC_21A_SCDPT3'!SCDPT3_80BEGIN_1</vt:lpstr>
      <vt:lpstr>'GMIC-NC_21A_SCDPT3'!SCDPT3_80BEGIN_10</vt:lpstr>
      <vt:lpstr>'GMIC-NC_21A_SCDPT3'!SCDPT3_80BEGIN_11</vt:lpstr>
      <vt:lpstr>'GMIC-NC_21A_SCDPT3'!SCDPT3_80BEGIN_12</vt:lpstr>
      <vt:lpstr>'GMIC-NC_21A_SCDPT3'!SCDPT3_80BEGIN_13</vt:lpstr>
      <vt:lpstr>'GMIC-NC_21A_SCDPT3'!SCDPT3_80BEGIN_14</vt:lpstr>
      <vt:lpstr>'GMIC-NC_21A_SCDPT3'!SCDPT3_80BEGIN_2</vt:lpstr>
      <vt:lpstr>'GMIC-NC_21A_SCDPT3'!SCDPT3_80BEGIN_3</vt:lpstr>
      <vt:lpstr>'GMIC-NC_21A_SCDPT3'!SCDPT3_80BEGIN_4</vt:lpstr>
      <vt:lpstr>'GMIC-NC_21A_SCDPT3'!SCDPT3_80BEGIN_5</vt:lpstr>
      <vt:lpstr>'GMIC-NC_21A_SCDPT3'!SCDPT3_80BEGIN_6</vt:lpstr>
      <vt:lpstr>'GMIC-NC_21A_SCDPT3'!SCDPT3_80BEGIN_7</vt:lpstr>
      <vt:lpstr>'GMIC-NC_21A_SCDPT3'!SCDPT3_80BEGIN_8</vt:lpstr>
      <vt:lpstr>'GMIC-NC_21A_SCDPT3'!SCDPT3_80BEGIN_9</vt:lpstr>
      <vt:lpstr>'GMIC-NC_21A_SCDPT3'!SCDPT3_80ENDIN_10</vt:lpstr>
      <vt:lpstr>'GMIC-NC_21A_SCDPT3'!SCDPT3_80ENDIN_11</vt:lpstr>
      <vt:lpstr>'GMIC-NC_21A_SCDPT3'!SCDPT3_80ENDIN_12</vt:lpstr>
      <vt:lpstr>'GMIC-NC_21A_SCDPT3'!SCDPT3_80ENDIN_13</vt:lpstr>
      <vt:lpstr>'GMIC-NC_21A_SCDPT3'!SCDPT3_80ENDIN_14</vt:lpstr>
      <vt:lpstr>'GMIC-NC_21A_SCDPT3'!SCDPT3_80ENDIN_2</vt:lpstr>
      <vt:lpstr>'GMIC-NC_21A_SCDPT3'!SCDPT3_80ENDIN_3</vt:lpstr>
      <vt:lpstr>'GMIC-NC_21A_SCDPT3'!SCDPT3_80ENDIN_4</vt:lpstr>
      <vt:lpstr>'GMIC-NC_21A_SCDPT3'!SCDPT3_80ENDIN_5</vt:lpstr>
      <vt:lpstr>'GMIC-NC_21A_SCDPT3'!SCDPT3_80ENDIN_6</vt:lpstr>
      <vt:lpstr>'GMIC-NC_21A_SCDPT3'!SCDPT3_80ENDIN_7</vt:lpstr>
      <vt:lpstr>'GMIC-NC_21A_SCDPT3'!SCDPT3_80ENDIN_8</vt:lpstr>
      <vt:lpstr>'GMIC-NC_21A_SCDPT3'!SCDPT3_80ENDIN_9</vt:lpstr>
      <vt:lpstr>'GMIC-NC_21A_SCDPT3'!SCDPT3_8200000_Range</vt:lpstr>
      <vt:lpstr>'GMIC-NC_21A_SCDPT3'!SCDPT3_8299999_7</vt:lpstr>
      <vt:lpstr>'GMIC-NC_21A_SCDPT3'!SCDPT3_8299999_8</vt:lpstr>
      <vt:lpstr>'GMIC-NC_21A_SCDPT3'!SCDPT3_8299999_9</vt:lpstr>
      <vt:lpstr>'GMIC-NC_21A_SCDPT3'!SCDPT3_82BEGIN_1</vt:lpstr>
      <vt:lpstr>'GMIC-NC_21A_SCDPT3'!SCDPT3_82BEGIN_10</vt:lpstr>
      <vt:lpstr>'GMIC-NC_21A_SCDPT3'!SCDPT3_82BEGIN_11</vt:lpstr>
      <vt:lpstr>'GMIC-NC_21A_SCDPT3'!SCDPT3_82BEGIN_12</vt:lpstr>
      <vt:lpstr>'GMIC-NC_21A_SCDPT3'!SCDPT3_82BEGIN_13</vt:lpstr>
      <vt:lpstr>'GMIC-NC_21A_SCDPT3'!SCDPT3_82BEGIN_14</vt:lpstr>
      <vt:lpstr>'GMIC-NC_21A_SCDPT3'!SCDPT3_82BEGIN_2</vt:lpstr>
      <vt:lpstr>'GMIC-NC_21A_SCDPT3'!SCDPT3_82BEGIN_3</vt:lpstr>
      <vt:lpstr>'GMIC-NC_21A_SCDPT3'!SCDPT3_82BEGIN_4</vt:lpstr>
      <vt:lpstr>'GMIC-NC_21A_SCDPT3'!SCDPT3_82BEGIN_5</vt:lpstr>
      <vt:lpstr>'GMIC-NC_21A_SCDPT3'!SCDPT3_82BEGIN_6</vt:lpstr>
      <vt:lpstr>'GMIC-NC_21A_SCDPT3'!SCDPT3_82BEGIN_7</vt:lpstr>
      <vt:lpstr>'GMIC-NC_21A_SCDPT3'!SCDPT3_82BEGIN_8</vt:lpstr>
      <vt:lpstr>'GMIC-NC_21A_SCDPT3'!SCDPT3_82BEGIN_9</vt:lpstr>
      <vt:lpstr>'GMIC-NC_21A_SCDPT3'!SCDPT3_82ENDIN_10</vt:lpstr>
      <vt:lpstr>'GMIC-NC_21A_SCDPT3'!SCDPT3_82ENDIN_11</vt:lpstr>
      <vt:lpstr>'GMIC-NC_21A_SCDPT3'!SCDPT3_82ENDIN_12</vt:lpstr>
      <vt:lpstr>'GMIC-NC_21A_SCDPT3'!SCDPT3_82ENDIN_13</vt:lpstr>
      <vt:lpstr>'GMIC-NC_21A_SCDPT3'!SCDPT3_82ENDIN_14</vt:lpstr>
      <vt:lpstr>'GMIC-NC_21A_SCDPT3'!SCDPT3_82ENDIN_2</vt:lpstr>
      <vt:lpstr>'GMIC-NC_21A_SCDPT3'!SCDPT3_82ENDIN_3</vt:lpstr>
      <vt:lpstr>'GMIC-NC_21A_SCDPT3'!SCDPT3_82ENDIN_4</vt:lpstr>
      <vt:lpstr>'GMIC-NC_21A_SCDPT3'!SCDPT3_82ENDIN_5</vt:lpstr>
      <vt:lpstr>'GMIC-NC_21A_SCDPT3'!SCDPT3_82ENDIN_6</vt:lpstr>
      <vt:lpstr>'GMIC-NC_21A_SCDPT3'!SCDPT3_82ENDIN_7</vt:lpstr>
      <vt:lpstr>'GMIC-NC_21A_SCDPT3'!SCDPT3_82ENDIN_8</vt:lpstr>
      <vt:lpstr>'GMIC-NC_21A_SCDPT3'!SCDPT3_82ENDIN_9</vt:lpstr>
      <vt:lpstr>'GMIC-NC_21A_SCDPT3'!SCDPT3_8399997_7</vt:lpstr>
      <vt:lpstr>'GMIC-NC_21A_SCDPT3'!SCDPT3_8399997_8</vt:lpstr>
      <vt:lpstr>'GMIC-NC_21A_SCDPT3'!SCDPT3_8399997_9</vt:lpstr>
      <vt:lpstr>'GMIC-NC_21A_SCDPT3'!SCDPT3_8399998_7</vt:lpstr>
      <vt:lpstr>'GMIC-NC_21A_SCDPT3'!SCDPT3_8399998_8</vt:lpstr>
      <vt:lpstr>'GMIC-NC_21A_SCDPT3'!SCDPT3_8399998_9</vt:lpstr>
      <vt:lpstr>'GMIC-NC_21A_SCDPT3'!SCDPT3_8399999_7</vt:lpstr>
      <vt:lpstr>'GMIC-NC_21A_SCDPT3'!SCDPT3_8399999_8</vt:lpstr>
      <vt:lpstr>'GMIC-NC_21A_SCDPT3'!SCDPT3_8399999_9</vt:lpstr>
      <vt:lpstr>'GMIC-NC_21A_SCDPT3'!SCDPT3_8400000_Range</vt:lpstr>
      <vt:lpstr>'GMIC-NC_21A_SCDPT3'!SCDPT3_8499999_7</vt:lpstr>
      <vt:lpstr>'GMIC-NC_21A_SCDPT3'!SCDPT3_8499999_9</vt:lpstr>
      <vt:lpstr>'GMIC-NC_21A_SCDPT3'!SCDPT3_84BEGIN_1</vt:lpstr>
      <vt:lpstr>'GMIC-NC_21A_SCDPT3'!SCDPT3_84BEGIN_10</vt:lpstr>
      <vt:lpstr>'GMIC-NC_21A_SCDPT3'!SCDPT3_84BEGIN_11</vt:lpstr>
      <vt:lpstr>'GMIC-NC_21A_SCDPT3'!SCDPT3_84BEGIN_12</vt:lpstr>
      <vt:lpstr>'GMIC-NC_21A_SCDPT3'!SCDPT3_84BEGIN_13</vt:lpstr>
      <vt:lpstr>'GMIC-NC_21A_SCDPT3'!SCDPT3_84BEGIN_14</vt:lpstr>
      <vt:lpstr>'GMIC-NC_21A_SCDPT3'!SCDPT3_84BEGIN_2</vt:lpstr>
      <vt:lpstr>'GMIC-NC_21A_SCDPT3'!SCDPT3_84BEGIN_3</vt:lpstr>
      <vt:lpstr>'GMIC-NC_21A_SCDPT3'!SCDPT3_84BEGIN_4</vt:lpstr>
      <vt:lpstr>'GMIC-NC_21A_SCDPT3'!SCDPT3_84BEGIN_5</vt:lpstr>
      <vt:lpstr>'GMIC-NC_21A_SCDPT3'!SCDPT3_84BEGIN_6</vt:lpstr>
      <vt:lpstr>'GMIC-NC_21A_SCDPT3'!SCDPT3_84BEGIN_7</vt:lpstr>
      <vt:lpstr>'GMIC-NC_21A_SCDPT3'!SCDPT3_84BEGIN_8</vt:lpstr>
      <vt:lpstr>'GMIC-NC_21A_SCDPT3'!SCDPT3_84BEGIN_9</vt:lpstr>
      <vt:lpstr>'GMIC-NC_21A_SCDPT3'!SCDPT3_84ENDIN_10</vt:lpstr>
      <vt:lpstr>'GMIC-NC_21A_SCDPT3'!SCDPT3_84ENDIN_11</vt:lpstr>
      <vt:lpstr>'GMIC-NC_21A_SCDPT3'!SCDPT3_84ENDIN_12</vt:lpstr>
      <vt:lpstr>'GMIC-NC_21A_SCDPT3'!SCDPT3_84ENDIN_13</vt:lpstr>
      <vt:lpstr>'GMIC-NC_21A_SCDPT3'!SCDPT3_84ENDIN_14</vt:lpstr>
      <vt:lpstr>'GMIC-NC_21A_SCDPT3'!SCDPT3_84ENDIN_2</vt:lpstr>
      <vt:lpstr>'GMIC-NC_21A_SCDPT3'!SCDPT3_84ENDIN_3</vt:lpstr>
      <vt:lpstr>'GMIC-NC_21A_SCDPT3'!SCDPT3_84ENDIN_4</vt:lpstr>
      <vt:lpstr>'GMIC-NC_21A_SCDPT3'!SCDPT3_84ENDIN_5</vt:lpstr>
      <vt:lpstr>'GMIC-NC_21A_SCDPT3'!SCDPT3_84ENDIN_6</vt:lpstr>
      <vt:lpstr>'GMIC-NC_21A_SCDPT3'!SCDPT3_84ENDIN_7</vt:lpstr>
      <vt:lpstr>'GMIC-NC_21A_SCDPT3'!SCDPT3_84ENDIN_8</vt:lpstr>
      <vt:lpstr>'GMIC-NC_21A_SCDPT3'!SCDPT3_84ENDIN_9</vt:lpstr>
      <vt:lpstr>'GMIC-NC_21A_SCDPT3'!SCDPT3_8500000_Range</vt:lpstr>
      <vt:lpstr>'GMIC-NC_21A_SCDPT3'!SCDPT3_8599999_7</vt:lpstr>
      <vt:lpstr>'GMIC-NC_21A_SCDPT3'!SCDPT3_8599999_9</vt:lpstr>
      <vt:lpstr>'GMIC-NC_21A_SCDPT3'!SCDPT3_85BEGIN_1</vt:lpstr>
      <vt:lpstr>'GMIC-NC_21A_SCDPT3'!SCDPT3_85BEGIN_10</vt:lpstr>
      <vt:lpstr>'GMIC-NC_21A_SCDPT3'!SCDPT3_85BEGIN_11</vt:lpstr>
      <vt:lpstr>'GMIC-NC_21A_SCDPT3'!SCDPT3_85BEGIN_12</vt:lpstr>
      <vt:lpstr>'GMIC-NC_21A_SCDPT3'!SCDPT3_85BEGIN_13</vt:lpstr>
      <vt:lpstr>'GMIC-NC_21A_SCDPT3'!SCDPT3_85BEGIN_14</vt:lpstr>
      <vt:lpstr>'GMIC-NC_21A_SCDPT3'!SCDPT3_85BEGIN_2</vt:lpstr>
      <vt:lpstr>'GMIC-NC_21A_SCDPT3'!SCDPT3_85BEGIN_3</vt:lpstr>
      <vt:lpstr>'GMIC-NC_21A_SCDPT3'!SCDPT3_85BEGIN_4</vt:lpstr>
      <vt:lpstr>'GMIC-NC_21A_SCDPT3'!SCDPT3_85BEGIN_5</vt:lpstr>
      <vt:lpstr>'GMIC-NC_21A_SCDPT3'!SCDPT3_85BEGIN_6</vt:lpstr>
      <vt:lpstr>'GMIC-NC_21A_SCDPT3'!SCDPT3_85BEGIN_7</vt:lpstr>
      <vt:lpstr>'GMIC-NC_21A_SCDPT3'!SCDPT3_85BEGIN_8</vt:lpstr>
      <vt:lpstr>'GMIC-NC_21A_SCDPT3'!SCDPT3_85BEGIN_9</vt:lpstr>
      <vt:lpstr>'GMIC-NC_21A_SCDPT3'!SCDPT3_85ENDIN_10</vt:lpstr>
      <vt:lpstr>'GMIC-NC_21A_SCDPT3'!SCDPT3_85ENDIN_11</vt:lpstr>
      <vt:lpstr>'GMIC-NC_21A_SCDPT3'!SCDPT3_85ENDIN_12</vt:lpstr>
      <vt:lpstr>'GMIC-NC_21A_SCDPT3'!SCDPT3_85ENDIN_13</vt:lpstr>
      <vt:lpstr>'GMIC-NC_21A_SCDPT3'!SCDPT3_85ENDIN_14</vt:lpstr>
      <vt:lpstr>'GMIC-NC_21A_SCDPT3'!SCDPT3_85ENDIN_2</vt:lpstr>
      <vt:lpstr>'GMIC-NC_21A_SCDPT3'!SCDPT3_85ENDIN_3</vt:lpstr>
      <vt:lpstr>'GMIC-NC_21A_SCDPT3'!SCDPT3_85ENDIN_4</vt:lpstr>
      <vt:lpstr>'GMIC-NC_21A_SCDPT3'!SCDPT3_85ENDIN_5</vt:lpstr>
      <vt:lpstr>'GMIC-NC_21A_SCDPT3'!SCDPT3_85ENDIN_6</vt:lpstr>
      <vt:lpstr>'GMIC-NC_21A_SCDPT3'!SCDPT3_85ENDIN_7</vt:lpstr>
      <vt:lpstr>'GMIC-NC_21A_SCDPT3'!SCDPT3_85ENDIN_8</vt:lpstr>
      <vt:lpstr>'GMIC-NC_21A_SCDPT3'!SCDPT3_85ENDIN_9</vt:lpstr>
      <vt:lpstr>'GMIC-NC_21A_SCDPT3'!SCDPT3_8600000_Range</vt:lpstr>
      <vt:lpstr>'GMIC-NC_21A_SCDPT3'!SCDPT3_8699999_7</vt:lpstr>
      <vt:lpstr>'GMIC-NC_21A_SCDPT3'!SCDPT3_8699999_9</vt:lpstr>
      <vt:lpstr>'GMIC-NC_21A_SCDPT3'!SCDPT3_86BEGIN_1</vt:lpstr>
      <vt:lpstr>'GMIC-NC_21A_SCDPT3'!SCDPT3_86BEGIN_10</vt:lpstr>
      <vt:lpstr>'GMIC-NC_21A_SCDPT3'!SCDPT3_86BEGIN_11</vt:lpstr>
      <vt:lpstr>'GMIC-NC_21A_SCDPT3'!SCDPT3_86BEGIN_12</vt:lpstr>
      <vt:lpstr>'GMIC-NC_21A_SCDPT3'!SCDPT3_86BEGIN_13</vt:lpstr>
      <vt:lpstr>'GMIC-NC_21A_SCDPT3'!SCDPT3_86BEGIN_14</vt:lpstr>
      <vt:lpstr>'GMIC-NC_21A_SCDPT3'!SCDPT3_86BEGIN_2</vt:lpstr>
      <vt:lpstr>'GMIC-NC_21A_SCDPT3'!SCDPT3_86BEGIN_3</vt:lpstr>
      <vt:lpstr>'GMIC-NC_21A_SCDPT3'!SCDPT3_86BEGIN_4</vt:lpstr>
      <vt:lpstr>'GMIC-NC_21A_SCDPT3'!SCDPT3_86BEGIN_5</vt:lpstr>
      <vt:lpstr>'GMIC-NC_21A_SCDPT3'!SCDPT3_86BEGIN_6</vt:lpstr>
      <vt:lpstr>'GMIC-NC_21A_SCDPT3'!SCDPT3_86BEGIN_7</vt:lpstr>
      <vt:lpstr>'GMIC-NC_21A_SCDPT3'!SCDPT3_86BEGIN_8</vt:lpstr>
      <vt:lpstr>'GMIC-NC_21A_SCDPT3'!SCDPT3_86BEGIN_9</vt:lpstr>
      <vt:lpstr>'GMIC-NC_21A_SCDPT3'!SCDPT3_86ENDIN_10</vt:lpstr>
      <vt:lpstr>'GMIC-NC_21A_SCDPT3'!SCDPT3_86ENDIN_11</vt:lpstr>
      <vt:lpstr>'GMIC-NC_21A_SCDPT3'!SCDPT3_86ENDIN_12</vt:lpstr>
      <vt:lpstr>'GMIC-NC_21A_SCDPT3'!SCDPT3_86ENDIN_13</vt:lpstr>
      <vt:lpstr>'GMIC-NC_21A_SCDPT3'!SCDPT3_86ENDIN_14</vt:lpstr>
      <vt:lpstr>'GMIC-NC_21A_SCDPT3'!SCDPT3_86ENDIN_2</vt:lpstr>
      <vt:lpstr>'GMIC-NC_21A_SCDPT3'!SCDPT3_86ENDIN_3</vt:lpstr>
      <vt:lpstr>'GMIC-NC_21A_SCDPT3'!SCDPT3_86ENDIN_4</vt:lpstr>
      <vt:lpstr>'GMIC-NC_21A_SCDPT3'!SCDPT3_86ENDIN_5</vt:lpstr>
      <vt:lpstr>'GMIC-NC_21A_SCDPT3'!SCDPT3_86ENDIN_6</vt:lpstr>
      <vt:lpstr>'GMIC-NC_21A_SCDPT3'!SCDPT3_86ENDIN_7</vt:lpstr>
      <vt:lpstr>'GMIC-NC_21A_SCDPT3'!SCDPT3_86ENDIN_8</vt:lpstr>
      <vt:lpstr>'GMIC-NC_21A_SCDPT3'!SCDPT3_86ENDIN_9</vt:lpstr>
      <vt:lpstr>'GMIC-NC_21A_SCDPT3'!SCDPT3_8700000_Range</vt:lpstr>
      <vt:lpstr>'GMIC-NC_21A_SCDPT3'!SCDPT3_8799999_7</vt:lpstr>
      <vt:lpstr>'GMIC-NC_21A_SCDPT3'!SCDPT3_8799999_9</vt:lpstr>
      <vt:lpstr>'GMIC-NC_21A_SCDPT3'!SCDPT3_87BEGIN_1</vt:lpstr>
      <vt:lpstr>'GMIC-NC_21A_SCDPT3'!SCDPT3_87BEGIN_10</vt:lpstr>
      <vt:lpstr>'GMIC-NC_21A_SCDPT3'!SCDPT3_87BEGIN_11</vt:lpstr>
      <vt:lpstr>'GMIC-NC_21A_SCDPT3'!SCDPT3_87BEGIN_12</vt:lpstr>
      <vt:lpstr>'GMIC-NC_21A_SCDPT3'!SCDPT3_87BEGIN_13</vt:lpstr>
      <vt:lpstr>'GMIC-NC_21A_SCDPT3'!SCDPT3_87BEGIN_14</vt:lpstr>
      <vt:lpstr>'GMIC-NC_21A_SCDPT3'!SCDPT3_87BEGIN_2</vt:lpstr>
      <vt:lpstr>'GMIC-NC_21A_SCDPT3'!SCDPT3_87BEGIN_3</vt:lpstr>
      <vt:lpstr>'GMIC-NC_21A_SCDPT3'!SCDPT3_87BEGIN_4</vt:lpstr>
      <vt:lpstr>'GMIC-NC_21A_SCDPT3'!SCDPT3_87BEGIN_5</vt:lpstr>
      <vt:lpstr>'GMIC-NC_21A_SCDPT3'!SCDPT3_87BEGIN_6</vt:lpstr>
      <vt:lpstr>'GMIC-NC_21A_SCDPT3'!SCDPT3_87BEGIN_7</vt:lpstr>
      <vt:lpstr>'GMIC-NC_21A_SCDPT3'!SCDPT3_87BEGIN_8</vt:lpstr>
      <vt:lpstr>'GMIC-NC_21A_SCDPT3'!SCDPT3_87BEGIN_9</vt:lpstr>
      <vt:lpstr>'GMIC-NC_21A_SCDPT3'!SCDPT3_87ENDIN_10</vt:lpstr>
      <vt:lpstr>'GMIC-NC_21A_SCDPT3'!SCDPT3_87ENDIN_11</vt:lpstr>
      <vt:lpstr>'GMIC-NC_21A_SCDPT3'!SCDPT3_87ENDIN_12</vt:lpstr>
      <vt:lpstr>'GMIC-NC_21A_SCDPT3'!SCDPT3_87ENDIN_13</vt:lpstr>
      <vt:lpstr>'GMIC-NC_21A_SCDPT3'!SCDPT3_87ENDIN_14</vt:lpstr>
      <vt:lpstr>'GMIC-NC_21A_SCDPT3'!SCDPT3_87ENDIN_2</vt:lpstr>
      <vt:lpstr>'GMIC-NC_21A_SCDPT3'!SCDPT3_87ENDIN_3</vt:lpstr>
      <vt:lpstr>'GMIC-NC_21A_SCDPT3'!SCDPT3_87ENDIN_4</vt:lpstr>
      <vt:lpstr>'GMIC-NC_21A_SCDPT3'!SCDPT3_87ENDIN_5</vt:lpstr>
      <vt:lpstr>'GMIC-NC_21A_SCDPT3'!SCDPT3_87ENDIN_6</vt:lpstr>
      <vt:lpstr>'GMIC-NC_21A_SCDPT3'!SCDPT3_87ENDIN_7</vt:lpstr>
      <vt:lpstr>'GMIC-NC_21A_SCDPT3'!SCDPT3_87ENDIN_8</vt:lpstr>
      <vt:lpstr>'GMIC-NC_21A_SCDPT3'!SCDPT3_87ENDIN_9</vt:lpstr>
      <vt:lpstr>'GMIC-NC_21A_SCDPT3'!SCDPT3_8999997_7</vt:lpstr>
      <vt:lpstr>'GMIC-NC_21A_SCDPT3'!SCDPT3_8999997_9</vt:lpstr>
      <vt:lpstr>'GMIC-NC_21A_SCDPT3'!SCDPT3_8999998_7</vt:lpstr>
      <vt:lpstr>'GMIC-NC_21A_SCDPT3'!SCDPT3_8999998_9</vt:lpstr>
      <vt:lpstr>'GMIC-NC_21A_SCDPT3'!SCDPT3_8999999_7</vt:lpstr>
      <vt:lpstr>'GMIC-NC_21A_SCDPT3'!SCDPT3_8999999_9</vt:lpstr>
      <vt:lpstr>'GMIC-NC_21A_SCDPT3'!SCDPT3_9000000_Range</vt:lpstr>
      <vt:lpstr>'GMIC-NC_21A_SCDPT3'!SCDPT3_9099999_7</vt:lpstr>
      <vt:lpstr>'GMIC-NC_21A_SCDPT3'!SCDPT3_9099999_9</vt:lpstr>
      <vt:lpstr>'GMIC-NC_21A_SCDPT3'!SCDPT3_90BEGIN_1</vt:lpstr>
      <vt:lpstr>'GMIC-NC_21A_SCDPT3'!SCDPT3_90BEGIN_10</vt:lpstr>
      <vt:lpstr>'GMIC-NC_21A_SCDPT3'!SCDPT3_90BEGIN_11</vt:lpstr>
      <vt:lpstr>'GMIC-NC_21A_SCDPT3'!SCDPT3_90BEGIN_12</vt:lpstr>
      <vt:lpstr>'GMIC-NC_21A_SCDPT3'!SCDPT3_90BEGIN_13</vt:lpstr>
      <vt:lpstr>'GMIC-NC_21A_SCDPT3'!SCDPT3_90BEGIN_14</vt:lpstr>
      <vt:lpstr>'GMIC-NC_21A_SCDPT3'!SCDPT3_90BEGIN_2</vt:lpstr>
      <vt:lpstr>'GMIC-NC_21A_SCDPT3'!SCDPT3_90BEGIN_3</vt:lpstr>
      <vt:lpstr>'GMIC-NC_21A_SCDPT3'!SCDPT3_90BEGIN_4</vt:lpstr>
      <vt:lpstr>'GMIC-NC_21A_SCDPT3'!SCDPT3_90BEGIN_5</vt:lpstr>
      <vt:lpstr>'GMIC-NC_21A_SCDPT3'!SCDPT3_90BEGIN_6</vt:lpstr>
      <vt:lpstr>'GMIC-NC_21A_SCDPT3'!SCDPT3_90BEGIN_7</vt:lpstr>
      <vt:lpstr>'GMIC-NC_21A_SCDPT3'!SCDPT3_90BEGIN_8</vt:lpstr>
      <vt:lpstr>'GMIC-NC_21A_SCDPT3'!SCDPT3_90BEGIN_9</vt:lpstr>
      <vt:lpstr>'GMIC-NC_21A_SCDPT3'!SCDPT3_90ENDIN_10</vt:lpstr>
      <vt:lpstr>'GMIC-NC_21A_SCDPT3'!SCDPT3_90ENDIN_11</vt:lpstr>
      <vt:lpstr>'GMIC-NC_21A_SCDPT3'!SCDPT3_90ENDIN_12</vt:lpstr>
      <vt:lpstr>'GMIC-NC_21A_SCDPT3'!SCDPT3_90ENDIN_13</vt:lpstr>
      <vt:lpstr>'GMIC-NC_21A_SCDPT3'!SCDPT3_90ENDIN_14</vt:lpstr>
      <vt:lpstr>'GMIC-NC_21A_SCDPT3'!SCDPT3_90ENDIN_2</vt:lpstr>
      <vt:lpstr>'GMIC-NC_21A_SCDPT3'!SCDPT3_90ENDIN_3</vt:lpstr>
      <vt:lpstr>'GMIC-NC_21A_SCDPT3'!SCDPT3_90ENDIN_4</vt:lpstr>
      <vt:lpstr>'GMIC-NC_21A_SCDPT3'!SCDPT3_90ENDIN_5</vt:lpstr>
      <vt:lpstr>'GMIC-NC_21A_SCDPT3'!SCDPT3_90ENDIN_6</vt:lpstr>
      <vt:lpstr>'GMIC-NC_21A_SCDPT3'!SCDPT3_90ENDIN_7</vt:lpstr>
      <vt:lpstr>'GMIC-NC_21A_SCDPT3'!SCDPT3_90ENDIN_8</vt:lpstr>
      <vt:lpstr>'GMIC-NC_21A_SCDPT3'!SCDPT3_90ENDIN_9</vt:lpstr>
      <vt:lpstr>'GMIC-NC_21A_SCDPT3'!SCDPT3_9100000_Range</vt:lpstr>
      <vt:lpstr>'GMIC-NC_21A_SCDPT3'!SCDPT3_9199999_7</vt:lpstr>
      <vt:lpstr>'GMIC-NC_21A_SCDPT3'!SCDPT3_9199999_9</vt:lpstr>
      <vt:lpstr>'GMIC-NC_21A_SCDPT3'!SCDPT3_91BEGIN_1</vt:lpstr>
      <vt:lpstr>'GMIC-NC_21A_SCDPT3'!SCDPT3_91BEGIN_10</vt:lpstr>
      <vt:lpstr>'GMIC-NC_21A_SCDPT3'!SCDPT3_91BEGIN_11</vt:lpstr>
      <vt:lpstr>'GMIC-NC_21A_SCDPT3'!SCDPT3_91BEGIN_12</vt:lpstr>
      <vt:lpstr>'GMIC-NC_21A_SCDPT3'!SCDPT3_91BEGIN_13</vt:lpstr>
      <vt:lpstr>'GMIC-NC_21A_SCDPT3'!SCDPT3_91BEGIN_14</vt:lpstr>
      <vt:lpstr>'GMIC-NC_21A_SCDPT3'!SCDPT3_91BEGIN_2</vt:lpstr>
      <vt:lpstr>'GMIC-NC_21A_SCDPT3'!SCDPT3_91BEGIN_3</vt:lpstr>
      <vt:lpstr>'GMIC-NC_21A_SCDPT3'!SCDPT3_91BEGIN_4</vt:lpstr>
      <vt:lpstr>'GMIC-NC_21A_SCDPT3'!SCDPT3_91BEGIN_5</vt:lpstr>
      <vt:lpstr>'GMIC-NC_21A_SCDPT3'!SCDPT3_91BEGIN_6</vt:lpstr>
      <vt:lpstr>'GMIC-NC_21A_SCDPT3'!SCDPT3_91BEGIN_7</vt:lpstr>
      <vt:lpstr>'GMIC-NC_21A_SCDPT3'!SCDPT3_91BEGIN_8</vt:lpstr>
      <vt:lpstr>'GMIC-NC_21A_SCDPT3'!SCDPT3_91BEGIN_9</vt:lpstr>
      <vt:lpstr>'GMIC-NC_21A_SCDPT3'!SCDPT3_91ENDIN_10</vt:lpstr>
      <vt:lpstr>'GMIC-NC_21A_SCDPT3'!SCDPT3_91ENDIN_11</vt:lpstr>
      <vt:lpstr>'GMIC-NC_21A_SCDPT3'!SCDPT3_91ENDIN_12</vt:lpstr>
      <vt:lpstr>'GMIC-NC_21A_SCDPT3'!SCDPT3_91ENDIN_13</vt:lpstr>
      <vt:lpstr>'GMIC-NC_21A_SCDPT3'!SCDPT3_91ENDIN_14</vt:lpstr>
      <vt:lpstr>'GMIC-NC_21A_SCDPT3'!SCDPT3_91ENDIN_2</vt:lpstr>
      <vt:lpstr>'GMIC-NC_21A_SCDPT3'!SCDPT3_91ENDIN_3</vt:lpstr>
      <vt:lpstr>'GMIC-NC_21A_SCDPT3'!SCDPT3_91ENDIN_4</vt:lpstr>
      <vt:lpstr>'GMIC-NC_21A_SCDPT3'!SCDPT3_91ENDIN_5</vt:lpstr>
      <vt:lpstr>'GMIC-NC_21A_SCDPT3'!SCDPT3_91ENDIN_6</vt:lpstr>
      <vt:lpstr>'GMIC-NC_21A_SCDPT3'!SCDPT3_91ENDIN_7</vt:lpstr>
      <vt:lpstr>'GMIC-NC_21A_SCDPT3'!SCDPT3_91ENDIN_8</vt:lpstr>
      <vt:lpstr>'GMIC-NC_21A_SCDPT3'!SCDPT3_91ENDIN_9</vt:lpstr>
      <vt:lpstr>'GMIC-NC_21A_SCDPT3'!SCDPT3_9200000_Range</vt:lpstr>
      <vt:lpstr>'GMIC-NC_21A_SCDPT3'!SCDPT3_9299999_7</vt:lpstr>
      <vt:lpstr>'GMIC-NC_21A_SCDPT3'!SCDPT3_9299999_9</vt:lpstr>
      <vt:lpstr>'GMIC-NC_21A_SCDPT3'!SCDPT3_92BEGIN_1</vt:lpstr>
      <vt:lpstr>'GMIC-NC_21A_SCDPT3'!SCDPT3_92BEGIN_10</vt:lpstr>
      <vt:lpstr>'GMIC-NC_21A_SCDPT3'!SCDPT3_92BEGIN_11</vt:lpstr>
      <vt:lpstr>'GMIC-NC_21A_SCDPT3'!SCDPT3_92BEGIN_12</vt:lpstr>
      <vt:lpstr>'GMIC-NC_21A_SCDPT3'!SCDPT3_92BEGIN_13</vt:lpstr>
      <vt:lpstr>'GMIC-NC_21A_SCDPT3'!SCDPT3_92BEGIN_14</vt:lpstr>
      <vt:lpstr>'GMIC-NC_21A_SCDPT3'!SCDPT3_92BEGIN_2</vt:lpstr>
      <vt:lpstr>'GMIC-NC_21A_SCDPT3'!SCDPT3_92BEGIN_3</vt:lpstr>
      <vt:lpstr>'GMIC-NC_21A_SCDPT3'!SCDPT3_92BEGIN_4</vt:lpstr>
      <vt:lpstr>'GMIC-NC_21A_SCDPT3'!SCDPT3_92BEGIN_5</vt:lpstr>
      <vt:lpstr>'GMIC-NC_21A_SCDPT3'!SCDPT3_92BEGIN_6</vt:lpstr>
      <vt:lpstr>'GMIC-NC_21A_SCDPT3'!SCDPT3_92BEGIN_7</vt:lpstr>
      <vt:lpstr>'GMIC-NC_21A_SCDPT3'!SCDPT3_92BEGIN_8</vt:lpstr>
      <vt:lpstr>'GMIC-NC_21A_SCDPT3'!SCDPT3_92BEGIN_9</vt:lpstr>
      <vt:lpstr>'GMIC-NC_21A_SCDPT3'!SCDPT3_92ENDIN_10</vt:lpstr>
      <vt:lpstr>'GMIC-NC_21A_SCDPT3'!SCDPT3_92ENDIN_11</vt:lpstr>
      <vt:lpstr>'GMIC-NC_21A_SCDPT3'!SCDPT3_92ENDIN_12</vt:lpstr>
      <vt:lpstr>'GMIC-NC_21A_SCDPT3'!SCDPT3_92ENDIN_13</vt:lpstr>
      <vt:lpstr>'GMIC-NC_21A_SCDPT3'!SCDPT3_92ENDIN_14</vt:lpstr>
      <vt:lpstr>'GMIC-NC_21A_SCDPT3'!SCDPT3_92ENDIN_2</vt:lpstr>
      <vt:lpstr>'GMIC-NC_21A_SCDPT3'!SCDPT3_92ENDIN_3</vt:lpstr>
      <vt:lpstr>'GMIC-NC_21A_SCDPT3'!SCDPT3_92ENDIN_4</vt:lpstr>
      <vt:lpstr>'GMIC-NC_21A_SCDPT3'!SCDPT3_92ENDIN_5</vt:lpstr>
      <vt:lpstr>'GMIC-NC_21A_SCDPT3'!SCDPT3_92ENDIN_6</vt:lpstr>
      <vt:lpstr>'GMIC-NC_21A_SCDPT3'!SCDPT3_92ENDIN_7</vt:lpstr>
      <vt:lpstr>'GMIC-NC_21A_SCDPT3'!SCDPT3_92ENDIN_8</vt:lpstr>
      <vt:lpstr>'GMIC-NC_21A_SCDPT3'!SCDPT3_92ENDIN_9</vt:lpstr>
      <vt:lpstr>'GMIC-NC_21A_SCDPT3'!SCDPT3_9300000_Range</vt:lpstr>
      <vt:lpstr>'GMIC-NC_21A_SCDPT3'!SCDPT3_9399999_7</vt:lpstr>
      <vt:lpstr>'GMIC-NC_21A_SCDPT3'!SCDPT3_9399999_9</vt:lpstr>
      <vt:lpstr>'GMIC-NC_21A_SCDPT3'!SCDPT3_93BEGIN_1</vt:lpstr>
      <vt:lpstr>'GMIC-NC_21A_SCDPT3'!SCDPT3_93BEGIN_10</vt:lpstr>
      <vt:lpstr>'GMIC-NC_21A_SCDPT3'!SCDPT3_93BEGIN_11</vt:lpstr>
      <vt:lpstr>'GMIC-NC_21A_SCDPT3'!SCDPT3_93BEGIN_12</vt:lpstr>
      <vt:lpstr>'GMIC-NC_21A_SCDPT3'!SCDPT3_93BEGIN_13</vt:lpstr>
      <vt:lpstr>'GMIC-NC_21A_SCDPT3'!SCDPT3_93BEGIN_14</vt:lpstr>
      <vt:lpstr>'GMIC-NC_21A_SCDPT3'!SCDPT3_93BEGIN_2</vt:lpstr>
      <vt:lpstr>'GMIC-NC_21A_SCDPT3'!SCDPT3_93BEGIN_3</vt:lpstr>
      <vt:lpstr>'GMIC-NC_21A_SCDPT3'!SCDPT3_93BEGIN_4</vt:lpstr>
      <vt:lpstr>'GMIC-NC_21A_SCDPT3'!SCDPT3_93BEGIN_5</vt:lpstr>
      <vt:lpstr>'GMIC-NC_21A_SCDPT3'!SCDPT3_93BEGIN_6</vt:lpstr>
      <vt:lpstr>'GMIC-NC_21A_SCDPT3'!SCDPT3_93BEGIN_7</vt:lpstr>
      <vt:lpstr>'GMIC-NC_21A_SCDPT3'!SCDPT3_93BEGIN_8</vt:lpstr>
      <vt:lpstr>'GMIC-NC_21A_SCDPT3'!SCDPT3_93BEGIN_9</vt:lpstr>
      <vt:lpstr>'GMIC-NC_21A_SCDPT3'!SCDPT3_93ENDIN_10</vt:lpstr>
      <vt:lpstr>'GMIC-NC_21A_SCDPT3'!SCDPT3_93ENDIN_11</vt:lpstr>
      <vt:lpstr>'GMIC-NC_21A_SCDPT3'!SCDPT3_93ENDIN_12</vt:lpstr>
      <vt:lpstr>'GMIC-NC_21A_SCDPT3'!SCDPT3_93ENDIN_13</vt:lpstr>
      <vt:lpstr>'GMIC-NC_21A_SCDPT3'!SCDPT3_93ENDIN_14</vt:lpstr>
      <vt:lpstr>'GMIC-NC_21A_SCDPT3'!SCDPT3_93ENDIN_2</vt:lpstr>
      <vt:lpstr>'GMIC-NC_21A_SCDPT3'!SCDPT3_93ENDIN_3</vt:lpstr>
      <vt:lpstr>'GMIC-NC_21A_SCDPT3'!SCDPT3_93ENDIN_4</vt:lpstr>
      <vt:lpstr>'GMIC-NC_21A_SCDPT3'!SCDPT3_93ENDIN_5</vt:lpstr>
      <vt:lpstr>'GMIC-NC_21A_SCDPT3'!SCDPT3_93ENDIN_6</vt:lpstr>
      <vt:lpstr>'GMIC-NC_21A_SCDPT3'!SCDPT3_93ENDIN_7</vt:lpstr>
      <vt:lpstr>'GMIC-NC_21A_SCDPT3'!SCDPT3_93ENDIN_8</vt:lpstr>
      <vt:lpstr>'GMIC-NC_21A_SCDPT3'!SCDPT3_93ENDIN_9</vt:lpstr>
      <vt:lpstr>'GMIC-NC_21A_SCDPT3'!SCDPT3_9400000_Range</vt:lpstr>
      <vt:lpstr>'GMIC-NC_21A_SCDPT3'!SCDPT3_9499999_7</vt:lpstr>
      <vt:lpstr>'GMIC-NC_21A_SCDPT3'!SCDPT3_9499999_9</vt:lpstr>
      <vt:lpstr>'GMIC-NC_21A_SCDPT3'!SCDPT3_94BEGIN_1</vt:lpstr>
      <vt:lpstr>'GMIC-NC_21A_SCDPT3'!SCDPT3_94BEGIN_10</vt:lpstr>
      <vt:lpstr>'GMIC-NC_21A_SCDPT3'!SCDPT3_94BEGIN_11</vt:lpstr>
      <vt:lpstr>'GMIC-NC_21A_SCDPT3'!SCDPT3_94BEGIN_12</vt:lpstr>
      <vt:lpstr>'GMIC-NC_21A_SCDPT3'!SCDPT3_94BEGIN_13</vt:lpstr>
      <vt:lpstr>'GMIC-NC_21A_SCDPT3'!SCDPT3_94BEGIN_14</vt:lpstr>
      <vt:lpstr>'GMIC-NC_21A_SCDPT3'!SCDPT3_94BEGIN_2</vt:lpstr>
      <vt:lpstr>'GMIC-NC_21A_SCDPT3'!SCDPT3_94BEGIN_3</vt:lpstr>
      <vt:lpstr>'GMIC-NC_21A_SCDPT3'!SCDPT3_94BEGIN_4</vt:lpstr>
      <vt:lpstr>'GMIC-NC_21A_SCDPT3'!SCDPT3_94BEGIN_5</vt:lpstr>
      <vt:lpstr>'GMIC-NC_21A_SCDPT3'!SCDPT3_94BEGIN_6</vt:lpstr>
      <vt:lpstr>'GMIC-NC_21A_SCDPT3'!SCDPT3_94BEGIN_7</vt:lpstr>
      <vt:lpstr>'GMIC-NC_21A_SCDPT3'!SCDPT3_94BEGIN_8</vt:lpstr>
      <vt:lpstr>'GMIC-NC_21A_SCDPT3'!SCDPT3_94BEGIN_9</vt:lpstr>
      <vt:lpstr>'GMIC-NC_21A_SCDPT3'!SCDPT3_94ENDIN_10</vt:lpstr>
      <vt:lpstr>'GMIC-NC_21A_SCDPT3'!SCDPT3_94ENDIN_11</vt:lpstr>
      <vt:lpstr>'GMIC-NC_21A_SCDPT3'!SCDPT3_94ENDIN_12</vt:lpstr>
      <vt:lpstr>'GMIC-NC_21A_SCDPT3'!SCDPT3_94ENDIN_13</vt:lpstr>
      <vt:lpstr>'GMIC-NC_21A_SCDPT3'!SCDPT3_94ENDIN_14</vt:lpstr>
      <vt:lpstr>'GMIC-NC_21A_SCDPT3'!SCDPT3_94ENDIN_2</vt:lpstr>
      <vt:lpstr>'GMIC-NC_21A_SCDPT3'!SCDPT3_94ENDIN_3</vt:lpstr>
      <vt:lpstr>'GMIC-NC_21A_SCDPT3'!SCDPT3_94ENDIN_4</vt:lpstr>
      <vt:lpstr>'GMIC-NC_21A_SCDPT3'!SCDPT3_94ENDIN_5</vt:lpstr>
      <vt:lpstr>'GMIC-NC_21A_SCDPT3'!SCDPT3_94ENDIN_6</vt:lpstr>
      <vt:lpstr>'GMIC-NC_21A_SCDPT3'!SCDPT3_94ENDIN_7</vt:lpstr>
      <vt:lpstr>'GMIC-NC_21A_SCDPT3'!SCDPT3_94ENDIN_8</vt:lpstr>
      <vt:lpstr>'GMIC-NC_21A_SCDPT3'!SCDPT3_94ENDIN_9</vt:lpstr>
      <vt:lpstr>'GMIC-NC_21A_SCDPT3'!SCDPT3_9500000_Range</vt:lpstr>
      <vt:lpstr>'GMIC-NC_21A_SCDPT3'!SCDPT3_9599999_7</vt:lpstr>
      <vt:lpstr>'GMIC-NC_21A_SCDPT3'!SCDPT3_9599999_9</vt:lpstr>
      <vt:lpstr>'GMIC-NC_21A_SCDPT3'!SCDPT3_95BEGIN_1</vt:lpstr>
      <vt:lpstr>'GMIC-NC_21A_SCDPT3'!SCDPT3_95BEGIN_10</vt:lpstr>
      <vt:lpstr>'GMIC-NC_21A_SCDPT3'!SCDPT3_95BEGIN_11</vt:lpstr>
      <vt:lpstr>'GMIC-NC_21A_SCDPT3'!SCDPT3_95BEGIN_12</vt:lpstr>
      <vt:lpstr>'GMIC-NC_21A_SCDPT3'!SCDPT3_95BEGIN_13</vt:lpstr>
      <vt:lpstr>'GMIC-NC_21A_SCDPT3'!SCDPT3_95BEGIN_14</vt:lpstr>
      <vt:lpstr>'GMIC-NC_21A_SCDPT3'!SCDPT3_95BEGIN_2</vt:lpstr>
      <vt:lpstr>'GMIC-NC_21A_SCDPT3'!SCDPT3_95BEGIN_3</vt:lpstr>
      <vt:lpstr>'GMIC-NC_21A_SCDPT3'!SCDPT3_95BEGIN_4</vt:lpstr>
      <vt:lpstr>'GMIC-NC_21A_SCDPT3'!SCDPT3_95BEGIN_5</vt:lpstr>
      <vt:lpstr>'GMIC-NC_21A_SCDPT3'!SCDPT3_95BEGIN_6</vt:lpstr>
      <vt:lpstr>'GMIC-NC_21A_SCDPT3'!SCDPT3_95BEGIN_7</vt:lpstr>
      <vt:lpstr>'GMIC-NC_21A_SCDPT3'!SCDPT3_95BEGIN_8</vt:lpstr>
      <vt:lpstr>'GMIC-NC_21A_SCDPT3'!SCDPT3_95BEGIN_9</vt:lpstr>
      <vt:lpstr>'GMIC-NC_21A_SCDPT3'!SCDPT3_95ENDIN_10</vt:lpstr>
      <vt:lpstr>'GMIC-NC_21A_SCDPT3'!SCDPT3_95ENDIN_11</vt:lpstr>
      <vt:lpstr>'GMIC-NC_21A_SCDPT3'!SCDPT3_95ENDIN_12</vt:lpstr>
      <vt:lpstr>'GMIC-NC_21A_SCDPT3'!SCDPT3_95ENDIN_13</vt:lpstr>
      <vt:lpstr>'GMIC-NC_21A_SCDPT3'!SCDPT3_95ENDIN_14</vt:lpstr>
      <vt:lpstr>'GMIC-NC_21A_SCDPT3'!SCDPT3_95ENDIN_2</vt:lpstr>
      <vt:lpstr>'GMIC-NC_21A_SCDPT3'!SCDPT3_95ENDIN_3</vt:lpstr>
      <vt:lpstr>'GMIC-NC_21A_SCDPT3'!SCDPT3_95ENDIN_4</vt:lpstr>
      <vt:lpstr>'GMIC-NC_21A_SCDPT3'!SCDPT3_95ENDIN_5</vt:lpstr>
      <vt:lpstr>'GMIC-NC_21A_SCDPT3'!SCDPT3_95ENDIN_6</vt:lpstr>
      <vt:lpstr>'GMIC-NC_21A_SCDPT3'!SCDPT3_95ENDIN_7</vt:lpstr>
      <vt:lpstr>'GMIC-NC_21A_SCDPT3'!SCDPT3_95ENDIN_8</vt:lpstr>
      <vt:lpstr>'GMIC-NC_21A_SCDPT3'!SCDPT3_95ENDIN_9</vt:lpstr>
      <vt:lpstr>'GMIC-NC_21A_SCDPT3'!SCDPT3_9600000_Range</vt:lpstr>
      <vt:lpstr>'GMIC-NC_21A_SCDPT3'!SCDPT3_9699999_7</vt:lpstr>
      <vt:lpstr>'GMIC-NC_21A_SCDPT3'!SCDPT3_9699999_9</vt:lpstr>
      <vt:lpstr>'GMIC-NC_21A_SCDPT3'!SCDPT3_96BEGIN_1</vt:lpstr>
      <vt:lpstr>'GMIC-NC_21A_SCDPT3'!SCDPT3_96BEGIN_10</vt:lpstr>
      <vt:lpstr>'GMIC-NC_21A_SCDPT3'!SCDPT3_96BEGIN_11</vt:lpstr>
      <vt:lpstr>'GMIC-NC_21A_SCDPT3'!SCDPT3_96BEGIN_12</vt:lpstr>
      <vt:lpstr>'GMIC-NC_21A_SCDPT3'!SCDPT3_96BEGIN_13</vt:lpstr>
      <vt:lpstr>'GMIC-NC_21A_SCDPT3'!SCDPT3_96BEGIN_14</vt:lpstr>
      <vt:lpstr>'GMIC-NC_21A_SCDPT3'!SCDPT3_96BEGIN_2</vt:lpstr>
      <vt:lpstr>'GMIC-NC_21A_SCDPT3'!SCDPT3_96BEGIN_3</vt:lpstr>
      <vt:lpstr>'GMIC-NC_21A_SCDPT3'!SCDPT3_96BEGIN_4</vt:lpstr>
      <vt:lpstr>'GMIC-NC_21A_SCDPT3'!SCDPT3_96BEGIN_5</vt:lpstr>
      <vt:lpstr>'GMIC-NC_21A_SCDPT3'!SCDPT3_96BEGIN_6</vt:lpstr>
      <vt:lpstr>'GMIC-NC_21A_SCDPT3'!SCDPT3_96BEGIN_7</vt:lpstr>
      <vt:lpstr>'GMIC-NC_21A_SCDPT3'!SCDPT3_96BEGIN_8</vt:lpstr>
      <vt:lpstr>'GMIC-NC_21A_SCDPT3'!SCDPT3_96BEGIN_9</vt:lpstr>
      <vt:lpstr>'GMIC-NC_21A_SCDPT3'!SCDPT3_96ENDIN_10</vt:lpstr>
      <vt:lpstr>'GMIC-NC_21A_SCDPT3'!SCDPT3_96ENDIN_11</vt:lpstr>
      <vt:lpstr>'GMIC-NC_21A_SCDPT3'!SCDPT3_96ENDIN_12</vt:lpstr>
      <vt:lpstr>'GMIC-NC_21A_SCDPT3'!SCDPT3_96ENDIN_13</vt:lpstr>
      <vt:lpstr>'GMIC-NC_21A_SCDPT3'!SCDPT3_96ENDIN_14</vt:lpstr>
      <vt:lpstr>'GMIC-NC_21A_SCDPT3'!SCDPT3_96ENDIN_2</vt:lpstr>
      <vt:lpstr>'GMIC-NC_21A_SCDPT3'!SCDPT3_96ENDIN_3</vt:lpstr>
      <vt:lpstr>'GMIC-NC_21A_SCDPT3'!SCDPT3_96ENDIN_4</vt:lpstr>
      <vt:lpstr>'GMIC-NC_21A_SCDPT3'!SCDPT3_96ENDIN_5</vt:lpstr>
      <vt:lpstr>'GMIC-NC_21A_SCDPT3'!SCDPT3_96ENDIN_6</vt:lpstr>
      <vt:lpstr>'GMIC-NC_21A_SCDPT3'!SCDPT3_96ENDIN_7</vt:lpstr>
      <vt:lpstr>'GMIC-NC_21A_SCDPT3'!SCDPT3_96ENDIN_8</vt:lpstr>
      <vt:lpstr>'GMIC-NC_21A_SCDPT3'!SCDPT3_96ENDIN_9</vt:lpstr>
      <vt:lpstr>'GMIC-NC_21A_SCDPT3'!SCDPT3_9799997_7</vt:lpstr>
      <vt:lpstr>'GMIC-NC_21A_SCDPT3'!SCDPT3_9799997_9</vt:lpstr>
      <vt:lpstr>'GMIC-NC_21A_SCDPT3'!SCDPT3_9799998_7</vt:lpstr>
      <vt:lpstr>'GMIC-NC_21A_SCDPT3'!SCDPT3_9799998_9</vt:lpstr>
      <vt:lpstr>'GMIC-NC_21A_SCDPT3'!SCDPT3_9799999_7</vt:lpstr>
      <vt:lpstr>'GMIC-NC_21A_SCDPT3'!SCDPT3_9799999_9</vt:lpstr>
      <vt:lpstr>'GMIC-NC_21A_SCDPT3'!SCDPT3_9899999_7</vt:lpstr>
      <vt:lpstr>'GMIC-NC_21A_SCDPT3'!SCDPT3_9899999_9</vt:lpstr>
      <vt:lpstr>'GMIC-NC_21A_SCDPT3'!SCDPT3_9999999_7</vt:lpstr>
      <vt:lpstr>'GMIC-NC_21A_SCDPT3'!SCDPT3_9999999_9</vt:lpstr>
      <vt:lpstr>'GMIC-NC_21A_SCDPT4'!SCDPT4_0500000_Range</vt:lpstr>
      <vt:lpstr>'GMIC-NC_21A_SCDPT4'!SCDPT4_0500001_1</vt:lpstr>
      <vt:lpstr>'GMIC-NC_21A_SCDPT4'!SCDPT4_0500001_10</vt:lpstr>
      <vt:lpstr>'GMIC-NC_21A_SCDPT4'!SCDPT4_0500001_11</vt:lpstr>
      <vt:lpstr>'GMIC-NC_21A_SCDPT4'!SCDPT4_0500001_12</vt:lpstr>
      <vt:lpstr>'GMIC-NC_21A_SCDPT4'!SCDPT4_0500001_13</vt:lpstr>
      <vt:lpstr>'GMIC-NC_21A_SCDPT4'!SCDPT4_0500001_14</vt:lpstr>
      <vt:lpstr>'GMIC-NC_21A_SCDPT4'!SCDPT4_0500001_15</vt:lpstr>
      <vt:lpstr>'GMIC-NC_21A_SCDPT4'!SCDPT4_0500001_16</vt:lpstr>
      <vt:lpstr>'GMIC-NC_21A_SCDPT4'!SCDPT4_0500001_17</vt:lpstr>
      <vt:lpstr>'GMIC-NC_21A_SCDPT4'!SCDPT4_0500001_18</vt:lpstr>
      <vt:lpstr>'GMIC-NC_21A_SCDPT4'!SCDPT4_0500001_19</vt:lpstr>
      <vt:lpstr>'GMIC-NC_21A_SCDPT4'!SCDPT4_0500001_2</vt:lpstr>
      <vt:lpstr>'GMIC-NC_21A_SCDPT4'!SCDPT4_0500001_20</vt:lpstr>
      <vt:lpstr>'GMIC-NC_21A_SCDPT4'!SCDPT4_0500001_21</vt:lpstr>
      <vt:lpstr>'GMIC-NC_21A_SCDPT4'!SCDPT4_0500001_23</vt:lpstr>
      <vt:lpstr>'GMIC-NC_21A_SCDPT4'!SCDPT4_0500001_24</vt:lpstr>
      <vt:lpstr>'GMIC-NC_21A_SCDPT4'!SCDPT4_0500001_25</vt:lpstr>
      <vt:lpstr>'GMIC-NC_21A_SCDPT4'!SCDPT4_0500001_26</vt:lpstr>
      <vt:lpstr>'GMIC-NC_21A_SCDPT4'!SCDPT4_0500001_3</vt:lpstr>
      <vt:lpstr>'GMIC-NC_21A_SCDPT4'!SCDPT4_0500001_4</vt:lpstr>
      <vt:lpstr>'GMIC-NC_21A_SCDPT4'!SCDPT4_0500001_5</vt:lpstr>
      <vt:lpstr>'GMIC-NC_21A_SCDPT4'!SCDPT4_0500001_7</vt:lpstr>
      <vt:lpstr>'GMIC-NC_21A_SCDPT4'!SCDPT4_0500001_8</vt:lpstr>
      <vt:lpstr>'GMIC-NC_21A_SCDPT4'!SCDPT4_0500001_9</vt:lpstr>
      <vt:lpstr>'GMIC-NC_21A_SCDPT4'!SCDPT4_0599999_10</vt:lpstr>
      <vt:lpstr>'GMIC-NC_21A_SCDPT4'!SCDPT4_0599999_11</vt:lpstr>
      <vt:lpstr>'GMIC-NC_21A_SCDPT4'!SCDPT4_0599999_12</vt:lpstr>
      <vt:lpstr>'GMIC-NC_21A_SCDPT4'!SCDPT4_0599999_13</vt:lpstr>
      <vt:lpstr>'GMIC-NC_21A_SCDPT4'!SCDPT4_0599999_14</vt:lpstr>
      <vt:lpstr>'GMIC-NC_21A_SCDPT4'!SCDPT4_0599999_15</vt:lpstr>
      <vt:lpstr>'GMIC-NC_21A_SCDPT4'!SCDPT4_0599999_16</vt:lpstr>
      <vt:lpstr>'GMIC-NC_21A_SCDPT4'!SCDPT4_0599999_17</vt:lpstr>
      <vt:lpstr>'GMIC-NC_21A_SCDPT4'!SCDPT4_0599999_18</vt:lpstr>
      <vt:lpstr>'GMIC-NC_21A_SCDPT4'!SCDPT4_0599999_19</vt:lpstr>
      <vt:lpstr>'GMIC-NC_21A_SCDPT4'!SCDPT4_0599999_20</vt:lpstr>
      <vt:lpstr>'GMIC-NC_21A_SCDPT4'!SCDPT4_0599999_7</vt:lpstr>
      <vt:lpstr>'GMIC-NC_21A_SCDPT4'!SCDPT4_0599999_8</vt:lpstr>
      <vt:lpstr>'GMIC-NC_21A_SCDPT4'!SCDPT4_0599999_9</vt:lpstr>
      <vt:lpstr>'GMIC-NC_21A_SCDPT4'!SCDPT4_05BEGIN_1</vt:lpstr>
      <vt:lpstr>'GMIC-NC_21A_SCDPT4'!SCDPT4_05BEGIN_10</vt:lpstr>
      <vt:lpstr>'GMIC-NC_21A_SCDPT4'!SCDPT4_05BEGIN_11</vt:lpstr>
      <vt:lpstr>'GMIC-NC_21A_SCDPT4'!SCDPT4_05BEGIN_12</vt:lpstr>
      <vt:lpstr>'GMIC-NC_21A_SCDPT4'!SCDPT4_05BEGIN_13</vt:lpstr>
      <vt:lpstr>'GMIC-NC_21A_SCDPT4'!SCDPT4_05BEGIN_14</vt:lpstr>
      <vt:lpstr>'GMIC-NC_21A_SCDPT4'!SCDPT4_05BEGIN_15</vt:lpstr>
      <vt:lpstr>'GMIC-NC_21A_SCDPT4'!SCDPT4_05BEGIN_16</vt:lpstr>
      <vt:lpstr>'GMIC-NC_21A_SCDPT4'!SCDPT4_05BEGIN_17</vt:lpstr>
      <vt:lpstr>'GMIC-NC_21A_SCDPT4'!SCDPT4_05BEGIN_18</vt:lpstr>
      <vt:lpstr>'GMIC-NC_21A_SCDPT4'!SCDPT4_05BEGIN_19</vt:lpstr>
      <vt:lpstr>'GMIC-NC_21A_SCDPT4'!SCDPT4_05BEGIN_2</vt:lpstr>
      <vt:lpstr>'GMIC-NC_21A_SCDPT4'!SCDPT4_05BEGIN_20</vt:lpstr>
      <vt:lpstr>'GMIC-NC_21A_SCDPT4'!SCDPT4_05BEGIN_21</vt:lpstr>
      <vt:lpstr>'GMIC-NC_21A_SCDPT4'!SCDPT4_05BEGIN_22</vt:lpstr>
      <vt:lpstr>'GMIC-NC_21A_SCDPT4'!SCDPT4_05BEGIN_23</vt:lpstr>
      <vt:lpstr>'GMIC-NC_21A_SCDPT4'!SCDPT4_05BEGIN_24</vt:lpstr>
      <vt:lpstr>'GMIC-NC_21A_SCDPT4'!SCDPT4_05BEGIN_25</vt:lpstr>
      <vt:lpstr>'GMIC-NC_21A_SCDPT4'!SCDPT4_05BEGIN_26</vt:lpstr>
      <vt:lpstr>'GMIC-NC_21A_SCDPT4'!SCDPT4_05BEGIN_3</vt:lpstr>
      <vt:lpstr>'GMIC-NC_21A_SCDPT4'!SCDPT4_05BEGIN_4</vt:lpstr>
      <vt:lpstr>'GMIC-NC_21A_SCDPT4'!SCDPT4_05BEGIN_5</vt:lpstr>
      <vt:lpstr>'GMIC-NC_21A_SCDPT4'!SCDPT4_05BEGIN_6</vt:lpstr>
      <vt:lpstr>'GMIC-NC_21A_SCDPT4'!SCDPT4_05BEGIN_7</vt:lpstr>
      <vt:lpstr>'GMIC-NC_21A_SCDPT4'!SCDPT4_05BEGIN_8</vt:lpstr>
      <vt:lpstr>'GMIC-NC_21A_SCDPT4'!SCDPT4_05BEGIN_9</vt:lpstr>
      <vt:lpstr>'GMIC-NC_21A_SCDPT4'!SCDPT4_05ENDIN_10</vt:lpstr>
      <vt:lpstr>'GMIC-NC_21A_SCDPT4'!SCDPT4_05ENDIN_11</vt:lpstr>
      <vt:lpstr>'GMIC-NC_21A_SCDPT4'!SCDPT4_05ENDIN_12</vt:lpstr>
      <vt:lpstr>'GMIC-NC_21A_SCDPT4'!SCDPT4_05ENDIN_13</vt:lpstr>
      <vt:lpstr>'GMIC-NC_21A_SCDPT4'!SCDPT4_05ENDIN_14</vt:lpstr>
      <vt:lpstr>'GMIC-NC_21A_SCDPT4'!SCDPT4_05ENDIN_15</vt:lpstr>
      <vt:lpstr>'GMIC-NC_21A_SCDPT4'!SCDPT4_05ENDIN_16</vt:lpstr>
      <vt:lpstr>'GMIC-NC_21A_SCDPT4'!SCDPT4_05ENDIN_17</vt:lpstr>
      <vt:lpstr>'GMIC-NC_21A_SCDPT4'!SCDPT4_05ENDIN_18</vt:lpstr>
      <vt:lpstr>'GMIC-NC_21A_SCDPT4'!SCDPT4_05ENDIN_19</vt:lpstr>
      <vt:lpstr>'GMIC-NC_21A_SCDPT4'!SCDPT4_05ENDIN_2</vt:lpstr>
      <vt:lpstr>'GMIC-NC_21A_SCDPT4'!SCDPT4_05ENDIN_20</vt:lpstr>
      <vt:lpstr>'GMIC-NC_21A_SCDPT4'!SCDPT4_05ENDIN_21</vt:lpstr>
      <vt:lpstr>'GMIC-NC_21A_SCDPT4'!SCDPT4_05ENDIN_22</vt:lpstr>
      <vt:lpstr>'GMIC-NC_21A_SCDPT4'!SCDPT4_05ENDIN_23</vt:lpstr>
      <vt:lpstr>'GMIC-NC_21A_SCDPT4'!SCDPT4_05ENDIN_24</vt:lpstr>
      <vt:lpstr>'GMIC-NC_21A_SCDPT4'!SCDPT4_05ENDIN_25</vt:lpstr>
      <vt:lpstr>'GMIC-NC_21A_SCDPT4'!SCDPT4_05ENDIN_26</vt:lpstr>
      <vt:lpstr>'GMIC-NC_21A_SCDPT4'!SCDPT4_05ENDIN_3</vt:lpstr>
      <vt:lpstr>'GMIC-NC_21A_SCDPT4'!SCDPT4_05ENDIN_4</vt:lpstr>
      <vt:lpstr>'GMIC-NC_21A_SCDPT4'!SCDPT4_05ENDIN_5</vt:lpstr>
      <vt:lpstr>'GMIC-NC_21A_SCDPT4'!SCDPT4_05ENDIN_6</vt:lpstr>
      <vt:lpstr>'GMIC-NC_21A_SCDPT4'!SCDPT4_05ENDIN_7</vt:lpstr>
      <vt:lpstr>'GMIC-NC_21A_SCDPT4'!SCDPT4_05ENDIN_8</vt:lpstr>
      <vt:lpstr>'GMIC-NC_21A_SCDPT4'!SCDPT4_05ENDIN_9</vt:lpstr>
      <vt:lpstr>'GMIC-NC_21A_SCDPT4'!SCDPT4_1000000_Range</vt:lpstr>
      <vt:lpstr>'GMIC-NC_21A_SCDPT4'!SCDPT4_1099999_10</vt:lpstr>
      <vt:lpstr>'GMIC-NC_21A_SCDPT4'!SCDPT4_1099999_11</vt:lpstr>
      <vt:lpstr>'GMIC-NC_21A_SCDPT4'!SCDPT4_1099999_12</vt:lpstr>
      <vt:lpstr>'GMIC-NC_21A_SCDPT4'!SCDPT4_1099999_13</vt:lpstr>
      <vt:lpstr>'GMIC-NC_21A_SCDPT4'!SCDPT4_1099999_14</vt:lpstr>
      <vt:lpstr>'GMIC-NC_21A_SCDPT4'!SCDPT4_1099999_15</vt:lpstr>
      <vt:lpstr>'GMIC-NC_21A_SCDPT4'!SCDPT4_1099999_16</vt:lpstr>
      <vt:lpstr>'GMIC-NC_21A_SCDPT4'!SCDPT4_1099999_17</vt:lpstr>
      <vt:lpstr>'GMIC-NC_21A_SCDPT4'!SCDPT4_1099999_18</vt:lpstr>
      <vt:lpstr>'GMIC-NC_21A_SCDPT4'!SCDPT4_1099999_19</vt:lpstr>
      <vt:lpstr>'GMIC-NC_21A_SCDPT4'!SCDPT4_1099999_20</vt:lpstr>
      <vt:lpstr>'GMIC-NC_21A_SCDPT4'!SCDPT4_1099999_7</vt:lpstr>
      <vt:lpstr>'GMIC-NC_21A_SCDPT4'!SCDPT4_1099999_8</vt:lpstr>
      <vt:lpstr>'GMIC-NC_21A_SCDPT4'!SCDPT4_1099999_9</vt:lpstr>
      <vt:lpstr>'GMIC-NC_21A_SCDPT4'!SCDPT4_10BEGIN_1</vt:lpstr>
      <vt:lpstr>'GMIC-NC_21A_SCDPT4'!SCDPT4_10BEGIN_10</vt:lpstr>
      <vt:lpstr>'GMIC-NC_21A_SCDPT4'!SCDPT4_10BEGIN_11</vt:lpstr>
      <vt:lpstr>'GMIC-NC_21A_SCDPT4'!SCDPT4_10BEGIN_12</vt:lpstr>
      <vt:lpstr>'GMIC-NC_21A_SCDPT4'!SCDPT4_10BEGIN_13</vt:lpstr>
      <vt:lpstr>'GMIC-NC_21A_SCDPT4'!SCDPT4_10BEGIN_14</vt:lpstr>
      <vt:lpstr>'GMIC-NC_21A_SCDPT4'!SCDPT4_10BEGIN_15</vt:lpstr>
      <vt:lpstr>'GMIC-NC_21A_SCDPT4'!SCDPT4_10BEGIN_16</vt:lpstr>
      <vt:lpstr>'GMIC-NC_21A_SCDPT4'!SCDPT4_10BEGIN_17</vt:lpstr>
      <vt:lpstr>'GMIC-NC_21A_SCDPT4'!SCDPT4_10BEGIN_18</vt:lpstr>
      <vt:lpstr>'GMIC-NC_21A_SCDPT4'!SCDPT4_10BEGIN_19</vt:lpstr>
      <vt:lpstr>'GMIC-NC_21A_SCDPT4'!SCDPT4_10BEGIN_2</vt:lpstr>
      <vt:lpstr>'GMIC-NC_21A_SCDPT4'!SCDPT4_10BEGIN_20</vt:lpstr>
      <vt:lpstr>'GMIC-NC_21A_SCDPT4'!SCDPT4_10BEGIN_21</vt:lpstr>
      <vt:lpstr>'GMIC-NC_21A_SCDPT4'!SCDPT4_10BEGIN_22</vt:lpstr>
      <vt:lpstr>'GMIC-NC_21A_SCDPT4'!SCDPT4_10BEGIN_23</vt:lpstr>
      <vt:lpstr>'GMIC-NC_21A_SCDPT4'!SCDPT4_10BEGIN_24</vt:lpstr>
      <vt:lpstr>'GMIC-NC_21A_SCDPT4'!SCDPT4_10BEGIN_25</vt:lpstr>
      <vt:lpstr>'GMIC-NC_21A_SCDPT4'!SCDPT4_10BEGIN_26</vt:lpstr>
      <vt:lpstr>'GMIC-NC_21A_SCDPT4'!SCDPT4_10BEGIN_3</vt:lpstr>
      <vt:lpstr>'GMIC-NC_21A_SCDPT4'!SCDPT4_10BEGIN_4</vt:lpstr>
      <vt:lpstr>'GMIC-NC_21A_SCDPT4'!SCDPT4_10BEGIN_5</vt:lpstr>
      <vt:lpstr>'GMIC-NC_21A_SCDPT4'!SCDPT4_10BEGIN_6</vt:lpstr>
      <vt:lpstr>'GMIC-NC_21A_SCDPT4'!SCDPT4_10BEGIN_7</vt:lpstr>
      <vt:lpstr>'GMIC-NC_21A_SCDPT4'!SCDPT4_10BEGIN_8</vt:lpstr>
      <vt:lpstr>'GMIC-NC_21A_SCDPT4'!SCDPT4_10BEGIN_9</vt:lpstr>
      <vt:lpstr>'GMIC-NC_21A_SCDPT4'!SCDPT4_10ENDIN_10</vt:lpstr>
      <vt:lpstr>'GMIC-NC_21A_SCDPT4'!SCDPT4_10ENDIN_11</vt:lpstr>
      <vt:lpstr>'GMIC-NC_21A_SCDPT4'!SCDPT4_10ENDIN_12</vt:lpstr>
      <vt:lpstr>'GMIC-NC_21A_SCDPT4'!SCDPT4_10ENDIN_13</vt:lpstr>
      <vt:lpstr>'GMIC-NC_21A_SCDPT4'!SCDPT4_10ENDIN_14</vt:lpstr>
      <vt:lpstr>'GMIC-NC_21A_SCDPT4'!SCDPT4_10ENDIN_15</vt:lpstr>
      <vt:lpstr>'GMIC-NC_21A_SCDPT4'!SCDPT4_10ENDIN_16</vt:lpstr>
      <vt:lpstr>'GMIC-NC_21A_SCDPT4'!SCDPT4_10ENDIN_17</vt:lpstr>
      <vt:lpstr>'GMIC-NC_21A_SCDPT4'!SCDPT4_10ENDIN_18</vt:lpstr>
      <vt:lpstr>'GMIC-NC_21A_SCDPT4'!SCDPT4_10ENDIN_19</vt:lpstr>
      <vt:lpstr>'GMIC-NC_21A_SCDPT4'!SCDPT4_10ENDIN_2</vt:lpstr>
      <vt:lpstr>'GMIC-NC_21A_SCDPT4'!SCDPT4_10ENDIN_20</vt:lpstr>
      <vt:lpstr>'GMIC-NC_21A_SCDPT4'!SCDPT4_10ENDIN_21</vt:lpstr>
      <vt:lpstr>'GMIC-NC_21A_SCDPT4'!SCDPT4_10ENDIN_22</vt:lpstr>
      <vt:lpstr>'GMIC-NC_21A_SCDPT4'!SCDPT4_10ENDIN_23</vt:lpstr>
      <vt:lpstr>'GMIC-NC_21A_SCDPT4'!SCDPT4_10ENDIN_24</vt:lpstr>
      <vt:lpstr>'GMIC-NC_21A_SCDPT4'!SCDPT4_10ENDIN_25</vt:lpstr>
      <vt:lpstr>'GMIC-NC_21A_SCDPT4'!SCDPT4_10ENDIN_26</vt:lpstr>
      <vt:lpstr>'GMIC-NC_21A_SCDPT4'!SCDPT4_10ENDIN_3</vt:lpstr>
      <vt:lpstr>'GMIC-NC_21A_SCDPT4'!SCDPT4_10ENDIN_4</vt:lpstr>
      <vt:lpstr>'GMIC-NC_21A_SCDPT4'!SCDPT4_10ENDIN_5</vt:lpstr>
      <vt:lpstr>'GMIC-NC_21A_SCDPT4'!SCDPT4_10ENDIN_6</vt:lpstr>
      <vt:lpstr>'GMIC-NC_21A_SCDPT4'!SCDPT4_10ENDIN_7</vt:lpstr>
      <vt:lpstr>'GMIC-NC_21A_SCDPT4'!SCDPT4_10ENDIN_8</vt:lpstr>
      <vt:lpstr>'GMIC-NC_21A_SCDPT4'!SCDPT4_10ENDIN_9</vt:lpstr>
      <vt:lpstr>'GMIC-NC_21A_SCDPT4'!SCDPT4_1700000_Range</vt:lpstr>
      <vt:lpstr>'GMIC-NC_21A_SCDPT4'!SCDPT4_1799999_10</vt:lpstr>
      <vt:lpstr>'GMIC-NC_21A_SCDPT4'!SCDPT4_1799999_11</vt:lpstr>
      <vt:lpstr>'GMIC-NC_21A_SCDPT4'!SCDPT4_1799999_12</vt:lpstr>
      <vt:lpstr>'GMIC-NC_21A_SCDPT4'!SCDPT4_1799999_13</vt:lpstr>
      <vt:lpstr>'GMIC-NC_21A_SCDPT4'!SCDPT4_1799999_14</vt:lpstr>
      <vt:lpstr>'GMIC-NC_21A_SCDPT4'!SCDPT4_1799999_15</vt:lpstr>
      <vt:lpstr>'GMIC-NC_21A_SCDPT4'!SCDPT4_1799999_16</vt:lpstr>
      <vt:lpstr>'GMIC-NC_21A_SCDPT4'!SCDPT4_1799999_17</vt:lpstr>
      <vt:lpstr>'GMIC-NC_21A_SCDPT4'!SCDPT4_1799999_18</vt:lpstr>
      <vt:lpstr>'GMIC-NC_21A_SCDPT4'!SCDPT4_1799999_19</vt:lpstr>
      <vt:lpstr>'GMIC-NC_21A_SCDPT4'!SCDPT4_1799999_20</vt:lpstr>
      <vt:lpstr>'GMIC-NC_21A_SCDPT4'!SCDPT4_1799999_7</vt:lpstr>
      <vt:lpstr>'GMIC-NC_21A_SCDPT4'!SCDPT4_1799999_8</vt:lpstr>
      <vt:lpstr>'GMIC-NC_21A_SCDPT4'!SCDPT4_1799999_9</vt:lpstr>
      <vt:lpstr>'GMIC-NC_21A_SCDPT4'!SCDPT4_17BEGIN_1</vt:lpstr>
      <vt:lpstr>'GMIC-NC_21A_SCDPT4'!SCDPT4_17BEGIN_10</vt:lpstr>
      <vt:lpstr>'GMIC-NC_21A_SCDPT4'!SCDPT4_17BEGIN_11</vt:lpstr>
      <vt:lpstr>'GMIC-NC_21A_SCDPT4'!SCDPT4_17BEGIN_12</vt:lpstr>
      <vt:lpstr>'GMIC-NC_21A_SCDPT4'!SCDPT4_17BEGIN_13</vt:lpstr>
      <vt:lpstr>'GMIC-NC_21A_SCDPT4'!SCDPT4_17BEGIN_14</vt:lpstr>
      <vt:lpstr>'GMIC-NC_21A_SCDPT4'!SCDPT4_17BEGIN_15</vt:lpstr>
      <vt:lpstr>'GMIC-NC_21A_SCDPT4'!SCDPT4_17BEGIN_16</vt:lpstr>
      <vt:lpstr>'GMIC-NC_21A_SCDPT4'!SCDPT4_17BEGIN_17</vt:lpstr>
      <vt:lpstr>'GMIC-NC_21A_SCDPT4'!SCDPT4_17BEGIN_18</vt:lpstr>
      <vt:lpstr>'GMIC-NC_21A_SCDPT4'!SCDPT4_17BEGIN_19</vt:lpstr>
      <vt:lpstr>'GMIC-NC_21A_SCDPT4'!SCDPT4_17BEGIN_2</vt:lpstr>
      <vt:lpstr>'GMIC-NC_21A_SCDPT4'!SCDPT4_17BEGIN_20</vt:lpstr>
      <vt:lpstr>'GMIC-NC_21A_SCDPT4'!SCDPT4_17BEGIN_21</vt:lpstr>
      <vt:lpstr>'GMIC-NC_21A_SCDPT4'!SCDPT4_17BEGIN_22</vt:lpstr>
      <vt:lpstr>'GMIC-NC_21A_SCDPT4'!SCDPT4_17BEGIN_23</vt:lpstr>
      <vt:lpstr>'GMIC-NC_21A_SCDPT4'!SCDPT4_17BEGIN_24</vt:lpstr>
      <vt:lpstr>'GMIC-NC_21A_SCDPT4'!SCDPT4_17BEGIN_25</vt:lpstr>
      <vt:lpstr>'GMIC-NC_21A_SCDPT4'!SCDPT4_17BEGIN_26</vt:lpstr>
      <vt:lpstr>'GMIC-NC_21A_SCDPT4'!SCDPT4_17BEGIN_3</vt:lpstr>
      <vt:lpstr>'GMIC-NC_21A_SCDPT4'!SCDPT4_17BEGIN_4</vt:lpstr>
      <vt:lpstr>'GMIC-NC_21A_SCDPT4'!SCDPT4_17BEGIN_5</vt:lpstr>
      <vt:lpstr>'GMIC-NC_21A_SCDPT4'!SCDPT4_17BEGIN_6</vt:lpstr>
      <vt:lpstr>'GMIC-NC_21A_SCDPT4'!SCDPT4_17BEGIN_7</vt:lpstr>
      <vt:lpstr>'GMIC-NC_21A_SCDPT4'!SCDPT4_17BEGIN_8</vt:lpstr>
      <vt:lpstr>'GMIC-NC_21A_SCDPT4'!SCDPT4_17BEGIN_9</vt:lpstr>
      <vt:lpstr>'GMIC-NC_21A_SCDPT4'!SCDPT4_17ENDIN_10</vt:lpstr>
      <vt:lpstr>'GMIC-NC_21A_SCDPT4'!SCDPT4_17ENDIN_11</vt:lpstr>
      <vt:lpstr>'GMIC-NC_21A_SCDPT4'!SCDPT4_17ENDIN_12</vt:lpstr>
      <vt:lpstr>'GMIC-NC_21A_SCDPT4'!SCDPT4_17ENDIN_13</vt:lpstr>
      <vt:lpstr>'GMIC-NC_21A_SCDPT4'!SCDPT4_17ENDIN_14</vt:lpstr>
      <vt:lpstr>'GMIC-NC_21A_SCDPT4'!SCDPT4_17ENDIN_15</vt:lpstr>
      <vt:lpstr>'GMIC-NC_21A_SCDPT4'!SCDPT4_17ENDIN_16</vt:lpstr>
      <vt:lpstr>'GMIC-NC_21A_SCDPT4'!SCDPT4_17ENDIN_17</vt:lpstr>
      <vt:lpstr>'GMIC-NC_21A_SCDPT4'!SCDPT4_17ENDIN_18</vt:lpstr>
      <vt:lpstr>'GMIC-NC_21A_SCDPT4'!SCDPT4_17ENDIN_19</vt:lpstr>
      <vt:lpstr>'GMIC-NC_21A_SCDPT4'!SCDPT4_17ENDIN_2</vt:lpstr>
      <vt:lpstr>'GMIC-NC_21A_SCDPT4'!SCDPT4_17ENDIN_20</vt:lpstr>
      <vt:lpstr>'GMIC-NC_21A_SCDPT4'!SCDPT4_17ENDIN_21</vt:lpstr>
      <vt:lpstr>'GMIC-NC_21A_SCDPT4'!SCDPT4_17ENDIN_22</vt:lpstr>
      <vt:lpstr>'GMIC-NC_21A_SCDPT4'!SCDPT4_17ENDIN_23</vt:lpstr>
      <vt:lpstr>'GMIC-NC_21A_SCDPT4'!SCDPT4_17ENDIN_24</vt:lpstr>
      <vt:lpstr>'GMIC-NC_21A_SCDPT4'!SCDPT4_17ENDIN_25</vt:lpstr>
      <vt:lpstr>'GMIC-NC_21A_SCDPT4'!SCDPT4_17ENDIN_26</vt:lpstr>
      <vt:lpstr>'GMIC-NC_21A_SCDPT4'!SCDPT4_17ENDIN_3</vt:lpstr>
      <vt:lpstr>'GMIC-NC_21A_SCDPT4'!SCDPT4_17ENDIN_4</vt:lpstr>
      <vt:lpstr>'GMIC-NC_21A_SCDPT4'!SCDPT4_17ENDIN_5</vt:lpstr>
      <vt:lpstr>'GMIC-NC_21A_SCDPT4'!SCDPT4_17ENDIN_6</vt:lpstr>
      <vt:lpstr>'GMIC-NC_21A_SCDPT4'!SCDPT4_17ENDIN_7</vt:lpstr>
      <vt:lpstr>'GMIC-NC_21A_SCDPT4'!SCDPT4_17ENDIN_8</vt:lpstr>
      <vt:lpstr>'GMIC-NC_21A_SCDPT4'!SCDPT4_17ENDIN_9</vt:lpstr>
      <vt:lpstr>'GMIC-NC_21A_SCDPT4'!SCDPT4_2400000_Range</vt:lpstr>
      <vt:lpstr>'GMIC-NC_21A_SCDPT4'!SCDPT4_2499999_10</vt:lpstr>
      <vt:lpstr>'GMIC-NC_21A_SCDPT4'!SCDPT4_2499999_11</vt:lpstr>
      <vt:lpstr>'GMIC-NC_21A_SCDPT4'!SCDPT4_2499999_12</vt:lpstr>
      <vt:lpstr>'GMIC-NC_21A_SCDPT4'!SCDPT4_2499999_13</vt:lpstr>
      <vt:lpstr>'GMIC-NC_21A_SCDPT4'!SCDPT4_2499999_14</vt:lpstr>
      <vt:lpstr>'GMIC-NC_21A_SCDPT4'!SCDPT4_2499999_15</vt:lpstr>
      <vt:lpstr>'GMIC-NC_21A_SCDPT4'!SCDPT4_2499999_16</vt:lpstr>
      <vt:lpstr>'GMIC-NC_21A_SCDPT4'!SCDPT4_2499999_17</vt:lpstr>
      <vt:lpstr>'GMIC-NC_21A_SCDPT4'!SCDPT4_2499999_18</vt:lpstr>
      <vt:lpstr>'GMIC-NC_21A_SCDPT4'!SCDPT4_2499999_19</vt:lpstr>
      <vt:lpstr>'GMIC-NC_21A_SCDPT4'!SCDPT4_2499999_20</vt:lpstr>
      <vt:lpstr>'GMIC-NC_21A_SCDPT4'!SCDPT4_2499999_7</vt:lpstr>
      <vt:lpstr>'GMIC-NC_21A_SCDPT4'!SCDPT4_2499999_8</vt:lpstr>
      <vt:lpstr>'GMIC-NC_21A_SCDPT4'!SCDPT4_2499999_9</vt:lpstr>
      <vt:lpstr>'GMIC-NC_21A_SCDPT4'!SCDPT4_24BEGIN_1</vt:lpstr>
      <vt:lpstr>'GMIC-NC_21A_SCDPT4'!SCDPT4_24BEGIN_10</vt:lpstr>
      <vt:lpstr>'GMIC-NC_21A_SCDPT4'!SCDPT4_24BEGIN_11</vt:lpstr>
      <vt:lpstr>'GMIC-NC_21A_SCDPT4'!SCDPT4_24BEGIN_12</vt:lpstr>
      <vt:lpstr>'GMIC-NC_21A_SCDPT4'!SCDPT4_24BEGIN_13</vt:lpstr>
      <vt:lpstr>'GMIC-NC_21A_SCDPT4'!SCDPT4_24BEGIN_14</vt:lpstr>
      <vt:lpstr>'GMIC-NC_21A_SCDPT4'!SCDPT4_24BEGIN_15</vt:lpstr>
      <vt:lpstr>'GMIC-NC_21A_SCDPT4'!SCDPT4_24BEGIN_16</vt:lpstr>
      <vt:lpstr>'GMIC-NC_21A_SCDPT4'!SCDPT4_24BEGIN_17</vt:lpstr>
      <vt:lpstr>'GMIC-NC_21A_SCDPT4'!SCDPT4_24BEGIN_18</vt:lpstr>
      <vt:lpstr>'GMIC-NC_21A_SCDPT4'!SCDPT4_24BEGIN_19</vt:lpstr>
      <vt:lpstr>'GMIC-NC_21A_SCDPT4'!SCDPT4_24BEGIN_2</vt:lpstr>
      <vt:lpstr>'GMIC-NC_21A_SCDPT4'!SCDPT4_24BEGIN_20</vt:lpstr>
      <vt:lpstr>'GMIC-NC_21A_SCDPT4'!SCDPT4_24BEGIN_21</vt:lpstr>
      <vt:lpstr>'GMIC-NC_21A_SCDPT4'!SCDPT4_24BEGIN_22</vt:lpstr>
      <vt:lpstr>'GMIC-NC_21A_SCDPT4'!SCDPT4_24BEGIN_23</vt:lpstr>
      <vt:lpstr>'GMIC-NC_21A_SCDPT4'!SCDPT4_24BEGIN_24</vt:lpstr>
      <vt:lpstr>'GMIC-NC_21A_SCDPT4'!SCDPT4_24BEGIN_25</vt:lpstr>
      <vt:lpstr>'GMIC-NC_21A_SCDPT4'!SCDPT4_24BEGIN_26</vt:lpstr>
      <vt:lpstr>'GMIC-NC_21A_SCDPT4'!SCDPT4_24BEGIN_3</vt:lpstr>
      <vt:lpstr>'GMIC-NC_21A_SCDPT4'!SCDPT4_24BEGIN_4</vt:lpstr>
      <vt:lpstr>'GMIC-NC_21A_SCDPT4'!SCDPT4_24BEGIN_5</vt:lpstr>
      <vt:lpstr>'GMIC-NC_21A_SCDPT4'!SCDPT4_24BEGIN_6</vt:lpstr>
      <vt:lpstr>'GMIC-NC_21A_SCDPT4'!SCDPT4_24BEGIN_7</vt:lpstr>
      <vt:lpstr>'GMIC-NC_21A_SCDPT4'!SCDPT4_24BEGIN_8</vt:lpstr>
      <vt:lpstr>'GMIC-NC_21A_SCDPT4'!SCDPT4_24BEGIN_9</vt:lpstr>
      <vt:lpstr>'GMIC-NC_21A_SCDPT4'!SCDPT4_24ENDIN_10</vt:lpstr>
      <vt:lpstr>'GMIC-NC_21A_SCDPT4'!SCDPT4_24ENDIN_11</vt:lpstr>
      <vt:lpstr>'GMIC-NC_21A_SCDPT4'!SCDPT4_24ENDIN_12</vt:lpstr>
      <vt:lpstr>'GMIC-NC_21A_SCDPT4'!SCDPT4_24ENDIN_13</vt:lpstr>
      <vt:lpstr>'GMIC-NC_21A_SCDPT4'!SCDPT4_24ENDIN_14</vt:lpstr>
      <vt:lpstr>'GMIC-NC_21A_SCDPT4'!SCDPT4_24ENDIN_15</vt:lpstr>
      <vt:lpstr>'GMIC-NC_21A_SCDPT4'!SCDPT4_24ENDIN_16</vt:lpstr>
      <vt:lpstr>'GMIC-NC_21A_SCDPT4'!SCDPT4_24ENDIN_17</vt:lpstr>
      <vt:lpstr>'GMIC-NC_21A_SCDPT4'!SCDPT4_24ENDIN_18</vt:lpstr>
      <vt:lpstr>'GMIC-NC_21A_SCDPT4'!SCDPT4_24ENDIN_19</vt:lpstr>
      <vt:lpstr>'GMIC-NC_21A_SCDPT4'!SCDPT4_24ENDIN_2</vt:lpstr>
      <vt:lpstr>'GMIC-NC_21A_SCDPT4'!SCDPT4_24ENDIN_20</vt:lpstr>
      <vt:lpstr>'GMIC-NC_21A_SCDPT4'!SCDPT4_24ENDIN_21</vt:lpstr>
      <vt:lpstr>'GMIC-NC_21A_SCDPT4'!SCDPT4_24ENDIN_22</vt:lpstr>
      <vt:lpstr>'GMIC-NC_21A_SCDPT4'!SCDPT4_24ENDIN_23</vt:lpstr>
      <vt:lpstr>'GMIC-NC_21A_SCDPT4'!SCDPT4_24ENDIN_24</vt:lpstr>
      <vt:lpstr>'GMIC-NC_21A_SCDPT4'!SCDPT4_24ENDIN_25</vt:lpstr>
      <vt:lpstr>'GMIC-NC_21A_SCDPT4'!SCDPT4_24ENDIN_26</vt:lpstr>
      <vt:lpstr>'GMIC-NC_21A_SCDPT4'!SCDPT4_24ENDIN_3</vt:lpstr>
      <vt:lpstr>'GMIC-NC_21A_SCDPT4'!SCDPT4_24ENDIN_4</vt:lpstr>
      <vt:lpstr>'GMIC-NC_21A_SCDPT4'!SCDPT4_24ENDIN_5</vt:lpstr>
      <vt:lpstr>'GMIC-NC_21A_SCDPT4'!SCDPT4_24ENDIN_6</vt:lpstr>
      <vt:lpstr>'GMIC-NC_21A_SCDPT4'!SCDPT4_24ENDIN_7</vt:lpstr>
      <vt:lpstr>'GMIC-NC_21A_SCDPT4'!SCDPT4_24ENDIN_8</vt:lpstr>
      <vt:lpstr>'GMIC-NC_21A_SCDPT4'!SCDPT4_24ENDIN_9</vt:lpstr>
      <vt:lpstr>'GMIC-NC_21A_SCDPT4'!SCDPT4_3100000_Range</vt:lpstr>
      <vt:lpstr>'GMIC-NC_21A_SCDPT4'!SCDPT4_3100001_1</vt:lpstr>
      <vt:lpstr>'GMIC-NC_21A_SCDPT4'!SCDPT4_3100001_10</vt:lpstr>
      <vt:lpstr>'GMIC-NC_21A_SCDPT4'!SCDPT4_3100001_11</vt:lpstr>
      <vt:lpstr>'GMIC-NC_21A_SCDPT4'!SCDPT4_3100001_12</vt:lpstr>
      <vt:lpstr>'GMIC-NC_21A_SCDPT4'!SCDPT4_3100001_13</vt:lpstr>
      <vt:lpstr>'GMIC-NC_21A_SCDPT4'!SCDPT4_3100001_14</vt:lpstr>
      <vt:lpstr>'GMIC-NC_21A_SCDPT4'!SCDPT4_3100001_15</vt:lpstr>
      <vt:lpstr>'GMIC-NC_21A_SCDPT4'!SCDPT4_3100001_16</vt:lpstr>
      <vt:lpstr>'GMIC-NC_21A_SCDPT4'!SCDPT4_3100001_17</vt:lpstr>
      <vt:lpstr>'GMIC-NC_21A_SCDPT4'!SCDPT4_3100001_18</vt:lpstr>
      <vt:lpstr>'GMIC-NC_21A_SCDPT4'!SCDPT4_3100001_19</vt:lpstr>
      <vt:lpstr>'GMIC-NC_21A_SCDPT4'!SCDPT4_3100001_2</vt:lpstr>
      <vt:lpstr>'GMIC-NC_21A_SCDPT4'!SCDPT4_3100001_20</vt:lpstr>
      <vt:lpstr>'GMIC-NC_21A_SCDPT4'!SCDPT4_3100001_21</vt:lpstr>
      <vt:lpstr>'GMIC-NC_21A_SCDPT4'!SCDPT4_3100001_22</vt:lpstr>
      <vt:lpstr>'GMIC-NC_21A_SCDPT4'!SCDPT4_3100001_23</vt:lpstr>
      <vt:lpstr>'GMIC-NC_21A_SCDPT4'!SCDPT4_3100001_24</vt:lpstr>
      <vt:lpstr>'GMIC-NC_21A_SCDPT4'!SCDPT4_3100001_25</vt:lpstr>
      <vt:lpstr>'GMIC-NC_21A_SCDPT4'!SCDPT4_3100001_26</vt:lpstr>
      <vt:lpstr>'GMIC-NC_21A_SCDPT4'!SCDPT4_3100001_3</vt:lpstr>
      <vt:lpstr>'GMIC-NC_21A_SCDPT4'!SCDPT4_3100001_4</vt:lpstr>
      <vt:lpstr>'GMIC-NC_21A_SCDPT4'!SCDPT4_3100001_5</vt:lpstr>
      <vt:lpstr>'GMIC-NC_21A_SCDPT4'!SCDPT4_3100001_7</vt:lpstr>
      <vt:lpstr>'GMIC-NC_21A_SCDPT4'!SCDPT4_3100001_8</vt:lpstr>
      <vt:lpstr>'GMIC-NC_21A_SCDPT4'!SCDPT4_3100001_9</vt:lpstr>
      <vt:lpstr>'GMIC-NC_21A_SCDPT4'!SCDPT4_3199999_10</vt:lpstr>
      <vt:lpstr>'GMIC-NC_21A_SCDPT4'!SCDPT4_3199999_11</vt:lpstr>
      <vt:lpstr>'GMIC-NC_21A_SCDPT4'!SCDPT4_3199999_12</vt:lpstr>
      <vt:lpstr>'GMIC-NC_21A_SCDPT4'!SCDPT4_3199999_13</vt:lpstr>
      <vt:lpstr>'GMIC-NC_21A_SCDPT4'!SCDPT4_3199999_14</vt:lpstr>
      <vt:lpstr>'GMIC-NC_21A_SCDPT4'!SCDPT4_3199999_15</vt:lpstr>
      <vt:lpstr>'GMIC-NC_21A_SCDPT4'!SCDPT4_3199999_16</vt:lpstr>
      <vt:lpstr>'GMIC-NC_21A_SCDPT4'!SCDPT4_3199999_17</vt:lpstr>
      <vt:lpstr>'GMIC-NC_21A_SCDPT4'!SCDPT4_3199999_18</vt:lpstr>
      <vt:lpstr>'GMIC-NC_21A_SCDPT4'!SCDPT4_3199999_19</vt:lpstr>
      <vt:lpstr>'GMIC-NC_21A_SCDPT4'!SCDPT4_3199999_20</vt:lpstr>
      <vt:lpstr>'GMIC-NC_21A_SCDPT4'!SCDPT4_3199999_7</vt:lpstr>
      <vt:lpstr>'GMIC-NC_21A_SCDPT4'!SCDPT4_3199999_8</vt:lpstr>
      <vt:lpstr>'GMIC-NC_21A_SCDPT4'!SCDPT4_3199999_9</vt:lpstr>
      <vt:lpstr>'GMIC-NC_21A_SCDPT4'!SCDPT4_31BEGIN_1</vt:lpstr>
      <vt:lpstr>'GMIC-NC_21A_SCDPT4'!SCDPT4_31BEGIN_10</vt:lpstr>
      <vt:lpstr>'GMIC-NC_21A_SCDPT4'!SCDPT4_31BEGIN_11</vt:lpstr>
      <vt:lpstr>'GMIC-NC_21A_SCDPT4'!SCDPT4_31BEGIN_12</vt:lpstr>
      <vt:lpstr>'GMIC-NC_21A_SCDPT4'!SCDPT4_31BEGIN_13</vt:lpstr>
      <vt:lpstr>'GMIC-NC_21A_SCDPT4'!SCDPT4_31BEGIN_14</vt:lpstr>
      <vt:lpstr>'GMIC-NC_21A_SCDPT4'!SCDPT4_31BEGIN_15</vt:lpstr>
      <vt:lpstr>'GMIC-NC_21A_SCDPT4'!SCDPT4_31BEGIN_16</vt:lpstr>
      <vt:lpstr>'GMIC-NC_21A_SCDPT4'!SCDPT4_31BEGIN_17</vt:lpstr>
      <vt:lpstr>'GMIC-NC_21A_SCDPT4'!SCDPT4_31BEGIN_18</vt:lpstr>
      <vt:lpstr>'GMIC-NC_21A_SCDPT4'!SCDPT4_31BEGIN_19</vt:lpstr>
      <vt:lpstr>'GMIC-NC_21A_SCDPT4'!SCDPT4_31BEGIN_2</vt:lpstr>
      <vt:lpstr>'GMIC-NC_21A_SCDPT4'!SCDPT4_31BEGIN_20</vt:lpstr>
      <vt:lpstr>'GMIC-NC_21A_SCDPT4'!SCDPT4_31BEGIN_21</vt:lpstr>
      <vt:lpstr>'GMIC-NC_21A_SCDPT4'!SCDPT4_31BEGIN_22</vt:lpstr>
      <vt:lpstr>'GMIC-NC_21A_SCDPT4'!SCDPT4_31BEGIN_23</vt:lpstr>
      <vt:lpstr>'GMIC-NC_21A_SCDPT4'!SCDPT4_31BEGIN_24</vt:lpstr>
      <vt:lpstr>'GMIC-NC_21A_SCDPT4'!SCDPT4_31BEGIN_25</vt:lpstr>
      <vt:lpstr>'GMIC-NC_21A_SCDPT4'!SCDPT4_31BEGIN_26</vt:lpstr>
      <vt:lpstr>'GMIC-NC_21A_SCDPT4'!SCDPT4_31BEGIN_3</vt:lpstr>
      <vt:lpstr>'GMIC-NC_21A_SCDPT4'!SCDPT4_31BEGIN_4</vt:lpstr>
      <vt:lpstr>'GMIC-NC_21A_SCDPT4'!SCDPT4_31BEGIN_5</vt:lpstr>
      <vt:lpstr>'GMIC-NC_21A_SCDPT4'!SCDPT4_31BEGIN_6</vt:lpstr>
      <vt:lpstr>'GMIC-NC_21A_SCDPT4'!SCDPT4_31BEGIN_7</vt:lpstr>
      <vt:lpstr>'GMIC-NC_21A_SCDPT4'!SCDPT4_31BEGIN_8</vt:lpstr>
      <vt:lpstr>'GMIC-NC_21A_SCDPT4'!SCDPT4_31BEGIN_9</vt:lpstr>
      <vt:lpstr>'GMIC-NC_21A_SCDPT4'!SCDPT4_31ENDIN_10</vt:lpstr>
      <vt:lpstr>'GMIC-NC_21A_SCDPT4'!SCDPT4_31ENDIN_11</vt:lpstr>
      <vt:lpstr>'GMIC-NC_21A_SCDPT4'!SCDPT4_31ENDIN_12</vt:lpstr>
      <vt:lpstr>'GMIC-NC_21A_SCDPT4'!SCDPT4_31ENDIN_13</vt:lpstr>
      <vt:lpstr>'GMIC-NC_21A_SCDPT4'!SCDPT4_31ENDIN_14</vt:lpstr>
      <vt:lpstr>'GMIC-NC_21A_SCDPT4'!SCDPT4_31ENDIN_15</vt:lpstr>
      <vt:lpstr>'GMIC-NC_21A_SCDPT4'!SCDPT4_31ENDIN_16</vt:lpstr>
      <vt:lpstr>'GMIC-NC_21A_SCDPT4'!SCDPT4_31ENDIN_17</vt:lpstr>
      <vt:lpstr>'GMIC-NC_21A_SCDPT4'!SCDPT4_31ENDIN_18</vt:lpstr>
      <vt:lpstr>'GMIC-NC_21A_SCDPT4'!SCDPT4_31ENDIN_19</vt:lpstr>
      <vt:lpstr>'GMIC-NC_21A_SCDPT4'!SCDPT4_31ENDIN_2</vt:lpstr>
      <vt:lpstr>'GMIC-NC_21A_SCDPT4'!SCDPT4_31ENDIN_20</vt:lpstr>
      <vt:lpstr>'GMIC-NC_21A_SCDPT4'!SCDPT4_31ENDIN_21</vt:lpstr>
      <vt:lpstr>'GMIC-NC_21A_SCDPT4'!SCDPT4_31ENDIN_22</vt:lpstr>
      <vt:lpstr>'GMIC-NC_21A_SCDPT4'!SCDPT4_31ENDIN_23</vt:lpstr>
      <vt:lpstr>'GMIC-NC_21A_SCDPT4'!SCDPT4_31ENDIN_24</vt:lpstr>
      <vt:lpstr>'GMIC-NC_21A_SCDPT4'!SCDPT4_31ENDIN_25</vt:lpstr>
      <vt:lpstr>'GMIC-NC_21A_SCDPT4'!SCDPT4_31ENDIN_26</vt:lpstr>
      <vt:lpstr>'GMIC-NC_21A_SCDPT4'!SCDPT4_31ENDIN_3</vt:lpstr>
      <vt:lpstr>'GMIC-NC_21A_SCDPT4'!SCDPT4_31ENDIN_4</vt:lpstr>
      <vt:lpstr>'GMIC-NC_21A_SCDPT4'!SCDPT4_31ENDIN_5</vt:lpstr>
      <vt:lpstr>'GMIC-NC_21A_SCDPT4'!SCDPT4_31ENDIN_6</vt:lpstr>
      <vt:lpstr>'GMIC-NC_21A_SCDPT4'!SCDPT4_31ENDIN_7</vt:lpstr>
      <vt:lpstr>'GMIC-NC_21A_SCDPT4'!SCDPT4_31ENDIN_8</vt:lpstr>
      <vt:lpstr>'GMIC-NC_21A_SCDPT4'!SCDPT4_31ENDIN_9</vt:lpstr>
      <vt:lpstr>'GMIC-NC_21A_SCDPT4'!SCDPT4_3800000_Range</vt:lpstr>
      <vt:lpstr>'GMIC-NC_21A_SCDPT4'!SCDPT4_3800001_1</vt:lpstr>
      <vt:lpstr>'GMIC-NC_21A_SCDPT4'!SCDPT4_3800001_10</vt:lpstr>
      <vt:lpstr>'GMIC-NC_21A_SCDPT4'!SCDPT4_3800001_11</vt:lpstr>
      <vt:lpstr>'GMIC-NC_21A_SCDPT4'!SCDPT4_3800001_12</vt:lpstr>
      <vt:lpstr>'GMIC-NC_21A_SCDPT4'!SCDPT4_3800001_13</vt:lpstr>
      <vt:lpstr>'GMIC-NC_21A_SCDPT4'!SCDPT4_3800001_14</vt:lpstr>
      <vt:lpstr>'GMIC-NC_21A_SCDPT4'!SCDPT4_3800001_15</vt:lpstr>
      <vt:lpstr>'GMIC-NC_21A_SCDPT4'!SCDPT4_3800001_16</vt:lpstr>
      <vt:lpstr>'GMIC-NC_21A_SCDPT4'!SCDPT4_3800001_17</vt:lpstr>
      <vt:lpstr>'GMIC-NC_21A_SCDPT4'!SCDPT4_3800001_18</vt:lpstr>
      <vt:lpstr>'GMIC-NC_21A_SCDPT4'!SCDPT4_3800001_19</vt:lpstr>
      <vt:lpstr>'GMIC-NC_21A_SCDPT4'!SCDPT4_3800001_2</vt:lpstr>
      <vt:lpstr>'GMIC-NC_21A_SCDPT4'!SCDPT4_3800001_20</vt:lpstr>
      <vt:lpstr>'GMIC-NC_21A_SCDPT4'!SCDPT4_3800001_21</vt:lpstr>
      <vt:lpstr>'GMIC-NC_21A_SCDPT4'!SCDPT4_3800001_23</vt:lpstr>
      <vt:lpstr>'GMIC-NC_21A_SCDPT4'!SCDPT4_3800001_24</vt:lpstr>
      <vt:lpstr>'GMIC-NC_21A_SCDPT4'!SCDPT4_3800001_25</vt:lpstr>
      <vt:lpstr>'GMIC-NC_21A_SCDPT4'!SCDPT4_3800001_26</vt:lpstr>
      <vt:lpstr>'GMIC-NC_21A_SCDPT4'!SCDPT4_3800001_3</vt:lpstr>
      <vt:lpstr>'GMIC-NC_21A_SCDPT4'!SCDPT4_3800001_4</vt:lpstr>
      <vt:lpstr>'GMIC-NC_21A_SCDPT4'!SCDPT4_3800001_5</vt:lpstr>
      <vt:lpstr>'GMIC-NC_21A_SCDPT4'!SCDPT4_3800001_7</vt:lpstr>
      <vt:lpstr>'GMIC-NC_21A_SCDPT4'!SCDPT4_3800001_8</vt:lpstr>
      <vt:lpstr>'GMIC-NC_21A_SCDPT4'!SCDPT4_3800001_9</vt:lpstr>
      <vt:lpstr>'GMIC-NC_21A_SCDPT4'!SCDPT4_3899999_10</vt:lpstr>
      <vt:lpstr>'GMIC-NC_21A_SCDPT4'!SCDPT4_3899999_11</vt:lpstr>
      <vt:lpstr>'GMIC-NC_21A_SCDPT4'!SCDPT4_3899999_12</vt:lpstr>
      <vt:lpstr>'GMIC-NC_21A_SCDPT4'!SCDPT4_3899999_13</vt:lpstr>
      <vt:lpstr>'GMIC-NC_21A_SCDPT4'!SCDPT4_3899999_14</vt:lpstr>
      <vt:lpstr>'GMIC-NC_21A_SCDPT4'!SCDPT4_3899999_15</vt:lpstr>
      <vt:lpstr>'GMIC-NC_21A_SCDPT4'!SCDPT4_3899999_16</vt:lpstr>
      <vt:lpstr>'GMIC-NC_21A_SCDPT4'!SCDPT4_3899999_17</vt:lpstr>
      <vt:lpstr>'GMIC-NC_21A_SCDPT4'!SCDPT4_3899999_18</vt:lpstr>
      <vt:lpstr>'GMIC-NC_21A_SCDPT4'!SCDPT4_3899999_19</vt:lpstr>
      <vt:lpstr>'GMIC-NC_21A_SCDPT4'!SCDPT4_3899999_20</vt:lpstr>
      <vt:lpstr>'GMIC-NC_21A_SCDPT4'!SCDPT4_3899999_7</vt:lpstr>
      <vt:lpstr>'GMIC-NC_21A_SCDPT4'!SCDPT4_3899999_8</vt:lpstr>
      <vt:lpstr>'GMIC-NC_21A_SCDPT4'!SCDPT4_3899999_9</vt:lpstr>
      <vt:lpstr>'GMIC-NC_21A_SCDPT4'!SCDPT4_38BEGIN_1</vt:lpstr>
      <vt:lpstr>'GMIC-NC_21A_SCDPT4'!SCDPT4_38BEGIN_10</vt:lpstr>
      <vt:lpstr>'GMIC-NC_21A_SCDPT4'!SCDPT4_38BEGIN_11</vt:lpstr>
      <vt:lpstr>'GMIC-NC_21A_SCDPT4'!SCDPT4_38BEGIN_12</vt:lpstr>
      <vt:lpstr>'GMIC-NC_21A_SCDPT4'!SCDPT4_38BEGIN_13</vt:lpstr>
      <vt:lpstr>'GMIC-NC_21A_SCDPT4'!SCDPT4_38BEGIN_14</vt:lpstr>
      <vt:lpstr>'GMIC-NC_21A_SCDPT4'!SCDPT4_38BEGIN_15</vt:lpstr>
      <vt:lpstr>'GMIC-NC_21A_SCDPT4'!SCDPT4_38BEGIN_16</vt:lpstr>
      <vt:lpstr>'GMIC-NC_21A_SCDPT4'!SCDPT4_38BEGIN_17</vt:lpstr>
      <vt:lpstr>'GMIC-NC_21A_SCDPT4'!SCDPT4_38BEGIN_18</vt:lpstr>
      <vt:lpstr>'GMIC-NC_21A_SCDPT4'!SCDPT4_38BEGIN_19</vt:lpstr>
      <vt:lpstr>'GMIC-NC_21A_SCDPT4'!SCDPT4_38BEGIN_2</vt:lpstr>
      <vt:lpstr>'GMIC-NC_21A_SCDPT4'!SCDPT4_38BEGIN_20</vt:lpstr>
      <vt:lpstr>'GMIC-NC_21A_SCDPT4'!SCDPT4_38BEGIN_21</vt:lpstr>
      <vt:lpstr>'GMIC-NC_21A_SCDPT4'!SCDPT4_38BEGIN_22</vt:lpstr>
      <vt:lpstr>'GMIC-NC_21A_SCDPT4'!SCDPT4_38BEGIN_23</vt:lpstr>
      <vt:lpstr>'GMIC-NC_21A_SCDPT4'!SCDPT4_38BEGIN_24</vt:lpstr>
      <vt:lpstr>'GMIC-NC_21A_SCDPT4'!SCDPT4_38BEGIN_25</vt:lpstr>
      <vt:lpstr>'GMIC-NC_21A_SCDPT4'!SCDPT4_38BEGIN_26</vt:lpstr>
      <vt:lpstr>'GMIC-NC_21A_SCDPT4'!SCDPT4_38BEGIN_3</vt:lpstr>
      <vt:lpstr>'GMIC-NC_21A_SCDPT4'!SCDPT4_38BEGIN_4</vt:lpstr>
      <vt:lpstr>'GMIC-NC_21A_SCDPT4'!SCDPT4_38BEGIN_5</vt:lpstr>
      <vt:lpstr>'GMIC-NC_21A_SCDPT4'!SCDPT4_38BEGIN_6</vt:lpstr>
      <vt:lpstr>'GMIC-NC_21A_SCDPT4'!SCDPT4_38BEGIN_7</vt:lpstr>
      <vt:lpstr>'GMIC-NC_21A_SCDPT4'!SCDPT4_38BEGIN_8</vt:lpstr>
      <vt:lpstr>'GMIC-NC_21A_SCDPT4'!SCDPT4_38BEGIN_9</vt:lpstr>
      <vt:lpstr>'GMIC-NC_21A_SCDPT4'!SCDPT4_38ENDIN_10</vt:lpstr>
      <vt:lpstr>'GMIC-NC_21A_SCDPT4'!SCDPT4_38ENDIN_11</vt:lpstr>
      <vt:lpstr>'GMIC-NC_21A_SCDPT4'!SCDPT4_38ENDIN_12</vt:lpstr>
      <vt:lpstr>'GMIC-NC_21A_SCDPT4'!SCDPT4_38ENDIN_13</vt:lpstr>
      <vt:lpstr>'GMIC-NC_21A_SCDPT4'!SCDPT4_38ENDIN_14</vt:lpstr>
      <vt:lpstr>'GMIC-NC_21A_SCDPT4'!SCDPT4_38ENDIN_15</vt:lpstr>
      <vt:lpstr>'GMIC-NC_21A_SCDPT4'!SCDPT4_38ENDIN_16</vt:lpstr>
      <vt:lpstr>'GMIC-NC_21A_SCDPT4'!SCDPT4_38ENDIN_17</vt:lpstr>
      <vt:lpstr>'GMIC-NC_21A_SCDPT4'!SCDPT4_38ENDIN_18</vt:lpstr>
      <vt:lpstr>'GMIC-NC_21A_SCDPT4'!SCDPT4_38ENDIN_19</vt:lpstr>
      <vt:lpstr>'GMIC-NC_21A_SCDPT4'!SCDPT4_38ENDIN_2</vt:lpstr>
      <vt:lpstr>'GMIC-NC_21A_SCDPT4'!SCDPT4_38ENDIN_20</vt:lpstr>
      <vt:lpstr>'GMIC-NC_21A_SCDPT4'!SCDPT4_38ENDIN_21</vt:lpstr>
      <vt:lpstr>'GMIC-NC_21A_SCDPT4'!SCDPT4_38ENDIN_22</vt:lpstr>
      <vt:lpstr>'GMIC-NC_21A_SCDPT4'!SCDPT4_38ENDIN_23</vt:lpstr>
      <vt:lpstr>'GMIC-NC_21A_SCDPT4'!SCDPT4_38ENDIN_24</vt:lpstr>
      <vt:lpstr>'GMIC-NC_21A_SCDPT4'!SCDPT4_38ENDIN_25</vt:lpstr>
      <vt:lpstr>'GMIC-NC_21A_SCDPT4'!SCDPT4_38ENDIN_26</vt:lpstr>
      <vt:lpstr>'GMIC-NC_21A_SCDPT4'!SCDPT4_38ENDIN_3</vt:lpstr>
      <vt:lpstr>'GMIC-NC_21A_SCDPT4'!SCDPT4_38ENDIN_4</vt:lpstr>
      <vt:lpstr>'GMIC-NC_21A_SCDPT4'!SCDPT4_38ENDIN_5</vt:lpstr>
      <vt:lpstr>'GMIC-NC_21A_SCDPT4'!SCDPT4_38ENDIN_6</vt:lpstr>
      <vt:lpstr>'GMIC-NC_21A_SCDPT4'!SCDPT4_38ENDIN_7</vt:lpstr>
      <vt:lpstr>'GMIC-NC_21A_SCDPT4'!SCDPT4_38ENDIN_8</vt:lpstr>
      <vt:lpstr>'GMIC-NC_21A_SCDPT4'!SCDPT4_38ENDIN_9</vt:lpstr>
      <vt:lpstr>'GMIC-NC_21A_SCDPT4'!SCDPT4_4800000_Range</vt:lpstr>
      <vt:lpstr>'GMIC-NC_21A_SCDPT4'!SCDPT4_4899999_10</vt:lpstr>
      <vt:lpstr>'GMIC-NC_21A_SCDPT4'!SCDPT4_4899999_11</vt:lpstr>
      <vt:lpstr>'GMIC-NC_21A_SCDPT4'!SCDPT4_4899999_12</vt:lpstr>
      <vt:lpstr>'GMIC-NC_21A_SCDPT4'!SCDPT4_4899999_13</vt:lpstr>
      <vt:lpstr>'GMIC-NC_21A_SCDPT4'!SCDPT4_4899999_14</vt:lpstr>
      <vt:lpstr>'GMIC-NC_21A_SCDPT4'!SCDPT4_4899999_15</vt:lpstr>
      <vt:lpstr>'GMIC-NC_21A_SCDPT4'!SCDPT4_4899999_16</vt:lpstr>
      <vt:lpstr>'GMIC-NC_21A_SCDPT4'!SCDPT4_4899999_17</vt:lpstr>
      <vt:lpstr>'GMIC-NC_21A_SCDPT4'!SCDPT4_4899999_18</vt:lpstr>
      <vt:lpstr>'GMIC-NC_21A_SCDPT4'!SCDPT4_4899999_19</vt:lpstr>
      <vt:lpstr>'GMIC-NC_21A_SCDPT4'!SCDPT4_4899999_20</vt:lpstr>
      <vt:lpstr>'GMIC-NC_21A_SCDPT4'!SCDPT4_4899999_7</vt:lpstr>
      <vt:lpstr>'GMIC-NC_21A_SCDPT4'!SCDPT4_4899999_8</vt:lpstr>
      <vt:lpstr>'GMIC-NC_21A_SCDPT4'!SCDPT4_4899999_9</vt:lpstr>
      <vt:lpstr>'GMIC-NC_21A_SCDPT4'!SCDPT4_48BEGIN_1</vt:lpstr>
      <vt:lpstr>'GMIC-NC_21A_SCDPT4'!SCDPT4_48BEGIN_10</vt:lpstr>
      <vt:lpstr>'GMIC-NC_21A_SCDPT4'!SCDPT4_48BEGIN_11</vt:lpstr>
      <vt:lpstr>'GMIC-NC_21A_SCDPT4'!SCDPT4_48BEGIN_12</vt:lpstr>
      <vt:lpstr>'GMIC-NC_21A_SCDPT4'!SCDPT4_48BEGIN_13</vt:lpstr>
      <vt:lpstr>'GMIC-NC_21A_SCDPT4'!SCDPT4_48BEGIN_14</vt:lpstr>
      <vt:lpstr>'GMIC-NC_21A_SCDPT4'!SCDPT4_48BEGIN_15</vt:lpstr>
      <vt:lpstr>'GMIC-NC_21A_SCDPT4'!SCDPT4_48BEGIN_16</vt:lpstr>
      <vt:lpstr>'GMIC-NC_21A_SCDPT4'!SCDPT4_48BEGIN_17</vt:lpstr>
      <vt:lpstr>'GMIC-NC_21A_SCDPT4'!SCDPT4_48BEGIN_18</vt:lpstr>
      <vt:lpstr>'GMIC-NC_21A_SCDPT4'!SCDPT4_48BEGIN_19</vt:lpstr>
      <vt:lpstr>'GMIC-NC_21A_SCDPT4'!SCDPT4_48BEGIN_2</vt:lpstr>
      <vt:lpstr>'GMIC-NC_21A_SCDPT4'!SCDPT4_48BEGIN_20</vt:lpstr>
      <vt:lpstr>'GMIC-NC_21A_SCDPT4'!SCDPT4_48BEGIN_21</vt:lpstr>
      <vt:lpstr>'GMIC-NC_21A_SCDPT4'!SCDPT4_48BEGIN_22</vt:lpstr>
      <vt:lpstr>'GMIC-NC_21A_SCDPT4'!SCDPT4_48BEGIN_23</vt:lpstr>
      <vt:lpstr>'GMIC-NC_21A_SCDPT4'!SCDPT4_48BEGIN_24</vt:lpstr>
      <vt:lpstr>'GMIC-NC_21A_SCDPT4'!SCDPT4_48BEGIN_25</vt:lpstr>
      <vt:lpstr>'GMIC-NC_21A_SCDPT4'!SCDPT4_48BEGIN_26</vt:lpstr>
      <vt:lpstr>'GMIC-NC_21A_SCDPT4'!SCDPT4_48BEGIN_3</vt:lpstr>
      <vt:lpstr>'GMIC-NC_21A_SCDPT4'!SCDPT4_48BEGIN_4</vt:lpstr>
      <vt:lpstr>'GMIC-NC_21A_SCDPT4'!SCDPT4_48BEGIN_5</vt:lpstr>
      <vt:lpstr>'GMIC-NC_21A_SCDPT4'!SCDPT4_48BEGIN_6</vt:lpstr>
      <vt:lpstr>'GMIC-NC_21A_SCDPT4'!SCDPT4_48BEGIN_7</vt:lpstr>
      <vt:lpstr>'GMIC-NC_21A_SCDPT4'!SCDPT4_48BEGIN_8</vt:lpstr>
      <vt:lpstr>'GMIC-NC_21A_SCDPT4'!SCDPT4_48BEGIN_9</vt:lpstr>
      <vt:lpstr>'GMIC-NC_21A_SCDPT4'!SCDPT4_48ENDIN_10</vt:lpstr>
      <vt:lpstr>'GMIC-NC_21A_SCDPT4'!SCDPT4_48ENDIN_11</vt:lpstr>
      <vt:lpstr>'GMIC-NC_21A_SCDPT4'!SCDPT4_48ENDIN_12</vt:lpstr>
      <vt:lpstr>'GMIC-NC_21A_SCDPT4'!SCDPT4_48ENDIN_13</vt:lpstr>
      <vt:lpstr>'GMIC-NC_21A_SCDPT4'!SCDPT4_48ENDIN_14</vt:lpstr>
      <vt:lpstr>'GMIC-NC_21A_SCDPT4'!SCDPT4_48ENDIN_15</vt:lpstr>
      <vt:lpstr>'GMIC-NC_21A_SCDPT4'!SCDPT4_48ENDIN_16</vt:lpstr>
      <vt:lpstr>'GMIC-NC_21A_SCDPT4'!SCDPT4_48ENDIN_17</vt:lpstr>
      <vt:lpstr>'GMIC-NC_21A_SCDPT4'!SCDPT4_48ENDIN_18</vt:lpstr>
      <vt:lpstr>'GMIC-NC_21A_SCDPT4'!SCDPT4_48ENDIN_19</vt:lpstr>
      <vt:lpstr>'GMIC-NC_21A_SCDPT4'!SCDPT4_48ENDIN_2</vt:lpstr>
      <vt:lpstr>'GMIC-NC_21A_SCDPT4'!SCDPT4_48ENDIN_20</vt:lpstr>
      <vt:lpstr>'GMIC-NC_21A_SCDPT4'!SCDPT4_48ENDIN_21</vt:lpstr>
      <vt:lpstr>'GMIC-NC_21A_SCDPT4'!SCDPT4_48ENDIN_22</vt:lpstr>
      <vt:lpstr>'GMIC-NC_21A_SCDPT4'!SCDPT4_48ENDIN_23</vt:lpstr>
      <vt:lpstr>'GMIC-NC_21A_SCDPT4'!SCDPT4_48ENDIN_24</vt:lpstr>
      <vt:lpstr>'GMIC-NC_21A_SCDPT4'!SCDPT4_48ENDIN_25</vt:lpstr>
      <vt:lpstr>'GMIC-NC_21A_SCDPT4'!SCDPT4_48ENDIN_26</vt:lpstr>
      <vt:lpstr>'GMIC-NC_21A_SCDPT4'!SCDPT4_48ENDIN_3</vt:lpstr>
      <vt:lpstr>'GMIC-NC_21A_SCDPT4'!SCDPT4_48ENDIN_4</vt:lpstr>
      <vt:lpstr>'GMIC-NC_21A_SCDPT4'!SCDPT4_48ENDIN_5</vt:lpstr>
      <vt:lpstr>'GMIC-NC_21A_SCDPT4'!SCDPT4_48ENDIN_6</vt:lpstr>
      <vt:lpstr>'GMIC-NC_21A_SCDPT4'!SCDPT4_48ENDIN_7</vt:lpstr>
      <vt:lpstr>'GMIC-NC_21A_SCDPT4'!SCDPT4_48ENDIN_8</vt:lpstr>
      <vt:lpstr>'GMIC-NC_21A_SCDPT4'!SCDPT4_48ENDIN_9</vt:lpstr>
      <vt:lpstr>'GMIC-NC_21A_SCDPT4'!SCDPT4_5500000_Range</vt:lpstr>
      <vt:lpstr>'GMIC-NC_21A_SCDPT4'!SCDPT4_5599999_10</vt:lpstr>
      <vt:lpstr>'GMIC-NC_21A_SCDPT4'!SCDPT4_5599999_11</vt:lpstr>
      <vt:lpstr>'GMIC-NC_21A_SCDPT4'!SCDPT4_5599999_12</vt:lpstr>
      <vt:lpstr>'GMIC-NC_21A_SCDPT4'!SCDPT4_5599999_13</vt:lpstr>
      <vt:lpstr>'GMIC-NC_21A_SCDPT4'!SCDPT4_5599999_14</vt:lpstr>
      <vt:lpstr>'GMIC-NC_21A_SCDPT4'!SCDPT4_5599999_15</vt:lpstr>
      <vt:lpstr>'GMIC-NC_21A_SCDPT4'!SCDPT4_5599999_16</vt:lpstr>
      <vt:lpstr>'GMIC-NC_21A_SCDPT4'!SCDPT4_5599999_17</vt:lpstr>
      <vt:lpstr>'GMIC-NC_21A_SCDPT4'!SCDPT4_5599999_18</vt:lpstr>
      <vt:lpstr>'GMIC-NC_21A_SCDPT4'!SCDPT4_5599999_19</vt:lpstr>
      <vt:lpstr>'GMIC-NC_21A_SCDPT4'!SCDPT4_5599999_20</vt:lpstr>
      <vt:lpstr>'GMIC-NC_21A_SCDPT4'!SCDPT4_5599999_7</vt:lpstr>
      <vt:lpstr>'GMIC-NC_21A_SCDPT4'!SCDPT4_5599999_8</vt:lpstr>
      <vt:lpstr>'GMIC-NC_21A_SCDPT4'!SCDPT4_5599999_9</vt:lpstr>
      <vt:lpstr>'GMIC-NC_21A_SCDPT4'!SCDPT4_55BEGIN_1</vt:lpstr>
      <vt:lpstr>'GMIC-NC_21A_SCDPT4'!SCDPT4_55BEGIN_10</vt:lpstr>
      <vt:lpstr>'GMIC-NC_21A_SCDPT4'!SCDPT4_55BEGIN_11</vt:lpstr>
      <vt:lpstr>'GMIC-NC_21A_SCDPT4'!SCDPT4_55BEGIN_12</vt:lpstr>
      <vt:lpstr>'GMIC-NC_21A_SCDPT4'!SCDPT4_55BEGIN_13</vt:lpstr>
      <vt:lpstr>'GMIC-NC_21A_SCDPT4'!SCDPT4_55BEGIN_14</vt:lpstr>
      <vt:lpstr>'GMIC-NC_21A_SCDPT4'!SCDPT4_55BEGIN_15</vt:lpstr>
      <vt:lpstr>'GMIC-NC_21A_SCDPT4'!SCDPT4_55BEGIN_16</vt:lpstr>
      <vt:lpstr>'GMIC-NC_21A_SCDPT4'!SCDPT4_55BEGIN_17</vt:lpstr>
      <vt:lpstr>'GMIC-NC_21A_SCDPT4'!SCDPT4_55BEGIN_18</vt:lpstr>
      <vt:lpstr>'GMIC-NC_21A_SCDPT4'!SCDPT4_55BEGIN_19</vt:lpstr>
      <vt:lpstr>'GMIC-NC_21A_SCDPT4'!SCDPT4_55BEGIN_2</vt:lpstr>
      <vt:lpstr>'GMIC-NC_21A_SCDPT4'!SCDPT4_55BEGIN_20</vt:lpstr>
      <vt:lpstr>'GMIC-NC_21A_SCDPT4'!SCDPT4_55BEGIN_21</vt:lpstr>
      <vt:lpstr>'GMIC-NC_21A_SCDPT4'!SCDPT4_55BEGIN_22</vt:lpstr>
      <vt:lpstr>'GMIC-NC_21A_SCDPT4'!SCDPT4_55BEGIN_23</vt:lpstr>
      <vt:lpstr>'GMIC-NC_21A_SCDPT4'!SCDPT4_55BEGIN_24</vt:lpstr>
      <vt:lpstr>'GMIC-NC_21A_SCDPT4'!SCDPT4_55BEGIN_25</vt:lpstr>
      <vt:lpstr>'GMIC-NC_21A_SCDPT4'!SCDPT4_55BEGIN_26</vt:lpstr>
      <vt:lpstr>'GMIC-NC_21A_SCDPT4'!SCDPT4_55BEGIN_3</vt:lpstr>
      <vt:lpstr>'GMIC-NC_21A_SCDPT4'!SCDPT4_55BEGIN_4</vt:lpstr>
      <vt:lpstr>'GMIC-NC_21A_SCDPT4'!SCDPT4_55BEGIN_5</vt:lpstr>
      <vt:lpstr>'GMIC-NC_21A_SCDPT4'!SCDPT4_55BEGIN_6</vt:lpstr>
      <vt:lpstr>'GMIC-NC_21A_SCDPT4'!SCDPT4_55BEGIN_7</vt:lpstr>
      <vt:lpstr>'GMIC-NC_21A_SCDPT4'!SCDPT4_55BEGIN_8</vt:lpstr>
      <vt:lpstr>'GMIC-NC_21A_SCDPT4'!SCDPT4_55BEGIN_9</vt:lpstr>
      <vt:lpstr>'GMIC-NC_21A_SCDPT4'!SCDPT4_55ENDIN_10</vt:lpstr>
      <vt:lpstr>'GMIC-NC_21A_SCDPT4'!SCDPT4_55ENDIN_11</vt:lpstr>
      <vt:lpstr>'GMIC-NC_21A_SCDPT4'!SCDPT4_55ENDIN_12</vt:lpstr>
      <vt:lpstr>'GMIC-NC_21A_SCDPT4'!SCDPT4_55ENDIN_13</vt:lpstr>
      <vt:lpstr>'GMIC-NC_21A_SCDPT4'!SCDPT4_55ENDIN_14</vt:lpstr>
      <vt:lpstr>'GMIC-NC_21A_SCDPT4'!SCDPT4_55ENDIN_15</vt:lpstr>
      <vt:lpstr>'GMIC-NC_21A_SCDPT4'!SCDPT4_55ENDIN_16</vt:lpstr>
      <vt:lpstr>'GMIC-NC_21A_SCDPT4'!SCDPT4_55ENDIN_17</vt:lpstr>
      <vt:lpstr>'GMIC-NC_21A_SCDPT4'!SCDPT4_55ENDIN_18</vt:lpstr>
      <vt:lpstr>'GMIC-NC_21A_SCDPT4'!SCDPT4_55ENDIN_19</vt:lpstr>
      <vt:lpstr>'GMIC-NC_21A_SCDPT4'!SCDPT4_55ENDIN_2</vt:lpstr>
      <vt:lpstr>'GMIC-NC_21A_SCDPT4'!SCDPT4_55ENDIN_20</vt:lpstr>
      <vt:lpstr>'GMIC-NC_21A_SCDPT4'!SCDPT4_55ENDIN_21</vt:lpstr>
      <vt:lpstr>'GMIC-NC_21A_SCDPT4'!SCDPT4_55ENDIN_22</vt:lpstr>
      <vt:lpstr>'GMIC-NC_21A_SCDPT4'!SCDPT4_55ENDIN_23</vt:lpstr>
      <vt:lpstr>'GMIC-NC_21A_SCDPT4'!SCDPT4_55ENDIN_24</vt:lpstr>
      <vt:lpstr>'GMIC-NC_21A_SCDPT4'!SCDPT4_55ENDIN_25</vt:lpstr>
      <vt:lpstr>'GMIC-NC_21A_SCDPT4'!SCDPT4_55ENDIN_26</vt:lpstr>
      <vt:lpstr>'GMIC-NC_21A_SCDPT4'!SCDPT4_55ENDIN_3</vt:lpstr>
      <vt:lpstr>'GMIC-NC_21A_SCDPT4'!SCDPT4_55ENDIN_4</vt:lpstr>
      <vt:lpstr>'GMIC-NC_21A_SCDPT4'!SCDPT4_55ENDIN_5</vt:lpstr>
      <vt:lpstr>'GMIC-NC_21A_SCDPT4'!SCDPT4_55ENDIN_6</vt:lpstr>
      <vt:lpstr>'GMIC-NC_21A_SCDPT4'!SCDPT4_55ENDIN_7</vt:lpstr>
      <vt:lpstr>'GMIC-NC_21A_SCDPT4'!SCDPT4_55ENDIN_8</vt:lpstr>
      <vt:lpstr>'GMIC-NC_21A_SCDPT4'!SCDPT4_55ENDIN_9</vt:lpstr>
      <vt:lpstr>'GMIC-NC_21A_SCDPT4'!SCDPT4_8000000_Range</vt:lpstr>
      <vt:lpstr>'GMIC-NC_21A_SCDPT4'!SCDPT4_8099999_10</vt:lpstr>
      <vt:lpstr>'GMIC-NC_21A_SCDPT4'!SCDPT4_8099999_11</vt:lpstr>
      <vt:lpstr>'GMIC-NC_21A_SCDPT4'!SCDPT4_8099999_12</vt:lpstr>
      <vt:lpstr>'GMIC-NC_21A_SCDPT4'!SCDPT4_8099999_13</vt:lpstr>
      <vt:lpstr>'GMIC-NC_21A_SCDPT4'!SCDPT4_8099999_14</vt:lpstr>
      <vt:lpstr>'GMIC-NC_21A_SCDPT4'!SCDPT4_8099999_15</vt:lpstr>
      <vt:lpstr>'GMIC-NC_21A_SCDPT4'!SCDPT4_8099999_16</vt:lpstr>
      <vt:lpstr>'GMIC-NC_21A_SCDPT4'!SCDPT4_8099999_17</vt:lpstr>
      <vt:lpstr>'GMIC-NC_21A_SCDPT4'!SCDPT4_8099999_18</vt:lpstr>
      <vt:lpstr>'GMIC-NC_21A_SCDPT4'!SCDPT4_8099999_19</vt:lpstr>
      <vt:lpstr>'GMIC-NC_21A_SCDPT4'!SCDPT4_8099999_20</vt:lpstr>
      <vt:lpstr>'GMIC-NC_21A_SCDPT4'!SCDPT4_8099999_7</vt:lpstr>
      <vt:lpstr>'GMIC-NC_21A_SCDPT4'!SCDPT4_8099999_8</vt:lpstr>
      <vt:lpstr>'GMIC-NC_21A_SCDPT4'!SCDPT4_8099999_9</vt:lpstr>
      <vt:lpstr>'GMIC-NC_21A_SCDPT4'!SCDPT4_80BEGIN_1</vt:lpstr>
      <vt:lpstr>'GMIC-NC_21A_SCDPT4'!SCDPT4_80BEGIN_10</vt:lpstr>
      <vt:lpstr>'GMIC-NC_21A_SCDPT4'!SCDPT4_80BEGIN_11</vt:lpstr>
      <vt:lpstr>'GMIC-NC_21A_SCDPT4'!SCDPT4_80BEGIN_12</vt:lpstr>
      <vt:lpstr>'GMIC-NC_21A_SCDPT4'!SCDPT4_80BEGIN_13</vt:lpstr>
      <vt:lpstr>'GMIC-NC_21A_SCDPT4'!SCDPT4_80BEGIN_14</vt:lpstr>
      <vt:lpstr>'GMIC-NC_21A_SCDPT4'!SCDPT4_80BEGIN_15</vt:lpstr>
      <vt:lpstr>'GMIC-NC_21A_SCDPT4'!SCDPT4_80BEGIN_16</vt:lpstr>
      <vt:lpstr>'GMIC-NC_21A_SCDPT4'!SCDPT4_80BEGIN_17</vt:lpstr>
      <vt:lpstr>'GMIC-NC_21A_SCDPT4'!SCDPT4_80BEGIN_18</vt:lpstr>
      <vt:lpstr>'GMIC-NC_21A_SCDPT4'!SCDPT4_80BEGIN_19</vt:lpstr>
      <vt:lpstr>'GMIC-NC_21A_SCDPT4'!SCDPT4_80BEGIN_2</vt:lpstr>
      <vt:lpstr>'GMIC-NC_21A_SCDPT4'!SCDPT4_80BEGIN_20</vt:lpstr>
      <vt:lpstr>'GMIC-NC_21A_SCDPT4'!SCDPT4_80BEGIN_21</vt:lpstr>
      <vt:lpstr>'GMIC-NC_21A_SCDPT4'!SCDPT4_80BEGIN_22</vt:lpstr>
      <vt:lpstr>'GMIC-NC_21A_SCDPT4'!SCDPT4_80BEGIN_23</vt:lpstr>
      <vt:lpstr>'GMIC-NC_21A_SCDPT4'!SCDPT4_80BEGIN_24</vt:lpstr>
      <vt:lpstr>'GMIC-NC_21A_SCDPT4'!SCDPT4_80BEGIN_25</vt:lpstr>
      <vt:lpstr>'GMIC-NC_21A_SCDPT4'!SCDPT4_80BEGIN_26</vt:lpstr>
      <vt:lpstr>'GMIC-NC_21A_SCDPT4'!SCDPT4_80BEGIN_3</vt:lpstr>
      <vt:lpstr>'GMIC-NC_21A_SCDPT4'!SCDPT4_80BEGIN_4</vt:lpstr>
      <vt:lpstr>'GMIC-NC_21A_SCDPT4'!SCDPT4_80BEGIN_5</vt:lpstr>
      <vt:lpstr>'GMIC-NC_21A_SCDPT4'!SCDPT4_80BEGIN_6</vt:lpstr>
      <vt:lpstr>'GMIC-NC_21A_SCDPT4'!SCDPT4_80BEGIN_7</vt:lpstr>
      <vt:lpstr>'GMIC-NC_21A_SCDPT4'!SCDPT4_80BEGIN_8</vt:lpstr>
      <vt:lpstr>'GMIC-NC_21A_SCDPT4'!SCDPT4_80BEGIN_9</vt:lpstr>
      <vt:lpstr>'GMIC-NC_21A_SCDPT4'!SCDPT4_80ENDIN_10</vt:lpstr>
      <vt:lpstr>'GMIC-NC_21A_SCDPT4'!SCDPT4_80ENDIN_11</vt:lpstr>
      <vt:lpstr>'GMIC-NC_21A_SCDPT4'!SCDPT4_80ENDIN_12</vt:lpstr>
      <vt:lpstr>'GMIC-NC_21A_SCDPT4'!SCDPT4_80ENDIN_13</vt:lpstr>
      <vt:lpstr>'GMIC-NC_21A_SCDPT4'!SCDPT4_80ENDIN_14</vt:lpstr>
      <vt:lpstr>'GMIC-NC_21A_SCDPT4'!SCDPT4_80ENDIN_15</vt:lpstr>
      <vt:lpstr>'GMIC-NC_21A_SCDPT4'!SCDPT4_80ENDIN_16</vt:lpstr>
      <vt:lpstr>'GMIC-NC_21A_SCDPT4'!SCDPT4_80ENDIN_17</vt:lpstr>
      <vt:lpstr>'GMIC-NC_21A_SCDPT4'!SCDPT4_80ENDIN_18</vt:lpstr>
      <vt:lpstr>'GMIC-NC_21A_SCDPT4'!SCDPT4_80ENDIN_19</vt:lpstr>
      <vt:lpstr>'GMIC-NC_21A_SCDPT4'!SCDPT4_80ENDIN_2</vt:lpstr>
      <vt:lpstr>'GMIC-NC_21A_SCDPT4'!SCDPT4_80ENDIN_20</vt:lpstr>
      <vt:lpstr>'GMIC-NC_21A_SCDPT4'!SCDPT4_80ENDIN_21</vt:lpstr>
      <vt:lpstr>'GMIC-NC_21A_SCDPT4'!SCDPT4_80ENDIN_22</vt:lpstr>
      <vt:lpstr>'GMIC-NC_21A_SCDPT4'!SCDPT4_80ENDIN_23</vt:lpstr>
      <vt:lpstr>'GMIC-NC_21A_SCDPT4'!SCDPT4_80ENDIN_24</vt:lpstr>
      <vt:lpstr>'GMIC-NC_21A_SCDPT4'!SCDPT4_80ENDIN_25</vt:lpstr>
      <vt:lpstr>'GMIC-NC_21A_SCDPT4'!SCDPT4_80ENDIN_26</vt:lpstr>
      <vt:lpstr>'GMIC-NC_21A_SCDPT4'!SCDPT4_80ENDIN_3</vt:lpstr>
      <vt:lpstr>'GMIC-NC_21A_SCDPT4'!SCDPT4_80ENDIN_4</vt:lpstr>
      <vt:lpstr>'GMIC-NC_21A_SCDPT4'!SCDPT4_80ENDIN_5</vt:lpstr>
      <vt:lpstr>'GMIC-NC_21A_SCDPT4'!SCDPT4_80ENDIN_6</vt:lpstr>
      <vt:lpstr>'GMIC-NC_21A_SCDPT4'!SCDPT4_80ENDIN_7</vt:lpstr>
      <vt:lpstr>'GMIC-NC_21A_SCDPT4'!SCDPT4_80ENDIN_8</vt:lpstr>
      <vt:lpstr>'GMIC-NC_21A_SCDPT4'!SCDPT4_80ENDIN_9</vt:lpstr>
      <vt:lpstr>'GMIC-NC_21A_SCDPT4'!SCDPT4_8200000_Range</vt:lpstr>
      <vt:lpstr>'GMIC-NC_21A_SCDPT4'!SCDPT4_8299999_10</vt:lpstr>
      <vt:lpstr>'GMIC-NC_21A_SCDPT4'!SCDPT4_8299999_11</vt:lpstr>
      <vt:lpstr>'GMIC-NC_21A_SCDPT4'!SCDPT4_8299999_12</vt:lpstr>
      <vt:lpstr>'GMIC-NC_21A_SCDPT4'!SCDPT4_8299999_13</vt:lpstr>
      <vt:lpstr>'GMIC-NC_21A_SCDPT4'!SCDPT4_8299999_14</vt:lpstr>
      <vt:lpstr>'GMIC-NC_21A_SCDPT4'!SCDPT4_8299999_15</vt:lpstr>
      <vt:lpstr>'GMIC-NC_21A_SCDPT4'!SCDPT4_8299999_16</vt:lpstr>
      <vt:lpstr>'GMIC-NC_21A_SCDPT4'!SCDPT4_8299999_17</vt:lpstr>
      <vt:lpstr>'GMIC-NC_21A_SCDPT4'!SCDPT4_8299999_18</vt:lpstr>
      <vt:lpstr>'GMIC-NC_21A_SCDPT4'!SCDPT4_8299999_19</vt:lpstr>
      <vt:lpstr>'GMIC-NC_21A_SCDPT4'!SCDPT4_8299999_20</vt:lpstr>
      <vt:lpstr>'GMIC-NC_21A_SCDPT4'!SCDPT4_8299999_7</vt:lpstr>
      <vt:lpstr>'GMIC-NC_21A_SCDPT4'!SCDPT4_8299999_8</vt:lpstr>
      <vt:lpstr>'GMIC-NC_21A_SCDPT4'!SCDPT4_8299999_9</vt:lpstr>
      <vt:lpstr>'GMIC-NC_21A_SCDPT4'!SCDPT4_82BEGIN_1</vt:lpstr>
      <vt:lpstr>'GMIC-NC_21A_SCDPT4'!SCDPT4_82BEGIN_10</vt:lpstr>
      <vt:lpstr>'GMIC-NC_21A_SCDPT4'!SCDPT4_82BEGIN_11</vt:lpstr>
      <vt:lpstr>'GMIC-NC_21A_SCDPT4'!SCDPT4_82BEGIN_12</vt:lpstr>
      <vt:lpstr>'GMIC-NC_21A_SCDPT4'!SCDPT4_82BEGIN_13</vt:lpstr>
      <vt:lpstr>'GMIC-NC_21A_SCDPT4'!SCDPT4_82BEGIN_14</vt:lpstr>
      <vt:lpstr>'GMIC-NC_21A_SCDPT4'!SCDPT4_82BEGIN_15</vt:lpstr>
      <vt:lpstr>'GMIC-NC_21A_SCDPT4'!SCDPT4_82BEGIN_16</vt:lpstr>
      <vt:lpstr>'GMIC-NC_21A_SCDPT4'!SCDPT4_82BEGIN_17</vt:lpstr>
      <vt:lpstr>'GMIC-NC_21A_SCDPT4'!SCDPT4_82BEGIN_18</vt:lpstr>
      <vt:lpstr>'GMIC-NC_21A_SCDPT4'!SCDPT4_82BEGIN_19</vt:lpstr>
      <vt:lpstr>'GMIC-NC_21A_SCDPT4'!SCDPT4_82BEGIN_2</vt:lpstr>
      <vt:lpstr>'GMIC-NC_21A_SCDPT4'!SCDPT4_82BEGIN_20</vt:lpstr>
      <vt:lpstr>'GMIC-NC_21A_SCDPT4'!SCDPT4_82BEGIN_21</vt:lpstr>
      <vt:lpstr>'GMIC-NC_21A_SCDPT4'!SCDPT4_82BEGIN_22</vt:lpstr>
      <vt:lpstr>'GMIC-NC_21A_SCDPT4'!SCDPT4_82BEGIN_23</vt:lpstr>
      <vt:lpstr>'GMIC-NC_21A_SCDPT4'!SCDPT4_82BEGIN_24</vt:lpstr>
      <vt:lpstr>'GMIC-NC_21A_SCDPT4'!SCDPT4_82BEGIN_25</vt:lpstr>
      <vt:lpstr>'GMIC-NC_21A_SCDPT4'!SCDPT4_82BEGIN_26</vt:lpstr>
      <vt:lpstr>'GMIC-NC_21A_SCDPT4'!SCDPT4_82BEGIN_3</vt:lpstr>
      <vt:lpstr>'GMIC-NC_21A_SCDPT4'!SCDPT4_82BEGIN_4</vt:lpstr>
      <vt:lpstr>'GMIC-NC_21A_SCDPT4'!SCDPT4_82BEGIN_5</vt:lpstr>
      <vt:lpstr>'GMIC-NC_21A_SCDPT4'!SCDPT4_82BEGIN_6</vt:lpstr>
      <vt:lpstr>'GMIC-NC_21A_SCDPT4'!SCDPT4_82BEGIN_7</vt:lpstr>
      <vt:lpstr>'GMIC-NC_21A_SCDPT4'!SCDPT4_82BEGIN_8</vt:lpstr>
      <vt:lpstr>'GMIC-NC_21A_SCDPT4'!SCDPT4_82BEGIN_9</vt:lpstr>
      <vt:lpstr>'GMIC-NC_21A_SCDPT4'!SCDPT4_82ENDIN_10</vt:lpstr>
      <vt:lpstr>'GMIC-NC_21A_SCDPT4'!SCDPT4_82ENDIN_11</vt:lpstr>
      <vt:lpstr>'GMIC-NC_21A_SCDPT4'!SCDPT4_82ENDIN_12</vt:lpstr>
      <vt:lpstr>'GMIC-NC_21A_SCDPT4'!SCDPT4_82ENDIN_13</vt:lpstr>
      <vt:lpstr>'GMIC-NC_21A_SCDPT4'!SCDPT4_82ENDIN_14</vt:lpstr>
      <vt:lpstr>'GMIC-NC_21A_SCDPT4'!SCDPT4_82ENDIN_15</vt:lpstr>
      <vt:lpstr>'GMIC-NC_21A_SCDPT4'!SCDPT4_82ENDIN_16</vt:lpstr>
      <vt:lpstr>'GMIC-NC_21A_SCDPT4'!SCDPT4_82ENDIN_17</vt:lpstr>
      <vt:lpstr>'GMIC-NC_21A_SCDPT4'!SCDPT4_82ENDIN_18</vt:lpstr>
      <vt:lpstr>'GMIC-NC_21A_SCDPT4'!SCDPT4_82ENDIN_19</vt:lpstr>
      <vt:lpstr>'GMIC-NC_21A_SCDPT4'!SCDPT4_82ENDIN_2</vt:lpstr>
      <vt:lpstr>'GMIC-NC_21A_SCDPT4'!SCDPT4_82ENDIN_20</vt:lpstr>
      <vt:lpstr>'GMIC-NC_21A_SCDPT4'!SCDPT4_82ENDIN_21</vt:lpstr>
      <vt:lpstr>'GMIC-NC_21A_SCDPT4'!SCDPT4_82ENDIN_22</vt:lpstr>
      <vt:lpstr>'GMIC-NC_21A_SCDPT4'!SCDPT4_82ENDIN_23</vt:lpstr>
      <vt:lpstr>'GMIC-NC_21A_SCDPT4'!SCDPT4_82ENDIN_24</vt:lpstr>
      <vt:lpstr>'GMIC-NC_21A_SCDPT4'!SCDPT4_82ENDIN_25</vt:lpstr>
      <vt:lpstr>'GMIC-NC_21A_SCDPT4'!SCDPT4_82ENDIN_26</vt:lpstr>
      <vt:lpstr>'GMIC-NC_21A_SCDPT4'!SCDPT4_82ENDIN_3</vt:lpstr>
      <vt:lpstr>'GMIC-NC_21A_SCDPT4'!SCDPT4_82ENDIN_4</vt:lpstr>
      <vt:lpstr>'GMIC-NC_21A_SCDPT4'!SCDPT4_82ENDIN_5</vt:lpstr>
      <vt:lpstr>'GMIC-NC_21A_SCDPT4'!SCDPT4_82ENDIN_6</vt:lpstr>
      <vt:lpstr>'GMIC-NC_21A_SCDPT4'!SCDPT4_82ENDIN_7</vt:lpstr>
      <vt:lpstr>'GMIC-NC_21A_SCDPT4'!SCDPT4_82ENDIN_8</vt:lpstr>
      <vt:lpstr>'GMIC-NC_21A_SCDPT4'!SCDPT4_82ENDIN_9</vt:lpstr>
      <vt:lpstr>'GMIC-NC_21A_SCDPT4'!SCDPT4_8399997_10</vt:lpstr>
      <vt:lpstr>'GMIC-NC_21A_SCDPT4'!SCDPT4_8399997_11</vt:lpstr>
      <vt:lpstr>'GMIC-NC_21A_SCDPT4'!SCDPT4_8399997_12</vt:lpstr>
      <vt:lpstr>'GMIC-NC_21A_SCDPT4'!SCDPT4_8399997_13</vt:lpstr>
      <vt:lpstr>'GMIC-NC_21A_SCDPT4'!SCDPT4_8399997_14</vt:lpstr>
      <vt:lpstr>'GMIC-NC_21A_SCDPT4'!SCDPT4_8399997_15</vt:lpstr>
      <vt:lpstr>'GMIC-NC_21A_SCDPT4'!SCDPT4_8399997_16</vt:lpstr>
      <vt:lpstr>'GMIC-NC_21A_SCDPT4'!SCDPT4_8399997_17</vt:lpstr>
      <vt:lpstr>'GMIC-NC_21A_SCDPT4'!SCDPT4_8399997_18</vt:lpstr>
      <vt:lpstr>'GMIC-NC_21A_SCDPT4'!SCDPT4_8399997_19</vt:lpstr>
      <vt:lpstr>'GMIC-NC_21A_SCDPT4'!SCDPT4_8399997_20</vt:lpstr>
      <vt:lpstr>'GMIC-NC_21A_SCDPT4'!SCDPT4_8399997_7</vt:lpstr>
      <vt:lpstr>'GMIC-NC_21A_SCDPT4'!SCDPT4_8399997_8</vt:lpstr>
      <vt:lpstr>'GMIC-NC_21A_SCDPT4'!SCDPT4_8399997_9</vt:lpstr>
      <vt:lpstr>'GMIC-NC_21A_SCDPT4'!SCDPT4_8399998_10</vt:lpstr>
      <vt:lpstr>'GMIC-NC_21A_SCDPT4'!SCDPT4_8399998_11</vt:lpstr>
      <vt:lpstr>'GMIC-NC_21A_SCDPT4'!SCDPT4_8399998_12</vt:lpstr>
      <vt:lpstr>'GMIC-NC_21A_SCDPT4'!SCDPT4_8399998_13</vt:lpstr>
      <vt:lpstr>'GMIC-NC_21A_SCDPT4'!SCDPT4_8399998_14</vt:lpstr>
      <vt:lpstr>'GMIC-NC_21A_SCDPT4'!SCDPT4_8399998_15</vt:lpstr>
      <vt:lpstr>'GMIC-NC_21A_SCDPT4'!SCDPT4_8399998_16</vt:lpstr>
      <vt:lpstr>'GMIC-NC_21A_SCDPT4'!SCDPT4_8399998_17</vt:lpstr>
      <vt:lpstr>'GMIC-NC_21A_SCDPT4'!SCDPT4_8399998_18</vt:lpstr>
      <vt:lpstr>'GMIC-NC_21A_SCDPT4'!SCDPT4_8399998_19</vt:lpstr>
      <vt:lpstr>'GMIC-NC_21A_SCDPT4'!SCDPT4_8399998_20</vt:lpstr>
      <vt:lpstr>'GMIC-NC_21A_SCDPT4'!SCDPT4_8399998_7</vt:lpstr>
      <vt:lpstr>'GMIC-NC_21A_SCDPT4'!SCDPT4_8399998_8</vt:lpstr>
      <vt:lpstr>'GMIC-NC_21A_SCDPT4'!SCDPT4_8399998_9</vt:lpstr>
      <vt:lpstr>'GMIC-NC_21A_SCDPT4'!SCDPT4_8399999_10</vt:lpstr>
      <vt:lpstr>'GMIC-NC_21A_SCDPT4'!SCDPT4_8399999_11</vt:lpstr>
      <vt:lpstr>'GMIC-NC_21A_SCDPT4'!SCDPT4_8399999_12</vt:lpstr>
      <vt:lpstr>'GMIC-NC_21A_SCDPT4'!SCDPT4_8399999_13</vt:lpstr>
      <vt:lpstr>'GMIC-NC_21A_SCDPT4'!SCDPT4_8399999_14</vt:lpstr>
      <vt:lpstr>'GMIC-NC_21A_SCDPT4'!SCDPT4_8399999_15</vt:lpstr>
      <vt:lpstr>'GMIC-NC_21A_SCDPT4'!SCDPT4_8399999_16</vt:lpstr>
      <vt:lpstr>'GMIC-NC_21A_SCDPT4'!SCDPT4_8399999_17</vt:lpstr>
      <vt:lpstr>'GMIC-NC_21A_SCDPT4'!SCDPT4_8399999_18</vt:lpstr>
      <vt:lpstr>'GMIC-NC_21A_SCDPT4'!SCDPT4_8399999_19</vt:lpstr>
      <vt:lpstr>'GMIC-NC_21A_SCDPT4'!SCDPT4_8399999_20</vt:lpstr>
      <vt:lpstr>'GMIC-NC_21A_SCDPT4'!SCDPT4_8399999_7</vt:lpstr>
      <vt:lpstr>'GMIC-NC_21A_SCDPT4'!SCDPT4_8399999_8</vt:lpstr>
      <vt:lpstr>'GMIC-NC_21A_SCDPT4'!SCDPT4_8399999_9</vt:lpstr>
      <vt:lpstr>'GMIC-NC_21A_SCDPT4'!SCDPT4_8400000_Range</vt:lpstr>
      <vt:lpstr>'GMIC-NC_21A_SCDPT4'!SCDPT4_8499999_10</vt:lpstr>
      <vt:lpstr>'GMIC-NC_21A_SCDPT4'!SCDPT4_8499999_11</vt:lpstr>
      <vt:lpstr>'GMIC-NC_21A_SCDPT4'!SCDPT4_8499999_12</vt:lpstr>
      <vt:lpstr>'GMIC-NC_21A_SCDPT4'!SCDPT4_8499999_13</vt:lpstr>
      <vt:lpstr>'GMIC-NC_21A_SCDPT4'!SCDPT4_8499999_14</vt:lpstr>
      <vt:lpstr>'GMIC-NC_21A_SCDPT4'!SCDPT4_8499999_15</vt:lpstr>
      <vt:lpstr>'GMIC-NC_21A_SCDPT4'!SCDPT4_8499999_16</vt:lpstr>
      <vt:lpstr>'GMIC-NC_21A_SCDPT4'!SCDPT4_8499999_17</vt:lpstr>
      <vt:lpstr>'GMIC-NC_21A_SCDPT4'!SCDPT4_8499999_18</vt:lpstr>
      <vt:lpstr>'GMIC-NC_21A_SCDPT4'!SCDPT4_8499999_19</vt:lpstr>
      <vt:lpstr>'GMIC-NC_21A_SCDPT4'!SCDPT4_8499999_20</vt:lpstr>
      <vt:lpstr>'GMIC-NC_21A_SCDPT4'!SCDPT4_8499999_7</vt:lpstr>
      <vt:lpstr>'GMIC-NC_21A_SCDPT4'!SCDPT4_8499999_9</vt:lpstr>
      <vt:lpstr>'GMIC-NC_21A_SCDPT4'!SCDPT4_84BEGIN_1</vt:lpstr>
      <vt:lpstr>'GMIC-NC_21A_SCDPT4'!SCDPT4_84BEGIN_10</vt:lpstr>
      <vt:lpstr>'GMIC-NC_21A_SCDPT4'!SCDPT4_84BEGIN_11</vt:lpstr>
      <vt:lpstr>'GMIC-NC_21A_SCDPT4'!SCDPT4_84BEGIN_12</vt:lpstr>
      <vt:lpstr>'GMIC-NC_21A_SCDPT4'!SCDPT4_84BEGIN_13</vt:lpstr>
      <vt:lpstr>'GMIC-NC_21A_SCDPT4'!SCDPT4_84BEGIN_14</vt:lpstr>
      <vt:lpstr>'GMIC-NC_21A_SCDPT4'!SCDPT4_84BEGIN_15</vt:lpstr>
      <vt:lpstr>'GMIC-NC_21A_SCDPT4'!SCDPT4_84BEGIN_16</vt:lpstr>
      <vt:lpstr>'GMIC-NC_21A_SCDPT4'!SCDPT4_84BEGIN_17</vt:lpstr>
      <vt:lpstr>'GMIC-NC_21A_SCDPT4'!SCDPT4_84BEGIN_18</vt:lpstr>
      <vt:lpstr>'GMIC-NC_21A_SCDPT4'!SCDPT4_84BEGIN_19</vt:lpstr>
      <vt:lpstr>'GMIC-NC_21A_SCDPT4'!SCDPT4_84BEGIN_2</vt:lpstr>
      <vt:lpstr>'GMIC-NC_21A_SCDPT4'!SCDPT4_84BEGIN_20</vt:lpstr>
      <vt:lpstr>'GMIC-NC_21A_SCDPT4'!SCDPT4_84BEGIN_21</vt:lpstr>
      <vt:lpstr>'GMIC-NC_21A_SCDPT4'!SCDPT4_84BEGIN_22</vt:lpstr>
      <vt:lpstr>'GMIC-NC_21A_SCDPT4'!SCDPT4_84BEGIN_23</vt:lpstr>
      <vt:lpstr>'GMIC-NC_21A_SCDPT4'!SCDPT4_84BEGIN_24</vt:lpstr>
      <vt:lpstr>'GMIC-NC_21A_SCDPT4'!SCDPT4_84BEGIN_25</vt:lpstr>
      <vt:lpstr>'GMIC-NC_21A_SCDPT4'!SCDPT4_84BEGIN_26</vt:lpstr>
      <vt:lpstr>'GMIC-NC_21A_SCDPT4'!SCDPT4_84BEGIN_3</vt:lpstr>
      <vt:lpstr>'GMIC-NC_21A_SCDPT4'!SCDPT4_84BEGIN_4</vt:lpstr>
      <vt:lpstr>'GMIC-NC_21A_SCDPT4'!SCDPT4_84BEGIN_5</vt:lpstr>
      <vt:lpstr>'GMIC-NC_21A_SCDPT4'!SCDPT4_84BEGIN_6</vt:lpstr>
      <vt:lpstr>'GMIC-NC_21A_SCDPT4'!SCDPT4_84BEGIN_7</vt:lpstr>
      <vt:lpstr>'GMIC-NC_21A_SCDPT4'!SCDPT4_84BEGIN_8</vt:lpstr>
      <vt:lpstr>'GMIC-NC_21A_SCDPT4'!SCDPT4_84BEGIN_9</vt:lpstr>
      <vt:lpstr>'GMIC-NC_21A_SCDPT4'!SCDPT4_84ENDIN_10</vt:lpstr>
      <vt:lpstr>'GMIC-NC_21A_SCDPT4'!SCDPT4_84ENDIN_11</vt:lpstr>
      <vt:lpstr>'GMIC-NC_21A_SCDPT4'!SCDPT4_84ENDIN_12</vt:lpstr>
      <vt:lpstr>'GMIC-NC_21A_SCDPT4'!SCDPT4_84ENDIN_13</vt:lpstr>
      <vt:lpstr>'GMIC-NC_21A_SCDPT4'!SCDPT4_84ENDIN_14</vt:lpstr>
      <vt:lpstr>'GMIC-NC_21A_SCDPT4'!SCDPT4_84ENDIN_15</vt:lpstr>
      <vt:lpstr>'GMIC-NC_21A_SCDPT4'!SCDPT4_84ENDIN_16</vt:lpstr>
      <vt:lpstr>'GMIC-NC_21A_SCDPT4'!SCDPT4_84ENDIN_17</vt:lpstr>
      <vt:lpstr>'GMIC-NC_21A_SCDPT4'!SCDPT4_84ENDIN_18</vt:lpstr>
      <vt:lpstr>'GMIC-NC_21A_SCDPT4'!SCDPT4_84ENDIN_19</vt:lpstr>
      <vt:lpstr>'GMIC-NC_21A_SCDPT4'!SCDPT4_84ENDIN_2</vt:lpstr>
      <vt:lpstr>'GMIC-NC_21A_SCDPT4'!SCDPT4_84ENDIN_20</vt:lpstr>
      <vt:lpstr>'GMIC-NC_21A_SCDPT4'!SCDPT4_84ENDIN_21</vt:lpstr>
      <vt:lpstr>'GMIC-NC_21A_SCDPT4'!SCDPT4_84ENDIN_22</vt:lpstr>
      <vt:lpstr>'GMIC-NC_21A_SCDPT4'!SCDPT4_84ENDIN_23</vt:lpstr>
      <vt:lpstr>'GMIC-NC_21A_SCDPT4'!SCDPT4_84ENDIN_24</vt:lpstr>
      <vt:lpstr>'GMIC-NC_21A_SCDPT4'!SCDPT4_84ENDIN_25</vt:lpstr>
      <vt:lpstr>'GMIC-NC_21A_SCDPT4'!SCDPT4_84ENDIN_26</vt:lpstr>
      <vt:lpstr>'GMIC-NC_21A_SCDPT4'!SCDPT4_84ENDIN_3</vt:lpstr>
      <vt:lpstr>'GMIC-NC_21A_SCDPT4'!SCDPT4_84ENDIN_4</vt:lpstr>
      <vt:lpstr>'GMIC-NC_21A_SCDPT4'!SCDPT4_84ENDIN_5</vt:lpstr>
      <vt:lpstr>'GMIC-NC_21A_SCDPT4'!SCDPT4_84ENDIN_6</vt:lpstr>
      <vt:lpstr>'GMIC-NC_21A_SCDPT4'!SCDPT4_84ENDIN_7</vt:lpstr>
      <vt:lpstr>'GMIC-NC_21A_SCDPT4'!SCDPT4_84ENDIN_8</vt:lpstr>
      <vt:lpstr>'GMIC-NC_21A_SCDPT4'!SCDPT4_84ENDIN_9</vt:lpstr>
      <vt:lpstr>'GMIC-NC_21A_SCDPT4'!SCDPT4_8500000_Range</vt:lpstr>
      <vt:lpstr>'GMIC-NC_21A_SCDPT4'!SCDPT4_8599999_10</vt:lpstr>
      <vt:lpstr>'GMIC-NC_21A_SCDPT4'!SCDPT4_8599999_11</vt:lpstr>
      <vt:lpstr>'GMIC-NC_21A_SCDPT4'!SCDPT4_8599999_12</vt:lpstr>
      <vt:lpstr>'GMIC-NC_21A_SCDPT4'!SCDPT4_8599999_13</vt:lpstr>
      <vt:lpstr>'GMIC-NC_21A_SCDPT4'!SCDPT4_8599999_14</vt:lpstr>
      <vt:lpstr>'GMIC-NC_21A_SCDPT4'!SCDPT4_8599999_15</vt:lpstr>
      <vt:lpstr>'GMIC-NC_21A_SCDPT4'!SCDPT4_8599999_16</vt:lpstr>
      <vt:lpstr>'GMIC-NC_21A_SCDPT4'!SCDPT4_8599999_17</vt:lpstr>
      <vt:lpstr>'GMIC-NC_21A_SCDPT4'!SCDPT4_8599999_18</vt:lpstr>
      <vt:lpstr>'GMIC-NC_21A_SCDPT4'!SCDPT4_8599999_19</vt:lpstr>
      <vt:lpstr>'GMIC-NC_21A_SCDPT4'!SCDPT4_8599999_20</vt:lpstr>
      <vt:lpstr>'GMIC-NC_21A_SCDPT4'!SCDPT4_8599999_7</vt:lpstr>
      <vt:lpstr>'GMIC-NC_21A_SCDPT4'!SCDPT4_8599999_9</vt:lpstr>
      <vt:lpstr>'GMIC-NC_21A_SCDPT4'!SCDPT4_85BEGIN_1</vt:lpstr>
      <vt:lpstr>'GMIC-NC_21A_SCDPT4'!SCDPT4_85BEGIN_10</vt:lpstr>
      <vt:lpstr>'GMIC-NC_21A_SCDPT4'!SCDPT4_85BEGIN_11</vt:lpstr>
      <vt:lpstr>'GMIC-NC_21A_SCDPT4'!SCDPT4_85BEGIN_12</vt:lpstr>
      <vt:lpstr>'GMIC-NC_21A_SCDPT4'!SCDPT4_85BEGIN_13</vt:lpstr>
      <vt:lpstr>'GMIC-NC_21A_SCDPT4'!SCDPT4_85BEGIN_14</vt:lpstr>
      <vt:lpstr>'GMIC-NC_21A_SCDPT4'!SCDPT4_85BEGIN_15</vt:lpstr>
      <vt:lpstr>'GMIC-NC_21A_SCDPT4'!SCDPT4_85BEGIN_16</vt:lpstr>
      <vt:lpstr>'GMIC-NC_21A_SCDPT4'!SCDPT4_85BEGIN_17</vt:lpstr>
      <vt:lpstr>'GMIC-NC_21A_SCDPT4'!SCDPT4_85BEGIN_18</vt:lpstr>
      <vt:lpstr>'GMIC-NC_21A_SCDPT4'!SCDPT4_85BEGIN_19</vt:lpstr>
      <vt:lpstr>'GMIC-NC_21A_SCDPT4'!SCDPT4_85BEGIN_2</vt:lpstr>
      <vt:lpstr>'GMIC-NC_21A_SCDPT4'!SCDPT4_85BEGIN_20</vt:lpstr>
      <vt:lpstr>'GMIC-NC_21A_SCDPT4'!SCDPT4_85BEGIN_21</vt:lpstr>
      <vt:lpstr>'GMIC-NC_21A_SCDPT4'!SCDPT4_85BEGIN_22</vt:lpstr>
      <vt:lpstr>'GMIC-NC_21A_SCDPT4'!SCDPT4_85BEGIN_23</vt:lpstr>
      <vt:lpstr>'GMIC-NC_21A_SCDPT4'!SCDPT4_85BEGIN_24</vt:lpstr>
      <vt:lpstr>'GMIC-NC_21A_SCDPT4'!SCDPT4_85BEGIN_25</vt:lpstr>
      <vt:lpstr>'GMIC-NC_21A_SCDPT4'!SCDPT4_85BEGIN_26</vt:lpstr>
      <vt:lpstr>'GMIC-NC_21A_SCDPT4'!SCDPT4_85BEGIN_3</vt:lpstr>
      <vt:lpstr>'GMIC-NC_21A_SCDPT4'!SCDPT4_85BEGIN_4</vt:lpstr>
      <vt:lpstr>'GMIC-NC_21A_SCDPT4'!SCDPT4_85BEGIN_5</vt:lpstr>
      <vt:lpstr>'GMIC-NC_21A_SCDPT4'!SCDPT4_85BEGIN_6</vt:lpstr>
      <vt:lpstr>'GMIC-NC_21A_SCDPT4'!SCDPT4_85BEGIN_7</vt:lpstr>
      <vt:lpstr>'GMIC-NC_21A_SCDPT4'!SCDPT4_85BEGIN_8</vt:lpstr>
      <vt:lpstr>'GMIC-NC_21A_SCDPT4'!SCDPT4_85BEGIN_9</vt:lpstr>
      <vt:lpstr>'GMIC-NC_21A_SCDPT4'!SCDPT4_85ENDIN_10</vt:lpstr>
      <vt:lpstr>'GMIC-NC_21A_SCDPT4'!SCDPT4_85ENDIN_11</vt:lpstr>
      <vt:lpstr>'GMIC-NC_21A_SCDPT4'!SCDPT4_85ENDIN_12</vt:lpstr>
      <vt:lpstr>'GMIC-NC_21A_SCDPT4'!SCDPT4_85ENDIN_13</vt:lpstr>
      <vt:lpstr>'GMIC-NC_21A_SCDPT4'!SCDPT4_85ENDIN_14</vt:lpstr>
      <vt:lpstr>'GMIC-NC_21A_SCDPT4'!SCDPT4_85ENDIN_15</vt:lpstr>
      <vt:lpstr>'GMIC-NC_21A_SCDPT4'!SCDPT4_85ENDIN_16</vt:lpstr>
      <vt:lpstr>'GMIC-NC_21A_SCDPT4'!SCDPT4_85ENDIN_17</vt:lpstr>
      <vt:lpstr>'GMIC-NC_21A_SCDPT4'!SCDPT4_85ENDIN_18</vt:lpstr>
      <vt:lpstr>'GMIC-NC_21A_SCDPT4'!SCDPT4_85ENDIN_19</vt:lpstr>
      <vt:lpstr>'GMIC-NC_21A_SCDPT4'!SCDPT4_85ENDIN_2</vt:lpstr>
      <vt:lpstr>'GMIC-NC_21A_SCDPT4'!SCDPT4_85ENDIN_20</vt:lpstr>
      <vt:lpstr>'GMIC-NC_21A_SCDPT4'!SCDPT4_85ENDIN_21</vt:lpstr>
      <vt:lpstr>'GMIC-NC_21A_SCDPT4'!SCDPT4_85ENDIN_22</vt:lpstr>
      <vt:lpstr>'GMIC-NC_21A_SCDPT4'!SCDPT4_85ENDIN_23</vt:lpstr>
      <vt:lpstr>'GMIC-NC_21A_SCDPT4'!SCDPT4_85ENDIN_24</vt:lpstr>
      <vt:lpstr>'GMIC-NC_21A_SCDPT4'!SCDPT4_85ENDIN_25</vt:lpstr>
      <vt:lpstr>'GMIC-NC_21A_SCDPT4'!SCDPT4_85ENDIN_26</vt:lpstr>
      <vt:lpstr>'GMIC-NC_21A_SCDPT4'!SCDPT4_85ENDIN_3</vt:lpstr>
      <vt:lpstr>'GMIC-NC_21A_SCDPT4'!SCDPT4_85ENDIN_4</vt:lpstr>
      <vt:lpstr>'GMIC-NC_21A_SCDPT4'!SCDPT4_85ENDIN_5</vt:lpstr>
      <vt:lpstr>'GMIC-NC_21A_SCDPT4'!SCDPT4_85ENDIN_6</vt:lpstr>
      <vt:lpstr>'GMIC-NC_21A_SCDPT4'!SCDPT4_85ENDIN_7</vt:lpstr>
      <vt:lpstr>'GMIC-NC_21A_SCDPT4'!SCDPT4_85ENDIN_8</vt:lpstr>
      <vt:lpstr>'GMIC-NC_21A_SCDPT4'!SCDPT4_85ENDIN_9</vt:lpstr>
      <vt:lpstr>'GMIC-NC_21A_SCDPT4'!SCDPT4_8600000_Range</vt:lpstr>
      <vt:lpstr>'GMIC-NC_21A_SCDPT4'!SCDPT4_8699999_10</vt:lpstr>
      <vt:lpstr>'GMIC-NC_21A_SCDPT4'!SCDPT4_8699999_11</vt:lpstr>
      <vt:lpstr>'GMIC-NC_21A_SCDPT4'!SCDPT4_8699999_12</vt:lpstr>
      <vt:lpstr>'GMIC-NC_21A_SCDPT4'!SCDPT4_8699999_13</vt:lpstr>
      <vt:lpstr>'GMIC-NC_21A_SCDPT4'!SCDPT4_8699999_14</vt:lpstr>
      <vt:lpstr>'GMIC-NC_21A_SCDPT4'!SCDPT4_8699999_15</vt:lpstr>
      <vt:lpstr>'GMIC-NC_21A_SCDPT4'!SCDPT4_8699999_16</vt:lpstr>
      <vt:lpstr>'GMIC-NC_21A_SCDPT4'!SCDPT4_8699999_17</vt:lpstr>
      <vt:lpstr>'GMIC-NC_21A_SCDPT4'!SCDPT4_8699999_18</vt:lpstr>
      <vt:lpstr>'GMIC-NC_21A_SCDPT4'!SCDPT4_8699999_19</vt:lpstr>
      <vt:lpstr>'GMIC-NC_21A_SCDPT4'!SCDPT4_8699999_20</vt:lpstr>
      <vt:lpstr>'GMIC-NC_21A_SCDPT4'!SCDPT4_8699999_7</vt:lpstr>
      <vt:lpstr>'GMIC-NC_21A_SCDPT4'!SCDPT4_8699999_9</vt:lpstr>
      <vt:lpstr>'GMIC-NC_21A_SCDPT4'!SCDPT4_86BEGIN_1</vt:lpstr>
      <vt:lpstr>'GMIC-NC_21A_SCDPT4'!SCDPT4_86BEGIN_10</vt:lpstr>
      <vt:lpstr>'GMIC-NC_21A_SCDPT4'!SCDPT4_86BEGIN_11</vt:lpstr>
      <vt:lpstr>'GMIC-NC_21A_SCDPT4'!SCDPT4_86BEGIN_12</vt:lpstr>
      <vt:lpstr>'GMIC-NC_21A_SCDPT4'!SCDPT4_86BEGIN_13</vt:lpstr>
      <vt:lpstr>'GMIC-NC_21A_SCDPT4'!SCDPT4_86BEGIN_14</vt:lpstr>
      <vt:lpstr>'GMIC-NC_21A_SCDPT4'!SCDPT4_86BEGIN_15</vt:lpstr>
      <vt:lpstr>'GMIC-NC_21A_SCDPT4'!SCDPT4_86BEGIN_16</vt:lpstr>
      <vt:lpstr>'GMIC-NC_21A_SCDPT4'!SCDPT4_86BEGIN_17</vt:lpstr>
      <vt:lpstr>'GMIC-NC_21A_SCDPT4'!SCDPT4_86BEGIN_18</vt:lpstr>
      <vt:lpstr>'GMIC-NC_21A_SCDPT4'!SCDPT4_86BEGIN_19</vt:lpstr>
      <vt:lpstr>'GMIC-NC_21A_SCDPT4'!SCDPT4_86BEGIN_2</vt:lpstr>
      <vt:lpstr>'GMIC-NC_21A_SCDPT4'!SCDPT4_86BEGIN_20</vt:lpstr>
      <vt:lpstr>'GMIC-NC_21A_SCDPT4'!SCDPT4_86BEGIN_21</vt:lpstr>
      <vt:lpstr>'GMIC-NC_21A_SCDPT4'!SCDPT4_86BEGIN_22</vt:lpstr>
      <vt:lpstr>'GMIC-NC_21A_SCDPT4'!SCDPT4_86BEGIN_23</vt:lpstr>
      <vt:lpstr>'GMIC-NC_21A_SCDPT4'!SCDPT4_86BEGIN_24</vt:lpstr>
      <vt:lpstr>'GMIC-NC_21A_SCDPT4'!SCDPT4_86BEGIN_25</vt:lpstr>
      <vt:lpstr>'GMIC-NC_21A_SCDPT4'!SCDPT4_86BEGIN_26</vt:lpstr>
      <vt:lpstr>'GMIC-NC_21A_SCDPT4'!SCDPT4_86BEGIN_3</vt:lpstr>
      <vt:lpstr>'GMIC-NC_21A_SCDPT4'!SCDPT4_86BEGIN_4</vt:lpstr>
      <vt:lpstr>'GMIC-NC_21A_SCDPT4'!SCDPT4_86BEGIN_5</vt:lpstr>
      <vt:lpstr>'GMIC-NC_21A_SCDPT4'!SCDPT4_86BEGIN_6</vt:lpstr>
      <vt:lpstr>'GMIC-NC_21A_SCDPT4'!SCDPT4_86BEGIN_7</vt:lpstr>
      <vt:lpstr>'GMIC-NC_21A_SCDPT4'!SCDPT4_86BEGIN_8</vt:lpstr>
      <vt:lpstr>'GMIC-NC_21A_SCDPT4'!SCDPT4_86BEGIN_9</vt:lpstr>
      <vt:lpstr>'GMIC-NC_21A_SCDPT4'!SCDPT4_86ENDIN_10</vt:lpstr>
      <vt:lpstr>'GMIC-NC_21A_SCDPT4'!SCDPT4_86ENDIN_11</vt:lpstr>
      <vt:lpstr>'GMIC-NC_21A_SCDPT4'!SCDPT4_86ENDIN_12</vt:lpstr>
      <vt:lpstr>'GMIC-NC_21A_SCDPT4'!SCDPT4_86ENDIN_13</vt:lpstr>
      <vt:lpstr>'GMIC-NC_21A_SCDPT4'!SCDPT4_86ENDIN_14</vt:lpstr>
      <vt:lpstr>'GMIC-NC_21A_SCDPT4'!SCDPT4_86ENDIN_15</vt:lpstr>
      <vt:lpstr>'GMIC-NC_21A_SCDPT4'!SCDPT4_86ENDIN_16</vt:lpstr>
      <vt:lpstr>'GMIC-NC_21A_SCDPT4'!SCDPT4_86ENDIN_17</vt:lpstr>
      <vt:lpstr>'GMIC-NC_21A_SCDPT4'!SCDPT4_86ENDIN_18</vt:lpstr>
      <vt:lpstr>'GMIC-NC_21A_SCDPT4'!SCDPT4_86ENDIN_19</vt:lpstr>
      <vt:lpstr>'GMIC-NC_21A_SCDPT4'!SCDPT4_86ENDIN_2</vt:lpstr>
      <vt:lpstr>'GMIC-NC_21A_SCDPT4'!SCDPT4_86ENDIN_20</vt:lpstr>
      <vt:lpstr>'GMIC-NC_21A_SCDPT4'!SCDPT4_86ENDIN_21</vt:lpstr>
      <vt:lpstr>'GMIC-NC_21A_SCDPT4'!SCDPT4_86ENDIN_22</vt:lpstr>
      <vt:lpstr>'GMIC-NC_21A_SCDPT4'!SCDPT4_86ENDIN_23</vt:lpstr>
      <vt:lpstr>'GMIC-NC_21A_SCDPT4'!SCDPT4_86ENDIN_24</vt:lpstr>
      <vt:lpstr>'GMIC-NC_21A_SCDPT4'!SCDPT4_86ENDIN_25</vt:lpstr>
      <vt:lpstr>'GMIC-NC_21A_SCDPT4'!SCDPT4_86ENDIN_26</vt:lpstr>
      <vt:lpstr>'GMIC-NC_21A_SCDPT4'!SCDPT4_86ENDIN_3</vt:lpstr>
      <vt:lpstr>'GMIC-NC_21A_SCDPT4'!SCDPT4_86ENDIN_4</vt:lpstr>
      <vt:lpstr>'GMIC-NC_21A_SCDPT4'!SCDPT4_86ENDIN_5</vt:lpstr>
      <vt:lpstr>'GMIC-NC_21A_SCDPT4'!SCDPT4_86ENDIN_6</vt:lpstr>
      <vt:lpstr>'GMIC-NC_21A_SCDPT4'!SCDPT4_86ENDIN_7</vt:lpstr>
      <vt:lpstr>'GMIC-NC_21A_SCDPT4'!SCDPT4_86ENDIN_8</vt:lpstr>
      <vt:lpstr>'GMIC-NC_21A_SCDPT4'!SCDPT4_86ENDIN_9</vt:lpstr>
      <vt:lpstr>'GMIC-NC_21A_SCDPT4'!SCDPT4_8700000_Range</vt:lpstr>
      <vt:lpstr>'GMIC-NC_21A_SCDPT4'!SCDPT4_8799999_10</vt:lpstr>
      <vt:lpstr>'GMIC-NC_21A_SCDPT4'!SCDPT4_8799999_11</vt:lpstr>
      <vt:lpstr>'GMIC-NC_21A_SCDPT4'!SCDPT4_8799999_12</vt:lpstr>
      <vt:lpstr>'GMIC-NC_21A_SCDPT4'!SCDPT4_8799999_13</vt:lpstr>
      <vt:lpstr>'GMIC-NC_21A_SCDPT4'!SCDPT4_8799999_14</vt:lpstr>
      <vt:lpstr>'GMIC-NC_21A_SCDPT4'!SCDPT4_8799999_15</vt:lpstr>
      <vt:lpstr>'GMIC-NC_21A_SCDPT4'!SCDPT4_8799999_16</vt:lpstr>
      <vt:lpstr>'GMIC-NC_21A_SCDPT4'!SCDPT4_8799999_17</vt:lpstr>
      <vt:lpstr>'GMIC-NC_21A_SCDPT4'!SCDPT4_8799999_18</vt:lpstr>
      <vt:lpstr>'GMIC-NC_21A_SCDPT4'!SCDPT4_8799999_19</vt:lpstr>
      <vt:lpstr>'GMIC-NC_21A_SCDPT4'!SCDPT4_8799999_20</vt:lpstr>
      <vt:lpstr>'GMIC-NC_21A_SCDPT4'!SCDPT4_8799999_7</vt:lpstr>
      <vt:lpstr>'GMIC-NC_21A_SCDPT4'!SCDPT4_8799999_9</vt:lpstr>
      <vt:lpstr>'GMIC-NC_21A_SCDPT4'!SCDPT4_87BEGIN_1</vt:lpstr>
      <vt:lpstr>'GMIC-NC_21A_SCDPT4'!SCDPT4_87BEGIN_10</vt:lpstr>
      <vt:lpstr>'GMIC-NC_21A_SCDPT4'!SCDPT4_87BEGIN_11</vt:lpstr>
      <vt:lpstr>'GMIC-NC_21A_SCDPT4'!SCDPT4_87BEGIN_12</vt:lpstr>
      <vt:lpstr>'GMIC-NC_21A_SCDPT4'!SCDPT4_87BEGIN_13</vt:lpstr>
      <vt:lpstr>'GMIC-NC_21A_SCDPT4'!SCDPT4_87BEGIN_14</vt:lpstr>
      <vt:lpstr>'GMIC-NC_21A_SCDPT4'!SCDPT4_87BEGIN_15</vt:lpstr>
      <vt:lpstr>'GMIC-NC_21A_SCDPT4'!SCDPT4_87BEGIN_16</vt:lpstr>
      <vt:lpstr>'GMIC-NC_21A_SCDPT4'!SCDPT4_87BEGIN_17</vt:lpstr>
      <vt:lpstr>'GMIC-NC_21A_SCDPT4'!SCDPT4_87BEGIN_18</vt:lpstr>
      <vt:lpstr>'GMIC-NC_21A_SCDPT4'!SCDPT4_87BEGIN_19</vt:lpstr>
      <vt:lpstr>'GMIC-NC_21A_SCDPT4'!SCDPT4_87BEGIN_2</vt:lpstr>
      <vt:lpstr>'GMIC-NC_21A_SCDPT4'!SCDPT4_87BEGIN_20</vt:lpstr>
      <vt:lpstr>'GMIC-NC_21A_SCDPT4'!SCDPT4_87BEGIN_21</vt:lpstr>
      <vt:lpstr>'GMIC-NC_21A_SCDPT4'!SCDPT4_87BEGIN_22</vt:lpstr>
      <vt:lpstr>'GMIC-NC_21A_SCDPT4'!SCDPT4_87BEGIN_23</vt:lpstr>
      <vt:lpstr>'GMIC-NC_21A_SCDPT4'!SCDPT4_87BEGIN_24</vt:lpstr>
      <vt:lpstr>'GMIC-NC_21A_SCDPT4'!SCDPT4_87BEGIN_25</vt:lpstr>
      <vt:lpstr>'GMIC-NC_21A_SCDPT4'!SCDPT4_87BEGIN_26</vt:lpstr>
      <vt:lpstr>'GMIC-NC_21A_SCDPT4'!SCDPT4_87BEGIN_3</vt:lpstr>
      <vt:lpstr>'GMIC-NC_21A_SCDPT4'!SCDPT4_87BEGIN_4</vt:lpstr>
      <vt:lpstr>'GMIC-NC_21A_SCDPT4'!SCDPT4_87BEGIN_5</vt:lpstr>
      <vt:lpstr>'GMIC-NC_21A_SCDPT4'!SCDPT4_87BEGIN_6</vt:lpstr>
      <vt:lpstr>'GMIC-NC_21A_SCDPT4'!SCDPT4_87BEGIN_7</vt:lpstr>
      <vt:lpstr>'GMIC-NC_21A_SCDPT4'!SCDPT4_87BEGIN_8</vt:lpstr>
      <vt:lpstr>'GMIC-NC_21A_SCDPT4'!SCDPT4_87BEGIN_9</vt:lpstr>
      <vt:lpstr>'GMIC-NC_21A_SCDPT4'!SCDPT4_87ENDIN_10</vt:lpstr>
      <vt:lpstr>'GMIC-NC_21A_SCDPT4'!SCDPT4_87ENDIN_11</vt:lpstr>
      <vt:lpstr>'GMIC-NC_21A_SCDPT4'!SCDPT4_87ENDIN_12</vt:lpstr>
      <vt:lpstr>'GMIC-NC_21A_SCDPT4'!SCDPT4_87ENDIN_13</vt:lpstr>
      <vt:lpstr>'GMIC-NC_21A_SCDPT4'!SCDPT4_87ENDIN_14</vt:lpstr>
      <vt:lpstr>'GMIC-NC_21A_SCDPT4'!SCDPT4_87ENDIN_15</vt:lpstr>
      <vt:lpstr>'GMIC-NC_21A_SCDPT4'!SCDPT4_87ENDIN_16</vt:lpstr>
      <vt:lpstr>'GMIC-NC_21A_SCDPT4'!SCDPT4_87ENDIN_17</vt:lpstr>
      <vt:lpstr>'GMIC-NC_21A_SCDPT4'!SCDPT4_87ENDIN_18</vt:lpstr>
      <vt:lpstr>'GMIC-NC_21A_SCDPT4'!SCDPT4_87ENDIN_19</vt:lpstr>
      <vt:lpstr>'GMIC-NC_21A_SCDPT4'!SCDPT4_87ENDIN_2</vt:lpstr>
      <vt:lpstr>'GMIC-NC_21A_SCDPT4'!SCDPT4_87ENDIN_20</vt:lpstr>
      <vt:lpstr>'GMIC-NC_21A_SCDPT4'!SCDPT4_87ENDIN_21</vt:lpstr>
      <vt:lpstr>'GMIC-NC_21A_SCDPT4'!SCDPT4_87ENDIN_22</vt:lpstr>
      <vt:lpstr>'GMIC-NC_21A_SCDPT4'!SCDPT4_87ENDIN_23</vt:lpstr>
      <vt:lpstr>'GMIC-NC_21A_SCDPT4'!SCDPT4_87ENDIN_24</vt:lpstr>
      <vt:lpstr>'GMIC-NC_21A_SCDPT4'!SCDPT4_87ENDIN_25</vt:lpstr>
      <vt:lpstr>'GMIC-NC_21A_SCDPT4'!SCDPT4_87ENDIN_26</vt:lpstr>
      <vt:lpstr>'GMIC-NC_21A_SCDPT4'!SCDPT4_87ENDIN_3</vt:lpstr>
      <vt:lpstr>'GMIC-NC_21A_SCDPT4'!SCDPT4_87ENDIN_4</vt:lpstr>
      <vt:lpstr>'GMIC-NC_21A_SCDPT4'!SCDPT4_87ENDIN_5</vt:lpstr>
      <vt:lpstr>'GMIC-NC_21A_SCDPT4'!SCDPT4_87ENDIN_6</vt:lpstr>
      <vt:lpstr>'GMIC-NC_21A_SCDPT4'!SCDPT4_87ENDIN_7</vt:lpstr>
      <vt:lpstr>'GMIC-NC_21A_SCDPT4'!SCDPT4_87ENDIN_8</vt:lpstr>
      <vt:lpstr>'GMIC-NC_21A_SCDPT4'!SCDPT4_87ENDIN_9</vt:lpstr>
      <vt:lpstr>'GMIC-NC_21A_SCDPT4'!SCDPT4_8999997_10</vt:lpstr>
      <vt:lpstr>'GMIC-NC_21A_SCDPT4'!SCDPT4_8999997_11</vt:lpstr>
      <vt:lpstr>'GMIC-NC_21A_SCDPT4'!SCDPT4_8999997_12</vt:lpstr>
      <vt:lpstr>'GMIC-NC_21A_SCDPT4'!SCDPT4_8999997_13</vt:lpstr>
      <vt:lpstr>'GMIC-NC_21A_SCDPT4'!SCDPT4_8999997_14</vt:lpstr>
      <vt:lpstr>'GMIC-NC_21A_SCDPT4'!SCDPT4_8999997_15</vt:lpstr>
      <vt:lpstr>'GMIC-NC_21A_SCDPT4'!SCDPT4_8999997_16</vt:lpstr>
      <vt:lpstr>'GMIC-NC_21A_SCDPT4'!SCDPT4_8999997_17</vt:lpstr>
      <vt:lpstr>'GMIC-NC_21A_SCDPT4'!SCDPT4_8999997_18</vt:lpstr>
      <vt:lpstr>'GMIC-NC_21A_SCDPT4'!SCDPT4_8999997_19</vt:lpstr>
      <vt:lpstr>'GMIC-NC_21A_SCDPT4'!SCDPT4_8999997_20</vt:lpstr>
      <vt:lpstr>'GMIC-NC_21A_SCDPT4'!SCDPT4_8999997_7</vt:lpstr>
      <vt:lpstr>'GMIC-NC_21A_SCDPT4'!SCDPT4_8999997_9</vt:lpstr>
      <vt:lpstr>'GMIC-NC_21A_SCDPT4'!SCDPT4_8999998_10</vt:lpstr>
      <vt:lpstr>'GMIC-NC_21A_SCDPT4'!SCDPT4_8999998_11</vt:lpstr>
      <vt:lpstr>'GMIC-NC_21A_SCDPT4'!SCDPT4_8999998_12</vt:lpstr>
      <vt:lpstr>'GMIC-NC_21A_SCDPT4'!SCDPT4_8999998_13</vt:lpstr>
      <vt:lpstr>'GMIC-NC_21A_SCDPT4'!SCDPT4_8999998_14</vt:lpstr>
      <vt:lpstr>'GMIC-NC_21A_SCDPT4'!SCDPT4_8999998_15</vt:lpstr>
      <vt:lpstr>'GMIC-NC_21A_SCDPT4'!SCDPT4_8999998_16</vt:lpstr>
      <vt:lpstr>'GMIC-NC_21A_SCDPT4'!SCDPT4_8999998_17</vt:lpstr>
      <vt:lpstr>'GMIC-NC_21A_SCDPT4'!SCDPT4_8999998_18</vt:lpstr>
      <vt:lpstr>'GMIC-NC_21A_SCDPT4'!SCDPT4_8999998_19</vt:lpstr>
      <vt:lpstr>'GMIC-NC_21A_SCDPT4'!SCDPT4_8999998_20</vt:lpstr>
      <vt:lpstr>'GMIC-NC_21A_SCDPT4'!SCDPT4_8999998_7</vt:lpstr>
      <vt:lpstr>'GMIC-NC_21A_SCDPT4'!SCDPT4_8999998_9</vt:lpstr>
      <vt:lpstr>'GMIC-NC_21A_SCDPT4'!SCDPT4_8999999_10</vt:lpstr>
      <vt:lpstr>'GMIC-NC_21A_SCDPT4'!SCDPT4_8999999_11</vt:lpstr>
      <vt:lpstr>'GMIC-NC_21A_SCDPT4'!SCDPT4_8999999_12</vt:lpstr>
      <vt:lpstr>'GMIC-NC_21A_SCDPT4'!SCDPT4_8999999_13</vt:lpstr>
      <vt:lpstr>'GMIC-NC_21A_SCDPT4'!SCDPT4_8999999_14</vt:lpstr>
      <vt:lpstr>'GMIC-NC_21A_SCDPT4'!SCDPT4_8999999_15</vt:lpstr>
      <vt:lpstr>'GMIC-NC_21A_SCDPT4'!SCDPT4_8999999_16</vt:lpstr>
      <vt:lpstr>'GMIC-NC_21A_SCDPT4'!SCDPT4_8999999_17</vt:lpstr>
      <vt:lpstr>'GMIC-NC_21A_SCDPT4'!SCDPT4_8999999_18</vt:lpstr>
      <vt:lpstr>'GMIC-NC_21A_SCDPT4'!SCDPT4_8999999_19</vt:lpstr>
      <vt:lpstr>'GMIC-NC_21A_SCDPT4'!SCDPT4_8999999_20</vt:lpstr>
      <vt:lpstr>'GMIC-NC_21A_SCDPT4'!SCDPT4_8999999_7</vt:lpstr>
      <vt:lpstr>'GMIC-NC_21A_SCDPT4'!SCDPT4_8999999_9</vt:lpstr>
      <vt:lpstr>'GMIC-NC_21A_SCDPT4'!SCDPT4_9000000_Range</vt:lpstr>
      <vt:lpstr>'GMIC-NC_21A_SCDPT4'!SCDPT4_9099999_10</vt:lpstr>
      <vt:lpstr>'GMIC-NC_21A_SCDPT4'!SCDPT4_9099999_11</vt:lpstr>
      <vt:lpstr>'GMIC-NC_21A_SCDPT4'!SCDPT4_9099999_12</vt:lpstr>
      <vt:lpstr>'GMIC-NC_21A_SCDPT4'!SCDPT4_9099999_13</vt:lpstr>
      <vt:lpstr>'GMIC-NC_21A_SCDPT4'!SCDPT4_9099999_14</vt:lpstr>
      <vt:lpstr>'GMIC-NC_21A_SCDPT4'!SCDPT4_9099999_15</vt:lpstr>
      <vt:lpstr>'GMIC-NC_21A_SCDPT4'!SCDPT4_9099999_16</vt:lpstr>
      <vt:lpstr>'GMIC-NC_21A_SCDPT4'!SCDPT4_9099999_17</vt:lpstr>
      <vt:lpstr>'GMIC-NC_21A_SCDPT4'!SCDPT4_9099999_18</vt:lpstr>
      <vt:lpstr>'GMIC-NC_21A_SCDPT4'!SCDPT4_9099999_19</vt:lpstr>
      <vt:lpstr>'GMIC-NC_21A_SCDPT4'!SCDPT4_9099999_20</vt:lpstr>
      <vt:lpstr>'GMIC-NC_21A_SCDPT4'!SCDPT4_9099999_7</vt:lpstr>
      <vt:lpstr>'GMIC-NC_21A_SCDPT4'!SCDPT4_9099999_9</vt:lpstr>
      <vt:lpstr>'GMIC-NC_21A_SCDPT4'!SCDPT4_90BEGIN_1</vt:lpstr>
      <vt:lpstr>'GMIC-NC_21A_SCDPT4'!SCDPT4_90BEGIN_10</vt:lpstr>
      <vt:lpstr>'GMIC-NC_21A_SCDPT4'!SCDPT4_90BEGIN_11</vt:lpstr>
      <vt:lpstr>'GMIC-NC_21A_SCDPT4'!SCDPT4_90BEGIN_12</vt:lpstr>
      <vt:lpstr>'GMIC-NC_21A_SCDPT4'!SCDPT4_90BEGIN_13</vt:lpstr>
      <vt:lpstr>'GMIC-NC_21A_SCDPT4'!SCDPT4_90BEGIN_14</vt:lpstr>
      <vt:lpstr>'GMIC-NC_21A_SCDPT4'!SCDPT4_90BEGIN_15</vt:lpstr>
      <vt:lpstr>'GMIC-NC_21A_SCDPT4'!SCDPT4_90BEGIN_16</vt:lpstr>
      <vt:lpstr>'GMIC-NC_21A_SCDPT4'!SCDPT4_90BEGIN_17</vt:lpstr>
      <vt:lpstr>'GMIC-NC_21A_SCDPT4'!SCDPT4_90BEGIN_18</vt:lpstr>
      <vt:lpstr>'GMIC-NC_21A_SCDPT4'!SCDPT4_90BEGIN_19</vt:lpstr>
      <vt:lpstr>'GMIC-NC_21A_SCDPT4'!SCDPT4_90BEGIN_2</vt:lpstr>
      <vt:lpstr>'GMIC-NC_21A_SCDPT4'!SCDPT4_90BEGIN_20</vt:lpstr>
      <vt:lpstr>'GMIC-NC_21A_SCDPT4'!SCDPT4_90BEGIN_21</vt:lpstr>
      <vt:lpstr>'GMIC-NC_21A_SCDPT4'!SCDPT4_90BEGIN_22</vt:lpstr>
      <vt:lpstr>'GMIC-NC_21A_SCDPT4'!SCDPT4_90BEGIN_23</vt:lpstr>
      <vt:lpstr>'GMIC-NC_21A_SCDPT4'!SCDPT4_90BEGIN_24</vt:lpstr>
      <vt:lpstr>'GMIC-NC_21A_SCDPT4'!SCDPT4_90BEGIN_25</vt:lpstr>
      <vt:lpstr>'GMIC-NC_21A_SCDPT4'!SCDPT4_90BEGIN_26</vt:lpstr>
      <vt:lpstr>'GMIC-NC_21A_SCDPT4'!SCDPT4_90BEGIN_3</vt:lpstr>
      <vt:lpstr>'GMIC-NC_21A_SCDPT4'!SCDPT4_90BEGIN_4</vt:lpstr>
      <vt:lpstr>'GMIC-NC_21A_SCDPT4'!SCDPT4_90BEGIN_5</vt:lpstr>
      <vt:lpstr>'GMIC-NC_21A_SCDPT4'!SCDPT4_90BEGIN_6</vt:lpstr>
      <vt:lpstr>'GMIC-NC_21A_SCDPT4'!SCDPT4_90BEGIN_7</vt:lpstr>
      <vt:lpstr>'GMIC-NC_21A_SCDPT4'!SCDPT4_90BEGIN_8</vt:lpstr>
      <vt:lpstr>'GMIC-NC_21A_SCDPT4'!SCDPT4_90BEGIN_9</vt:lpstr>
      <vt:lpstr>'GMIC-NC_21A_SCDPT4'!SCDPT4_90ENDIN_10</vt:lpstr>
      <vt:lpstr>'GMIC-NC_21A_SCDPT4'!SCDPT4_90ENDIN_11</vt:lpstr>
      <vt:lpstr>'GMIC-NC_21A_SCDPT4'!SCDPT4_90ENDIN_12</vt:lpstr>
      <vt:lpstr>'GMIC-NC_21A_SCDPT4'!SCDPT4_90ENDIN_13</vt:lpstr>
      <vt:lpstr>'GMIC-NC_21A_SCDPT4'!SCDPT4_90ENDIN_14</vt:lpstr>
      <vt:lpstr>'GMIC-NC_21A_SCDPT4'!SCDPT4_90ENDIN_15</vt:lpstr>
      <vt:lpstr>'GMIC-NC_21A_SCDPT4'!SCDPT4_90ENDIN_16</vt:lpstr>
      <vt:lpstr>'GMIC-NC_21A_SCDPT4'!SCDPT4_90ENDIN_17</vt:lpstr>
      <vt:lpstr>'GMIC-NC_21A_SCDPT4'!SCDPT4_90ENDIN_18</vt:lpstr>
      <vt:lpstr>'GMIC-NC_21A_SCDPT4'!SCDPT4_90ENDIN_19</vt:lpstr>
      <vt:lpstr>'GMIC-NC_21A_SCDPT4'!SCDPT4_90ENDIN_2</vt:lpstr>
      <vt:lpstr>'GMIC-NC_21A_SCDPT4'!SCDPT4_90ENDIN_20</vt:lpstr>
      <vt:lpstr>'GMIC-NC_21A_SCDPT4'!SCDPT4_90ENDIN_21</vt:lpstr>
      <vt:lpstr>'GMIC-NC_21A_SCDPT4'!SCDPT4_90ENDIN_22</vt:lpstr>
      <vt:lpstr>'GMIC-NC_21A_SCDPT4'!SCDPT4_90ENDIN_23</vt:lpstr>
      <vt:lpstr>'GMIC-NC_21A_SCDPT4'!SCDPT4_90ENDIN_24</vt:lpstr>
      <vt:lpstr>'GMIC-NC_21A_SCDPT4'!SCDPT4_90ENDIN_25</vt:lpstr>
      <vt:lpstr>'GMIC-NC_21A_SCDPT4'!SCDPT4_90ENDIN_26</vt:lpstr>
      <vt:lpstr>'GMIC-NC_21A_SCDPT4'!SCDPT4_90ENDIN_3</vt:lpstr>
      <vt:lpstr>'GMIC-NC_21A_SCDPT4'!SCDPT4_90ENDIN_4</vt:lpstr>
      <vt:lpstr>'GMIC-NC_21A_SCDPT4'!SCDPT4_90ENDIN_5</vt:lpstr>
      <vt:lpstr>'GMIC-NC_21A_SCDPT4'!SCDPT4_90ENDIN_6</vt:lpstr>
      <vt:lpstr>'GMIC-NC_21A_SCDPT4'!SCDPT4_90ENDIN_7</vt:lpstr>
      <vt:lpstr>'GMIC-NC_21A_SCDPT4'!SCDPT4_90ENDIN_8</vt:lpstr>
      <vt:lpstr>'GMIC-NC_21A_SCDPT4'!SCDPT4_90ENDIN_9</vt:lpstr>
      <vt:lpstr>'GMIC-NC_21A_SCDPT4'!SCDPT4_9100000_Range</vt:lpstr>
      <vt:lpstr>'GMIC-NC_21A_SCDPT4'!SCDPT4_9199999_10</vt:lpstr>
      <vt:lpstr>'GMIC-NC_21A_SCDPT4'!SCDPT4_9199999_11</vt:lpstr>
      <vt:lpstr>'GMIC-NC_21A_SCDPT4'!SCDPT4_9199999_12</vt:lpstr>
      <vt:lpstr>'GMIC-NC_21A_SCDPT4'!SCDPT4_9199999_13</vt:lpstr>
      <vt:lpstr>'GMIC-NC_21A_SCDPT4'!SCDPT4_9199999_14</vt:lpstr>
      <vt:lpstr>'GMIC-NC_21A_SCDPT4'!SCDPT4_9199999_15</vt:lpstr>
      <vt:lpstr>'GMIC-NC_21A_SCDPT4'!SCDPT4_9199999_16</vt:lpstr>
      <vt:lpstr>'GMIC-NC_21A_SCDPT4'!SCDPT4_9199999_17</vt:lpstr>
      <vt:lpstr>'GMIC-NC_21A_SCDPT4'!SCDPT4_9199999_18</vt:lpstr>
      <vt:lpstr>'GMIC-NC_21A_SCDPT4'!SCDPT4_9199999_19</vt:lpstr>
      <vt:lpstr>'GMIC-NC_21A_SCDPT4'!SCDPT4_9199999_20</vt:lpstr>
      <vt:lpstr>'GMIC-NC_21A_SCDPT4'!SCDPT4_9199999_7</vt:lpstr>
      <vt:lpstr>'GMIC-NC_21A_SCDPT4'!SCDPT4_9199999_9</vt:lpstr>
      <vt:lpstr>'GMIC-NC_21A_SCDPT4'!SCDPT4_91BEGIN_1</vt:lpstr>
      <vt:lpstr>'GMIC-NC_21A_SCDPT4'!SCDPT4_91BEGIN_10</vt:lpstr>
      <vt:lpstr>'GMIC-NC_21A_SCDPT4'!SCDPT4_91BEGIN_11</vt:lpstr>
      <vt:lpstr>'GMIC-NC_21A_SCDPT4'!SCDPT4_91BEGIN_12</vt:lpstr>
      <vt:lpstr>'GMIC-NC_21A_SCDPT4'!SCDPT4_91BEGIN_13</vt:lpstr>
      <vt:lpstr>'GMIC-NC_21A_SCDPT4'!SCDPT4_91BEGIN_14</vt:lpstr>
      <vt:lpstr>'GMIC-NC_21A_SCDPT4'!SCDPT4_91BEGIN_15</vt:lpstr>
      <vt:lpstr>'GMIC-NC_21A_SCDPT4'!SCDPT4_91BEGIN_16</vt:lpstr>
      <vt:lpstr>'GMIC-NC_21A_SCDPT4'!SCDPT4_91BEGIN_17</vt:lpstr>
      <vt:lpstr>'GMIC-NC_21A_SCDPT4'!SCDPT4_91BEGIN_18</vt:lpstr>
      <vt:lpstr>'GMIC-NC_21A_SCDPT4'!SCDPT4_91BEGIN_19</vt:lpstr>
      <vt:lpstr>'GMIC-NC_21A_SCDPT4'!SCDPT4_91BEGIN_2</vt:lpstr>
      <vt:lpstr>'GMIC-NC_21A_SCDPT4'!SCDPT4_91BEGIN_20</vt:lpstr>
      <vt:lpstr>'GMIC-NC_21A_SCDPT4'!SCDPT4_91BEGIN_21</vt:lpstr>
      <vt:lpstr>'GMIC-NC_21A_SCDPT4'!SCDPT4_91BEGIN_22</vt:lpstr>
      <vt:lpstr>'GMIC-NC_21A_SCDPT4'!SCDPT4_91BEGIN_23</vt:lpstr>
      <vt:lpstr>'GMIC-NC_21A_SCDPT4'!SCDPT4_91BEGIN_24</vt:lpstr>
      <vt:lpstr>'GMIC-NC_21A_SCDPT4'!SCDPT4_91BEGIN_25</vt:lpstr>
      <vt:lpstr>'GMIC-NC_21A_SCDPT4'!SCDPT4_91BEGIN_26</vt:lpstr>
      <vt:lpstr>'GMIC-NC_21A_SCDPT4'!SCDPT4_91BEGIN_3</vt:lpstr>
      <vt:lpstr>'GMIC-NC_21A_SCDPT4'!SCDPT4_91BEGIN_4</vt:lpstr>
      <vt:lpstr>'GMIC-NC_21A_SCDPT4'!SCDPT4_91BEGIN_5</vt:lpstr>
      <vt:lpstr>'GMIC-NC_21A_SCDPT4'!SCDPT4_91BEGIN_6</vt:lpstr>
      <vt:lpstr>'GMIC-NC_21A_SCDPT4'!SCDPT4_91BEGIN_7</vt:lpstr>
      <vt:lpstr>'GMIC-NC_21A_SCDPT4'!SCDPT4_91BEGIN_8</vt:lpstr>
      <vt:lpstr>'GMIC-NC_21A_SCDPT4'!SCDPT4_91BEGIN_9</vt:lpstr>
      <vt:lpstr>'GMIC-NC_21A_SCDPT4'!SCDPT4_91ENDIN_10</vt:lpstr>
      <vt:lpstr>'GMIC-NC_21A_SCDPT4'!SCDPT4_91ENDIN_11</vt:lpstr>
      <vt:lpstr>'GMIC-NC_21A_SCDPT4'!SCDPT4_91ENDIN_12</vt:lpstr>
      <vt:lpstr>'GMIC-NC_21A_SCDPT4'!SCDPT4_91ENDIN_13</vt:lpstr>
      <vt:lpstr>'GMIC-NC_21A_SCDPT4'!SCDPT4_91ENDIN_14</vt:lpstr>
      <vt:lpstr>'GMIC-NC_21A_SCDPT4'!SCDPT4_91ENDIN_15</vt:lpstr>
      <vt:lpstr>'GMIC-NC_21A_SCDPT4'!SCDPT4_91ENDIN_16</vt:lpstr>
      <vt:lpstr>'GMIC-NC_21A_SCDPT4'!SCDPT4_91ENDIN_17</vt:lpstr>
      <vt:lpstr>'GMIC-NC_21A_SCDPT4'!SCDPT4_91ENDIN_18</vt:lpstr>
      <vt:lpstr>'GMIC-NC_21A_SCDPT4'!SCDPT4_91ENDIN_19</vt:lpstr>
      <vt:lpstr>'GMIC-NC_21A_SCDPT4'!SCDPT4_91ENDIN_2</vt:lpstr>
      <vt:lpstr>'GMIC-NC_21A_SCDPT4'!SCDPT4_91ENDIN_20</vt:lpstr>
      <vt:lpstr>'GMIC-NC_21A_SCDPT4'!SCDPT4_91ENDIN_21</vt:lpstr>
      <vt:lpstr>'GMIC-NC_21A_SCDPT4'!SCDPT4_91ENDIN_22</vt:lpstr>
      <vt:lpstr>'GMIC-NC_21A_SCDPT4'!SCDPT4_91ENDIN_23</vt:lpstr>
      <vt:lpstr>'GMIC-NC_21A_SCDPT4'!SCDPT4_91ENDIN_24</vt:lpstr>
      <vt:lpstr>'GMIC-NC_21A_SCDPT4'!SCDPT4_91ENDIN_25</vt:lpstr>
      <vt:lpstr>'GMIC-NC_21A_SCDPT4'!SCDPT4_91ENDIN_26</vt:lpstr>
      <vt:lpstr>'GMIC-NC_21A_SCDPT4'!SCDPT4_91ENDIN_3</vt:lpstr>
      <vt:lpstr>'GMIC-NC_21A_SCDPT4'!SCDPT4_91ENDIN_4</vt:lpstr>
      <vt:lpstr>'GMIC-NC_21A_SCDPT4'!SCDPT4_91ENDIN_5</vt:lpstr>
      <vt:lpstr>'GMIC-NC_21A_SCDPT4'!SCDPT4_91ENDIN_6</vt:lpstr>
      <vt:lpstr>'GMIC-NC_21A_SCDPT4'!SCDPT4_91ENDIN_7</vt:lpstr>
      <vt:lpstr>'GMIC-NC_21A_SCDPT4'!SCDPT4_91ENDIN_8</vt:lpstr>
      <vt:lpstr>'GMIC-NC_21A_SCDPT4'!SCDPT4_91ENDIN_9</vt:lpstr>
      <vt:lpstr>'GMIC-NC_21A_SCDPT4'!SCDPT4_9200000_Range</vt:lpstr>
      <vt:lpstr>'GMIC-NC_21A_SCDPT4'!SCDPT4_9299999_10</vt:lpstr>
      <vt:lpstr>'GMIC-NC_21A_SCDPT4'!SCDPT4_9299999_11</vt:lpstr>
      <vt:lpstr>'GMIC-NC_21A_SCDPT4'!SCDPT4_9299999_12</vt:lpstr>
      <vt:lpstr>'GMIC-NC_21A_SCDPT4'!SCDPT4_9299999_13</vt:lpstr>
      <vt:lpstr>'GMIC-NC_21A_SCDPT4'!SCDPT4_9299999_14</vt:lpstr>
      <vt:lpstr>'GMIC-NC_21A_SCDPT4'!SCDPT4_9299999_15</vt:lpstr>
      <vt:lpstr>'GMIC-NC_21A_SCDPT4'!SCDPT4_9299999_16</vt:lpstr>
      <vt:lpstr>'GMIC-NC_21A_SCDPT4'!SCDPT4_9299999_17</vt:lpstr>
      <vt:lpstr>'GMIC-NC_21A_SCDPT4'!SCDPT4_9299999_18</vt:lpstr>
      <vt:lpstr>'GMIC-NC_21A_SCDPT4'!SCDPT4_9299999_19</vt:lpstr>
      <vt:lpstr>'GMIC-NC_21A_SCDPT4'!SCDPT4_9299999_20</vt:lpstr>
      <vt:lpstr>'GMIC-NC_21A_SCDPT4'!SCDPT4_9299999_7</vt:lpstr>
      <vt:lpstr>'GMIC-NC_21A_SCDPT4'!SCDPT4_9299999_9</vt:lpstr>
      <vt:lpstr>'GMIC-NC_21A_SCDPT4'!SCDPT4_92BEGIN_1</vt:lpstr>
      <vt:lpstr>'GMIC-NC_21A_SCDPT4'!SCDPT4_92BEGIN_10</vt:lpstr>
      <vt:lpstr>'GMIC-NC_21A_SCDPT4'!SCDPT4_92BEGIN_11</vt:lpstr>
      <vt:lpstr>'GMIC-NC_21A_SCDPT4'!SCDPT4_92BEGIN_12</vt:lpstr>
      <vt:lpstr>'GMIC-NC_21A_SCDPT4'!SCDPT4_92BEGIN_13</vt:lpstr>
      <vt:lpstr>'GMIC-NC_21A_SCDPT4'!SCDPT4_92BEGIN_14</vt:lpstr>
      <vt:lpstr>'GMIC-NC_21A_SCDPT4'!SCDPT4_92BEGIN_15</vt:lpstr>
      <vt:lpstr>'GMIC-NC_21A_SCDPT4'!SCDPT4_92BEGIN_16</vt:lpstr>
      <vt:lpstr>'GMIC-NC_21A_SCDPT4'!SCDPT4_92BEGIN_17</vt:lpstr>
      <vt:lpstr>'GMIC-NC_21A_SCDPT4'!SCDPT4_92BEGIN_18</vt:lpstr>
      <vt:lpstr>'GMIC-NC_21A_SCDPT4'!SCDPT4_92BEGIN_19</vt:lpstr>
      <vt:lpstr>'GMIC-NC_21A_SCDPT4'!SCDPT4_92BEGIN_2</vt:lpstr>
      <vt:lpstr>'GMIC-NC_21A_SCDPT4'!SCDPT4_92BEGIN_20</vt:lpstr>
      <vt:lpstr>'GMIC-NC_21A_SCDPT4'!SCDPT4_92BEGIN_21</vt:lpstr>
      <vt:lpstr>'GMIC-NC_21A_SCDPT4'!SCDPT4_92BEGIN_22</vt:lpstr>
      <vt:lpstr>'GMIC-NC_21A_SCDPT4'!SCDPT4_92BEGIN_23</vt:lpstr>
      <vt:lpstr>'GMIC-NC_21A_SCDPT4'!SCDPT4_92BEGIN_24</vt:lpstr>
      <vt:lpstr>'GMIC-NC_21A_SCDPT4'!SCDPT4_92BEGIN_25</vt:lpstr>
      <vt:lpstr>'GMIC-NC_21A_SCDPT4'!SCDPT4_92BEGIN_26</vt:lpstr>
      <vt:lpstr>'GMIC-NC_21A_SCDPT4'!SCDPT4_92BEGIN_3</vt:lpstr>
      <vt:lpstr>'GMIC-NC_21A_SCDPT4'!SCDPT4_92BEGIN_4</vt:lpstr>
      <vt:lpstr>'GMIC-NC_21A_SCDPT4'!SCDPT4_92BEGIN_5</vt:lpstr>
      <vt:lpstr>'GMIC-NC_21A_SCDPT4'!SCDPT4_92BEGIN_6</vt:lpstr>
      <vt:lpstr>'GMIC-NC_21A_SCDPT4'!SCDPT4_92BEGIN_7</vt:lpstr>
      <vt:lpstr>'GMIC-NC_21A_SCDPT4'!SCDPT4_92BEGIN_8</vt:lpstr>
      <vt:lpstr>'GMIC-NC_21A_SCDPT4'!SCDPT4_92BEGIN_9</vt:lpstr>
      <vt:lpstr>'GMIC-NC_21A_SCDPT4'!SCDPT4_92ENDIN_10</vt:lpstr>
      <vt:lpstr>'GMIC-NC_21A_SCDPT4'!SCDPT4_92ENDIN_11</vt:lpstr>
      <vt:lpstr>'GMIC-NC_21A_SCDPT4'!SCDPT4_92ENDIN_12</vt:lpstr>
      <vt:lpstr>'GMIC-NC_21A_SCDPT4'!SCDPT4_92ENDIN_13</vt:lpstr>
      <vt:lpstr>'GMIC-NC_21A_SCDPT4'!SCDPT4_92ENDIN_14</vt:lpstr>
      <vt:lpstr>'GMIC-NC_21A_SCDPT4'!SCDPT4_92ENDIN_15</vt:lpstr>
      <vt:lpstr>'GMIC-NC_21A_SCDPT4'!SCDPT4_92ENDIN_16</vt:lpstr>
      <vt:lpstr>'GMIC-NC_21A_SCDPT4'!SCDPT4_92ENDIN_17</vt:lpstr>
      <vt:lpstr>'GMIC-NC_21A_SCDPT4'!SCDPT4_92ENDIN_18</vt:lpstr>
      <vt:lpstr>'GMIC-NC_21A_SCDPT4'!SCDPT4_92ENDIN_19</vt:lpstr>
      <vt:lpstr>'GMIC-NC_21A_SCDPT4'!SCDPT4_92ENDIN_2</vt:lpstr>
      <vt:lpstr>'GMIC-NC_21A_SCDPT4'!SCDPT4_92ENDIN_20</vt:lpstr>
      <vt:lpstr>'GMIC-NC_21A_SCDPT4'!SCDPT4_92ENDIN_21</vt:lpstr>
      <vt:lpstr>'GMIC-NC_21A_SCDPT4'!SCDPT4_92ENDIN_22</vt:lpstr>
      <vt:lpstr>'GMIC-NC_21A_SCDPT4'!SCDPT4_92ENDIN_23</vt:lpstr>
      <vt:lpstr>'GMIC-NC_21A_SCDPT4'!SCDPT4_92ENDIN_24</vt:lpstr>
      <vt:lpstr>'GMIC-NC_21A_SCDPT4'!SCDPT4_92ENDIN_25</vt:lpstr>
      <vt:lpstr>'GMIC-NC_21A_SCDPT4'!SCDPT4_92ENDIN_26</vt:lpstr>
      <vt:lpstr>'GMIC-NC_21A_SCDPT4'!SCDPT4_92ENDIN_3</vt:lpstr>
      <vt:lpstr>'GMIC-NC_21A_SCDPT4'!SCDPT4_92ENDIN_4</vt:lpstr>
      <vt:lpstr>'GMIC-NC_21A_SCDPT4'!SCDPT4_92ENDIN_5</vt:lpstr>
      <vt:lpstr>'GMIC-NC_21A_SCDPT4'!SCDPT4_92ENDIN_6</vt:lpstr>
      <vt:lpstr>'GMIC-NC_21A_SCDPT4'!SCDPT4_92ENDIN_7</vt:lpstr>
      <vt:lpstr>'GMIC-NC_21A_SCDPT4'!SCDPT4_92ENDIN_8</vt:lpstr>
      <vt:lpstr>'GMIC-NC_21A_SCDPT4'!SCDPT4_92ENDIN_9</vt:lpstr>
      <vt:lpstr>'GMIC-NC_21A_SCDPT4'!SCDPT4_9300000_Range</vt:lpstr>
      <vt:lpstr>'GMIC-NC_21A_SCDPT4'!SCDPT4_9399999_10</vt:lpstr>
      <vt:lpstr>'GMIC-NC_21A_SCDPT4'!SCDPT4_9399999_11</vt:lpstr>
      <vt:lpstr>'GMIC-NC_21A_SCDPT4'!SCDPT4_9399999_12</vt:lpstr>
      <vt:lpstr>'GMIC-NC_21A_SCDPT4'!SCDPT4_9399999_13</vt:lpstr>
      <vt:lpstr>'GMIC-NC_21A_SCDPT4'!SCDPT4_9399999_14</vt:lpstr>
      <vt:lpstr>'GMIC-NC_21A_SCDPT4'!SCDPT4_9399999_15</vt:lpstr>
      <vt:lpstr>'GMIC-NC_21A_SCDPT4'!SCDPT4_9399999_16</vt:lpstr>
      <vt:lpstr>'GMIC-NC_21A_SCDPT4'!SCDPT4_9399999_17</vt:lpstr>
      <vt:lpstr>'GMIC-NC_21A_SCDPT4'!SCDPT4_9399999_18</vt:lpstr>
      <vt:lpstr>'GMIC-NC_21A_SCDPT4'!SCDPT4_9399999_19</vt:lpstr>
      <vt:lpstr>'GMIC-NC_21A_SCDPT4'!SCDPT4_9399999_20</vt:lpstr>
      <vt:lpstr>'GMIC-NC_21A_SCDPT4'!SCDPT4_9399999_7</vt:lpstr>
      <vt:lpstr>'GMIC-NC_21A_SCDPT4'!SCDPT4_9399999_9</vt:lpstr>
      <vt:lpstr>'GMIC-NC_21A_SCDPT4'!SCDPT4_93BEGIN_1</vt:lpstr>
      <vt:lpstr>'GMIC-NC_21A_SCDPT4'!SCDPT4_93BEGIN_10</vt:lpstr>
      <vt:lpstr>'GMIC-NC_21A_SCDPT4'!SCDPT4_93BEGIN_11</vt:lpstr>
      <vt:lpstr>'GMIC-NC_21A_SCDPT4'!SCDPT4_93BEGIN_12</vt:lpstr>
      <vt:lpstr>'GMIC-NC_21A_SCDPT4'!SCDPT4_93BEGIN_13</vt:lpstr>
      <vt:lpstr>'GMIC-NC_21A_SCDPT4'!SCDPT4_93BEGIN_14</vt:lpstr>
      <vt:lpstr>'GMIC-NC_21A_SCDPT4'!SCDPT4_93BEGIN_15</vt:lpstr>
      <vt:lpstr>'GMIC-NC_21A_SCDPT4'!SCDPT4_93BEGIN_16</vt:lpstr>
      <vt:lpstr>'GMIC-NC_21A_SCDPT4'!SCDPT4_93BEGIN_17</vt:lpstr>
      <vt:lpstr>'GMIC-NC_21A_SCDPT4'!SCDPT4_93BEGIN_18</vt:lpstr>
      <vt:lpstr>'GMIC-NC_21A_SCDPT4'!SCDPT4_93BEGIN_19</vt:lpstr>
      <vt:lpstr>'GMIC-NC_21A_SCDPT4'!SCDPT4_93BEGIN_2</vt:lpstr>
      <vt:lpstr>'GMIC-NC_21A_SCDPT4'!SCDPT4_93BEGIN_20</vt:lpstr>
      <vt:lpstr>'GMIC-NC_21A_SCDPT4'!SCDPT4_93BEGIN_21</vt:lpstr>
      <vt:lpstr>'GMIC-NC_21A_SCDPT4'!SCDPT4_93BEGIN_22</vt:lpstr>
      <vt:lpstr>'GMIC-NC_21A_SCDPT4'!SCDPT4_93BEGIN_23</vt:lpstr>
      <vt:lpstr>'GMIC-NC_21A_SCDPT4'!SCDPT4_93BEGIN_24</vt:lpstr>
      <vt:lpstr>'GMIC-NC_21A_SCDPT4'!SCDPT4_93BEGIN_25</vt:lpstr>
      <vt:lpstr>'GMIC-NC_21A_SCDPT4'!SCDPT4_93BEGIN_26</vt:lpstr>
      <vt:lpstr>'GMIC-NC_21A_SCDPT4'!SCDPT4_93BEGIN_3</vt:lpstr>
      <vt:lpstr>'GMIC-NC_21A_SCDPT4'!SCDPT4_93BEGIN_4</vt:lpstr>
      <vt:lpstr>'GMIC-NC_21A_SCDPT4'!SCDPT4_93BEGIN_5</vt:lpstr>
      <vt:lpstr>'GMIC-NC_21A_SCDPT4'!SCDPT4_93BEGIN_6</vt:lpstr>
      <vt:lpstr>'GMIC-NC_21A_SCDPT4'!SCDPT4_93BEGIN_7</vt:lpstr>
      <vt:lpstr>'GMIC-NC_21A_SCDPT4'!SCDPT4_93BEGIN_8</vt:lpstr>
      <vt:lpstr>'GMIC-NC_21A_SCDPT4'!SCDPT4_93BEGIN_9</vt:lpstr>
      <vt:lpstr>'GMIC-NC_21A_SCDPT4'!SCDPT4_93ENDIN_10</vt:lpstr>
      <vt:lpstr>'GMIC-NC_21A_SCDPT4'!SCDPT4_93ENDIN_11</vt:lpstr>
      <vt:lpstr>'GMIC-NC_21A_SCDPT4'!SCDPT4_93ENDIN_12</vt:lpstr>
      <vt:lpstr>'GMIC-NC_21A_SCDPT4'!SCDPT4_93ENDIN_13</vt:lpstr>
      <vt:lpstr>'GMIC-NC_21A_SCDPT4'!SCDPT4_93ENDIN_14</vt:lpstr>
      <vt:lpstr>'GMIC-NC_21A_SCDPT4'!SCDPT4_93ENDIN_15</vt:lpstr>
      <vt:lpstr>'GMIC-NC_21A_SCDPT4'!SCDPT4_93ENDIN_16</vt:lpstr>
      <vt:lpstr>'GMIC-NC_21A_SCDPT4'!SCDPT4_93ENDIN_17</vt:lpstr>
      <vt:lpstr>'GMIC-NC_21A_SCDPT4'!SCDPT4_93ENDIN_18</vt:lpstr>
      <vt:lpstr>'GMIC-NC_21A_SCDPT4'!SCDPT4_93ENDIN_19</vt:lpstr>
      <vt:lpstr>'GMIC-NC_21A_SCDPT4'!SCDPT4_93ENDIN_2</vt:lpstr>
      <vt:lpstr>'GMIC-NC_21A_SCDPT4'!SCDPT4_93ENDIN_20</vt:lpstr>
      <vt:lpstr>'GMIC-NC_21A_SCDPT4'!SCDPT4_93ENDIN_21</vt:lpstr>
      <vt:lpstr>'GMIC-NC_21A_SCDPT4'!SCDPT4_93ENDIN_22</vt:lpstr>
      <vt:lpstr>'GMIC-NC_21A_SCDPT4'!SCDPT4_93ENDIN_23</vt:lpstr>
      <vt:lpstr>'GMIC-NC_21A_SCDPT4'!SCDPT4_93ENDIN_24</vt:lpstr>
      <vt:lpstr>'GMIC-NC_21A_SCDPT4'!SCDPT4_93ENDIN_25</vt:lpstr>
      <vt:lpstr>'GMIC-NC_21A_SCDPT4'!SCDPT4_93ENDIN_26</vt:lpstr>
      <vt:lpstr>'GMIC-NC_21A_SCDPT4'!SCDPT4_93ENDIN_3</vt:lpstr>
      <vt:lpstr>'GMIC-NC_21A_SCDPT4'!SCDPT4_93ENDIN_4</vt:lpstr>
      <vt:lpstr>'GMIC-NC_21A_SCDPT4'!SCDPT4_93ENDIN_5</vt:lpstr>
      <vt:lpstr>'GMIC-NC_21A_SCDPT4'!SCDPT4_93ENDIN_6</vt:lpstr>
      <vt:lpstr>'GMIC-NC_21A_SCDPT4'!SCDPT4_93ENDIN_7</vt:lpstr>
      <vt:lpstr>'GMIC-NC_21A_SCDPT4'!SCDPT4_93ENDIN_8</vt:lpstr>
      <vt:lpstr>'GMIC-NC_21A_SCDPT4'!SCDPT4_93ENDIN_9</vt:lpstr>
      <vt:lpstr>'GMIC-NC_21A_SCDPT4'!SCDPT4_9400000_Range</vt:lpstr>
      <vt:lpstr>'GMIC-NC_21A_SCDPT4'!SCDPT4_9499999_10</vt:lpstr>
      <vt:lpstr>'GMIC-NC_21A_SCDPT4'!SCDPT4_9499999_11</vt:lpstr>
      <vt:lpstr>'GMIC-NC_21A_SCDPT4'!SCDPT4_9499999_12</vt:lpstr>
      <vt:lpstr>'GMIC-NC_21A_SCDPT4'!SCDPT4_9499999_13</vt:lpstr>
      <vt:lpstr>'GMIC-NC_21A_SCDPT4'!SCDPT4_9499999_14</vt:lpstr>
      <vt:lpstr>'GMIC-NC_21A_SCDPT4'!SCDPT4_9499999_15</vt:lpstr>
      <vt:lpstr>'GMIC-NC_21A_SCDPT4'!SCDPT4_9499999_16</vt:lpstr>
      <vt:lpstr>'GMIC-NC_21A_SCDPT4'!SCDPT4_9499999_17</vt:lpstr>
      <vt:lpstr>'GMIC-NC_21A_SCDPT4'!SCDPT4_9499999_18</vt:lpstr>
      <vt:lpstr>'GMIC-NC_21A_SCDPT4'!SCDPT4_9499999_19</vt:lpstr>
      <vt:lpstr>'GMIC-NC_21A_SCDPT4'!SCDPT4_9499999_20</vt:lpstr>
      <vt:lpstr>'GMIC-NC_21A_SCDPT4'!SCDPT4_9499999_7</vt:lpstr>
      <vt:lpstr>'GMIC-NC_21A_SCDPT4'!SCDPT4_9499999_9</vt:lpstr>
      <vt:lpstr>'GMIC-NC_21A_SCDPT4'!SCDPT4_94BEGIN_1</vt:lpstr>
      <vt:lpstr>'GMIC-NC_21A_SCDPT4'!SCDPT4_94BEGIN_10</vt:lpstr>
      <vt:lpstr>'GMIC-NC_21A_SCDPT4'!SCDPT4_94BEGIN_11</vt:lpstr>
      <vt:lpstr>'GMIC-NC_21A_SCDPT4'!SCDPT4_94BEGIN_12</vt:lpstr>
      <vt:lpstr>'GMIC-NC_21A_SCDPT4'!SCDPT4_94BEGIN_13</vt:lpstr>
      <vt:lpstr>'GMIC-NC_21A_SCDPT4'!SCDPT4_94BEGIN_14</vt:lpstr>
      <vt:lpstr>'GMIC-NC_21A_SCDPT4'!SCDPT4_94BEGIN_15</vt:lpstr>
      <vt:lpstr>'GMIC-NC_21A_SCDPT4'!SCDPT4_94BEGIN_16</vt:lpstr>
      <vt:lpstr>'GMIC-NC_21A_SCDPT4'!SCDPT4_94BEGIN_17</vt:lpstr>
      <vt:lpstr>'GMIC-NC_21A_SCDPT4'!SCDPT4_94BEGIN_18</vt:lpstr>
      <vt:lpstr>'GMIC-NC_21A_SCDPT4'!SCDPT4_94BEGIN_19</vt:lpstr>
      <vt:lpstr>'GMIC-NC_21A_SCDPT4'!SCDPT4_94BEGIN_2</vt:lpstr>
      <vt:lpstr>'GMIC-NC_21A_SCDPT4'!SCDPT4_94BEGIN_20</vt:lpstr>
      <vt:lpstr>'GMIC-NC_21A_SCDPT4'!SCDPT4_94BEGIN_21</vt:lpstr>
      <vt:lpstr>'GMIC-NC_21A_SCDPT4'!SCDPT4_94BEGIN_22</vt:lpstr>
      <vt:lpstr>'GMIC-NC_21A_SCDPT4'!SCDPT4_94BEGIN_23</vt:lpstr>
      <vt:lpstr>'GMIC-NC_21A_SCDPT4'!SCDPT4_94BEGIN_24</vt:lpstr>
      <vt:lpstr>'GMIC-NC_21A_SCDPT4'!SCDPT4_94BEGIN_25</vt:lpstr>
      <vt:lpstr>'GMIC-NC_21A_SCDPT4'!SCDPT4_94BEGIN_26</vt:lpstr>
      <vt:lpstr>'GMIC-NC_21A_SCDPT4'!SCDPT4_94BEGIN_3</vt:lpstr>
      <vt:lpstr>'GMIC-NC_21A_SCDPT4'!SCDPT4_94BEGIN_4</vt:lpstr>
      <vt:lpstr>'GMIC-NC_21A_SCDPT4'!SCDPT4_94BEGIN_5</vt:lpstr>
      <vt:lpstr>'GMIC-NC_21A_SCDPT4'!SCDPT4_94BEGIN_6</vt:lpstr>
      <vt:lpstr>'GMIC-NC_21A_SCDPT4'!SCDPT4_94BEGIN_7</vt:lpstr>
      <vt:lpstr>'GMIC-NC_21A_SCDPT4'!SCDPT4_94BEGIN_8</vt:lpstr>
      <vt:lpstr>'GMIC-NC_21A_SCDPT4'!SCDPT4_94BEGIN_9</vt:lpstr>
      <vt:lpstr>'GMIC-NC_21A_SCDPT4'!SCDPT4_94ENDIN_10</vt:lpstr>
      <vt:lpstr>'GMIC-NC_21A_SCDPT4'!SCDPT4_94ENDIN_11</vt:lpstr>
      <vt:lpstr>'GMIC-NC_21A_SCDPT4'!SCDPT4_94ENDIN_12</vt:lpstr>
      <vt:lpstr>'GMIC-NC_21A_SCDPT4'!SCDPT4_94ENDIN_13</vt:lpstr>
      <vt:lpstr>'GMIC-NC_21A_SCDPT4'!SCDPT4_94ENDIN_14</vt:lpstr>
      <vt:lpstr>'GMIC-NC_21A_SCDPT4'!SCDPT4_94ENDIN_15</vt:lpstr>
      <vt:lpstr>'GMIC-NC_21A_SCDPT4'!SCDPT4_94ENDIN_16</vt:lpstr>
      <vt:lpstr>'GMIC-NC_21A_SCDPT4'!SCDPT4_94ENDIN_17</vt:lpstr>
      <vt:lpstr>'GMIC-NC_21A_SCDPT4'!SCDPT4_94ENDIN_18</vt:lpstr>
      <vt:lpstr>'GMIC-NC_21A_SCDPT4'!SCDPT4_94ENDIN_19</vt:lpstr>
      <vt:lpstr>'GMIC-NC_21A_SCDPT4'!SCDPT4_94ENDIN_2</vt:lpstr>
      <vt:lpstr>'GMIC-NC_21A_SCDPT4'!SCDPT4_94ENDIN_20</vt:lpstr>
      <vt:lpstr>'GMIC-NC_21A_SCDPT4'!SCDPT4_94ENDIN_21</vt:lpstr>
      <vt:lpstr>'GMIC-NC_21A_SCDPT4'!SCDPT4_94ENDIN_22</vt:lpstr>
      <vt:lpstr>'GMIC-NC_21A_SCDPT4'!SCDPT4_94ENDIN_23</vt:lpstr>
      <vt:lpstr>'GMIC-NC_21A_SCDPT4'!SCDPT4_94ENDIN_24</vt:lpstr>
      <vt:lpstr>'GMIC-NC_21A_SCDPT4'!SCDPT4_94ENDIN_25</vt:lpstr>
      <vt:lpstr>'GMIC-NC_21A_SCDPT4'!SCDPT4_94ENDIN_26</vt:lpstr>
      <vt:lpstr>'GMIC-NC_21A_SCDPT4'!SCDPT4_94ENDIN_3</vt:lpstr>
      <vt:lpstr>'GMIC-NC_21A_SCDPT4'!SCDPT4_94ENDIN_4</vt:lpstr>
      <vt:lpstr>'GMIC-NC_21A_SCDPT4'!SCDPT4_94ENDIN_5</vt:lpstr>
      <vt:lpstr>'GMIC-NC_21A_SCDPT4'!SCDPT4_94ENDIN_6</vt:lpstr>
      <vt:lpstr>'GMIC-NC_21A_SCDPT4'!SCDPT4_94ENDIN_7</vt:lpstr>
      <vt:lpstr>'GMIC-NC_21A_SCDPT4'!SCDPT4_94ENDIN_8</vt:lpstr>
      <vt:lpstr>'GMIC-NC_21A_SCDPT4'!SCDPT4_94ENDIN_9</vt:lpstr>
      <vt:lpstr>'GMIC-NC_21A_SCDPT4'!SCDPT4_9500000_Range</vt:lpstr>
      <vt:lpstr>'GMIC-NC_21A_SCDPT4'!SCDPT4_9599999_10</vt:lpstr>
      <vt:lpstr>'GMIC-NC_21A_SCDPT4'!SCDPT4_9599999_11</vt:lpstr>
      <vt:lpstr>'GMIC-NC_21A_SCDPT4'!SCDPT4_9599999_12</vt:lpstr>
      <vt:lpstr>'GMIC-NC_21A_SCDPT4'!SCDPT4_9599999_13</vt:lpstr>
      <vt:lpstr>'GMIC-NC_21A_SCDPT4'!SCDPT4_9599999_14</vt:lpstr>
      <vt:lpstr>'GMIC-NC_21A_SCDPT4'!SCDPT4_9599999_15</vt:lpstr>
      <vt:lpstr>'GMIC-NC_21A_SCDPT4'!SCDPT4_9599999_16</vt:lpstr>
      <vt:lpstr>'GMIC-NC_21A_SCDPT4'!SCDPT4_9599999_17</vt:lpstr>
      <vt:lpstr>'GMIC-NC_21A_SCDPT4'!SCDPT4_9599999_18</vt:lpstr>
      <vt:lpstr>'GMIC-NC_21A_SCDPT4'!SCDPT4_9599999_19</vt:lpstr>
      <vt:lpstr>'GMIC-NC_21A_SCDPT4'!SCDPT4_9599999_20</vt:lpstr>
      <vt:lpstr>'GMIC-NC_21A_SCDPT4'!SCDPT4_9599999_7</vt:lpstr>
      <vt:lpstr>'GMIC-NC_21A_SCDPT4'!SCDPT4_9599999_9</vt:lpstr>
      <vt:lpstr>'GMIC-NC_21A_SCDPT4'!SCDPT4_95BEGIN_1</vt:lpstr>
      <vt:lpstr>'GMIC-NC_21A_SCDPT4'!SCDPT4_95BEGIN_10</vt:lpstr>
      <vt:lpstr>'GMIC-NC_21A_SCDPT4'!SCDPT4_95BEGIN_11</vt:lpstr>
      <vt:lpstr>'GMIC-NC_21A_SCDPT4'!SCDPT4_95BEGIN_12</vt:lpstr>
      <vt:lpstr>'GMIC-NC_21A_SCDPT4'!SCDPT4_95BEGIN_13</vt:lpstr>
      <vt:lpstr>'GMIC-NC_21A_SCDPT4'!SCDPT4_95BEGIN_14</vt:lpstr>
      <vt:lpstr>'GMIC-NC_21A_SCDPT4'!SCDPT4_95BEGIN_15</vt:lpstr>
      <vt:lpstr>'GMIC-NC_21A_SCDPT4'!SCDPT4_95BEGIN_16</vt:lpstr>
      <vt:lpstr>'GMIC-NC_21A_SCDPT4'!SCDPT4_95BEGIN_17</vt:lpstr>
      <vt:lpstr>'GMIC-NC_21A_SCDPT4'!SCDPT4_95BEGIN_18</vt:lpstr>
      <vt:lpstr>'GMIC-NC_21A_SCDPT4'!SCDPT4_95BEGIN_19</vt:lpstr>
      <vt:lpstr>'GMIC-NC_21A_SCDPT4'!SCDPT4_95BEGIN_2</vt:lpstr>
      <vt:lpstr>'GMIC-NC_21A_SCDPT4'!SCDPT4_95BEGIN_20</vt:lpstr>
      <vt:lpstr>'GMIC-NC_21A_SCDPT4'!SCDPT4_95BEGIN_21</vt:lpstr>
      <vt:lpstr>'GMIC-NC_21A_SCDPT4'!SCDPT4_95BEGIN_22</vt:lpstr>
      <vt:lpstr>'GMIC-NC_21A_SCDPT4'!SCDPT4_95BEGIN_23</vt:lpstr>
      <vt:lpstr>'GMIC-NC_21A_SCDPT4'!SCDPT4_95BEGIN_24</vt:lpstr>
      <vt:lpstr>'GMIC-NC_21A_SCDPT4'!SCDPT4_95BEGIN_25</vt:lpstr>
      <vt:lpstr>'GMIC-NC_21A_SCDPT4'!SCDPT4_95BEGIN_26</vt:lpstr>
      <vt:lpstr>'GMIC-NC_21A_SCDPT4'!SCDPT4_95BEGIN_3</vt:lpstr>
      <vt:lpstr>'GMIC-NC_21A_SCDPT4'!SCDPT4_95BEGIN_4</vt:lpstr>
      <vt:lpstr>'GMIC-NC_21A_SCDPT4'!SCDPT4_95BEGIN_5</vt:lpstr>
      <vt:lpstr>'GMIC-NC_21A_SCDPT4'!SCDPT4_95BEGIN_6</vt:lpstr>
      <vt:lpstr>'GMIC-NC_21A_SCDPT4'!SCDPT4_95BEGIN_7</vt:lpstr>
      <vt:lpstr>'GMIC-NC_21A_SCDPT4'!SCDPT4_95BEGIN_8</vt:lpstr>
      <vt:lpstr>'GMIC-NC_21A_SCDPT4'!SCDPT4_95BEGIN_9</vt:lpstr>
      <vt:lpstr>'GMIC-NC_21A_SCDPT4'!SCDPT4_95ENDIN_10</vt:lpstr>
      <vt:lpstr>'GMIC-NC_21A_SCDPT4'!SCDPT4_95ENDIN_11</vt:lpstr>
      <vt:lpstr>'GMIC-NC_21A_SCDPT4'!SCDPT4_95ENDIN_12</vt:lpstr>
      <vt:lpstr>'GMIC-NC_21A_SCDPT4'!SCDPT4_95ENDIN_13</vt:lpstr>
      <vt:lpstr>'GMIC-NC_21A_SCDPT4'!SCDPT4_95ENDIN_14</vt:lpstr>
      <vt:lpstr>'GMIC-NC_21A_SCDPT4'!SCDPT4_95ENDIN_15</vt:lpstr>
      <vt:lpstr>'GMIC-NC_21A_SCDPT4'!SCDPT4_95ENDIN_16</vt:lpstr>
      <vt:lpstr>'GMIC-NC_21A_SCDPT4'!SCDPT4_95ENDIN_17</vt:lpstr>
      <vt:lpstr>'GMIC-NC_21A_SCDPT4'!SCDPT4_95ENDIN_18</vt:lpstr>
      <vt:lpstr>'GMIC-NC_21A_SCDPT4'!SCDPT4_95ENDIN_19</vt:lpstr>
      <vt:lpstr>'GMIC-NC_21A_SCDPT4'!SCDPT4_95ENDIN_2</vt:lpstr>
      <vt:lpstr>'GMIC-NC_21A_SCDPT4'!SCDPT4_95ENDIN_20</vt:lpstr>
      <vt:lpstr>'GMIC-NC_21A_SCDPT4'!SCDPT4_95ENDIN_21</vt:lpstr>
      <vt:lpstr>'GMIC-NC_21A_SCDPT4'!SCDPT4_95ENDIN_22</vt:lpstr>
      <vt:lpstr>'GMIC-NC_21A_SCDPT4'!SCDPT4_95ENDIN_23</vt:lpstr>
      <vt:lpstr>'GMIC-NC_21A_SCDPT4'!SCDPT4_95ENDIN_24</vt:lpstr>
      <vt:lpstr>'GMIC-NC_21A_SCDPT4'!SCDPT4_95ENDIN_25</vt:lpstr>
      <vt:lpstr>'GMIC-NC_21A_SCDPT4'!SCDPT4_95ENDIN_26</vt:lpstr>
      <vt:lpstr>'GMIC-NC_21A_SCDPT4'!SCDPT4_95ENDIN_3</vt:lpstr>
      <vt:lpstr>'GMIC-NC_21A_SCDPT4'!SCDPT4_95ENDIN_4</vt:lpstr>
      <vt:lpstr>'GMIC-NC_21A_SCDPT4'!SCDPT4_95ENDIN_5</vt:lpstr>
      <vt:lpstr>'GMIC-NC_21A_SCDPT4'!SCDPT4_95ENDIN_6</vt:lpstr>
      <vt:lpstr>'GMIC-NC_21A_SCDPT4'!SCDPT4_95ENDIN_7</vt:lpstr>
      <vt:lpstr>'GMIC-NC_21A_SCDPT4'!SCDPT4_95ENDIN_8</vt:lpstr>
      <vt:lpstr>'GMIC-NC_21A_SCDPT4'!SCDPT4_95ENDIN_9</vt:lpstr>
      <vt:lpstr>'GMIC-NC_21A_SCDPT4'!SCDPT4_9600000_Range</vt:lpstr>
      <vt:lpstr>'GMIC-NC_21A_SCDPT4'!SCDPT4_9699999_10</vt:lpstr>
      <vt:lpstr>'GMIC-NC_21A_SCDPT4'!SCDPT4_9699999_11</vt:lpstr>
      <vt:lpstr>'GMIC-NC_21A_SCDPT4'!SCDPT4_9699999_12</vt:lpstr>
      <vt:lpstr>'GMIC-NC_21A_SCDPT4'!SCDPT4_9699999_13</vt:lpstr>
      <vt:lpstr>'GMIC-NC_21A_SCDPT4'!SCDPT4_9699999_14</vt:lpstr>
      <vt:lpstr>'GMIC-NC_21A_SCDPT4'!SCDPT4_9699999_15</vt:lpstr>
      <vt:lpstr>'GMIC-NC_21A_SCDPT4'!SCDPT4_9699999_16</vt:lpstr>
      <vt:lpstr>'GMIC-NC_21A_SCDPT4'!SCDPT4_9699999_17</vt:lpstr>
      <vt:lpstr>'GMIC-NC_21A_SCDPT4'!SCDPT4_9699999_18</vt:lpstr>
      <vt:lpstr>'GMIC-NC_21A_SCDPT4'!SCDPT4_9699999_19</vt:lpstr>
      <vt:lpstr>'GMIC-NC_21A_SCDPT4'!SCDPT4_9699999_20</vt:lpstr>
      <vt:lpstr>'GMIC-NC_21A_SCDPT4'!SCDPT4_9699999_7</vt:lpstr>
      <vt:lpstr>'GMIC-NC_21A_SCDPT4'!SCDPT4_9699999_9</vt:lpstr>
      <vt:lpstr>'GMIC-NC_21A_SCDPT4'!SCDPT4_96BEGIN_1</vt:lpstr>
      <vt:lpstr>'GMIC-NC_21A_SCDPT4'!SCDPT4_96BEGIN_10</vt:lpstr>
      <vt:lpstr>'GMIC-NC_21A_SCDPT4'!SCDPT4_96BEGIN_11</vt:lpstr>
      <vt:lpstr>'GMIC-NC_21A_SCDPT4'!SCDPT4_96BEGIN_12</vt:lpstr>
      <vt:lpstr>'GMIC-NC_21A_SCDPT4'!SCDPT4_96BEGIN_13</vt:lpstr>
      <vt:lpstr>'GMIC-NC_21A_SCDPT4'!SCDPT4_96BEGIN_14</vt:lpstr>
      <vt:lpstr>'GMIC-NC_21A_SCDPT4'!SCDPT4_96BEGIN_15</vt:lpstr>
      <vt:lpstr>'GMIC-NC_21A_SCDPT4'!SCDPT4_96BEGIN_16</vt:lpstr>
      <vt:lpstr>'GMIC-NC_21A_SCDPT4'!SCDPT4_96BEGIN_17</vt:lpstr>
      <vt:lpstr>'GMIC-NC_21A_SCDPT4'!SCDPT4_96BEGIN_18</vt:lpstr>
      <vt:lpstr>'GMIC-NC_21A_SCDPT4'!SCDPT4_96BEGIN_19</vt:lpstr>
      <vt:lpstr>'GMIC-NC_21A_SCDPT4'!SCDPT4_96BEGIN_2</vt:lpstr>
      <vt:lpstr>'GMIC-NC_21A_SCDPT4'!SCDPT4_96BEGIN_20</vt:lpstr>
      <vt:lpstr>'GMIC-NC_21A_SCDPT4'!SCDPT4_96BEGIN_21</vt:lpstr>
      <vt:lpstr>'GMIC-NC_21A_SCDPT4'!SCDPT4_96BEGIN_22</vt:lpstr>
      <vt:lpstr>'GMIC-NC_21A_SCDPT4'!SCDPT4_96BEGIN_23</vt:lpstr>
      <vt:lpstr>'GMIC-NC_21A_SCDPT4'!SCDPT4_96BEGIN_24</vt:lpstr>
      <vt:lpstr>'GMIC-NC_21A_SCDPT4'!SCDPT4_96BEGIN_25</vt:lpstr>
      <vt:lpstr>'GMIC-NC_21A_SCDPT4'!SCDPT4_96BEGIN_26</vt:lpstr>
      <vt:lpstr>'GMIC-NC_21A_SCDPT4'!SCDPT4_96BEGIN_3</vt:lpstr>
      <vt:lpstr>'GMIC-NC_21A_SCDPT4'!SCDPT4_96BEGIN_4</vt:lpstr>
      <vt:lpstr>'GMIC-NC_21A_SCDPT4'!SCDPT4_96BEGIN_5</vt:lpstr>
      <vt:lpstr>'GMIC-NC_21A_SCDPT4'!SCDPT4_96BEGIN_6</vt:lpstr>
      <vt:lpstr>'GMIC-NC_21A_SCDPT4'!SCDPT4_96BEGIN_7</vt:lpstr>
      <vt:lpstr>'GMIC-NC_21A_SCDPT4'!SCDPT4_96BEGIN_8</vt:lpstr>
      <vt:lpstr>'GMIC-NC_21A_SCDPT4'!SCDPT4_96BEGIN_9</vt:lpstr>
      <vt:lpstr>'GMIC-NC_21A_SCDPT4'!SCDPT4_96ENDIN_10</vt:lpstr>
      <vt:lpstr>'GMIC-NC_21A_SCDPT4'!SCDPT4_96ENDIN_11</vt:lpstr>
      <vt:lpstr>'GMIC-NC_21A_SCDPT4'!SCDPT4_96ENDIN_12</vt:lpstr>
      <vt:lpstr>'GMIC-NC_21A_SCDPT4'!SCDPT4_96ENDIN_13</vt:lpstr>
      <vt:lpstr>'GMIC-NC_21A_SCDPT4'!SCDPT4_96ENDIN_14</vt:lpstr>
      <vt:lpstr>'GMIC-NC_21A_SCDPT4'!SCDPT4_96ENDIN_15</vt:lpstr>
      <vt:lpstr>'GMIC-NC_21A_SCDPT4'!SCDPT4_96ENDIN_16</vt:lpstr>
      <vt:lpstr>'GMIC-NC_21A_SCDPT4'!SCDPT4_96ENDIN_17</vt:lpstr>
      <vt:lpstr>'GMIC-NC_21A_SCDPT4'!SCDPT4_96ENDIN_18</vt:lpstr>
      <vt:lpstr>'GMIC-NC_21A_SCDPT4'!SCDPT4_96ENDIN_19</vt:lpstr>
      <vt:lpstr>'GMIC-NC_21A_SCDPT4'!SCDPT4_96ENDIN_2</vt:lpstr>
      <vt:lpstr>'GMIC-NC_21A_SCDPT4'!SCDPT4_96ENDIN_20</vt:lpstr>
      <vt:lpstr>'GMIC-NC_21A_SCDPT4'!SCDPT4_96ENDIN_21</vt:lpstr>
      <vt:lpstr>'GMIC-NC_21A_SCDPT4'!SCDPT4_96ENDIN_22</vt:lpstr>
      <vt:lpstr>'GMIC-NC_21A_SCDPT4'!SCDPT4_96ENDIN_23</vt:lpstr>
      <vt:lpstr>'GMIC-NC_21A_SCDPT4'!SCDPT4_96ENDIN_24</vt:lpstr>
      <vt:lpstr>'GMIC-NC_21A_SCDPT4'!SCDPT4_96ENDIN_25</vt:lpstr>
      <vt:lpstr>'GMIC-NC_21A_SCDPT4'!SCDPT4_96ENDIN_26</vt:lpstr>
      <vt:lpstr>'GMIC-NC_21A_SCDPT4'!SCDPT4_96ENDIN_3</vt:lpstr>
      <vt:lpstr>'GMIC-NC_21A_SCDPT4'!SCDPT4_96ENDIN_4</vt:lpstr>
      <vt:lpstr>'GMIC-NC_21A_SCDPT4'!SCDPT4_96ENDIN_5</vt:lpstr>
      <vt:lpstr>'GMIC-NC_21A_SCDPT4'!SCDPT4_96ENDIN_6</vt:lpstr>
      <vt:lpstr>'GMIC-NC_21A_SCDPT4'!SCDPT4_96ENDIN_7</vt:lpstr>
      <vt:lpstr>'GMIC-NC_21A_SCDPT4'!SCDPT4_96ENDIN_8</vt:lpstr>
      <vt:lpstr>'GMIC-NC_21A_SCDPT4'!SCDPT4_96ENDIN_9</vt:lpstr>
      <vt:lpstr>'GMIC-NC_21A_SCDPT4'!SCDPT4_9799997_10</vt:lpstr>
      <vt:lpstr>'GMIC-NC_21A_SCDPT4'!SCDPT4_9799997_11</vt:lpstr>
      <vt:lpstr>'GMIC-NC_21A_SCDPT4'!SCDPT4_9799997_12</vt:lpstr>
      <vt:lpstr>'GMIC-NC_21A_SCDPT4'!SCDPT4_9799997_13</vt:lpstr>
      <vt:lpstr>'GMIC-NC_21A_SCDPT4'!SCDPT4_9799997_14</vt:lpstr>
      <vt:lpstr>'GMIC-NC_21A_SCDPT4'!SCDPT4_9799997_15</vt:lpstr>
      <vt:lpstr>'GMIC-NC_21A_SCDPT4'!SCDPT4_9799997_16</vt:lpstr>
      <vt:lpstr>'GMIC-NC_21A_SCDPT4'!SCDPT4_9799997_17</vt:lpstr>
      <vt:lpstr>'GMIC-NC_21A_SCDPT4'!SCDPT4_9799997_18</vt:lpstr>
      <vt:lpstr>'GMIC-NC_21A_SCDPT4'!SCDPT4_9799997_19</vt:lpstr>
      <vt:lpstr>'GMIC-NC_21A_SCDPT4'!SCDPT4_9799997_20</vt:lpstr>
      <vt:lpstr>'GMIC-NC_21A_SCDPT4'!SCDPT4_9799997_7</vt:lpstr>
      <vt:lpstr>'GMIC-NC_21A_SCDPT4'!SCDPT4_9799997_9</vt:lpstr>
      <vt:lpstr>'GMIC-NC_21A_SCDPT4'!SCDPT4_9799998_10</vt:lpstr>
      <vt:lpstr>'GMIC-NC_21A_SCDPT4'!SCDPT4_9799998_11</vt:lpstr>
      <vt:lpstr>'GMIC-NC_21A_SCDPT4'!SCDPT4_9799998_12</vt:lpstr>
      <vt:lpstr>'GMIC-NC_21A_SCDPT4'!SCDPT4_9799998_13</vt:lpstr>
      <vt:lpstr>'GMIC-NC_21A_SCDPT4'!SCDPT4_9799998_14</vt:lpstr>
      <vt:lpstr>'GMIC-NC_21A_SCDPT4'!SCDPT4_9799998_15</vt:lpstr>
      <vt:lpstr>'GMIC-NC_21A_SCDPT4'!SCDPT4_9799998_16</vt:lpstr>
      <vt:lpstr>'GMIC-NC_21A_SCDPT4'!SCDPT4_9799998_17</vt:lpstr>
      <vt:lpstr>'GMIC-NC_21A_SCDPT4'!SCDPT4_9799998_18</vt:lpstr>
      <vt:lpstr>'GMIC-NC_21A_SCDPT4'!SCDPT4_9799998_19</vt:lpstr>
      <vt:lpstr>'GMIC-NC_21A_SCDPT4'!SCDPT4_9799998_20</vt:lpstr>
      <vt:lpstr>'GMIC-NC_21A_SCDPT4'!SCDPT4_9799998_7</vt:lpstr>
      <vt:lpstr>'GMIC-NC_21A_SCDPT4'!SCDPT4_9799998_9</vt:lpstr>
      <vt:lpstr>'GMIC-NC_21A_SCDPT4'!SCDPT4_9799999_10</vt:lpstr>
      <vt:lpstr>'GMIC-NC_21A_SCDPT4'!SCDPT4_9799999_11</vt:lpstr>
      <vt:lpstr>'GMIC-NC_21A_SCDPT4'!SCDPT4_9799999_12</vt:lpstr>
      <vt:lpstr>'GMIC-NC_21A_SCDPT4'!SCDPT4_9799999_13</vt:lpstr>
      <vt:lpstr>'GMIC-NC_21A_SCDPT4'!SCDPT4_9799999_14</vt:lpstr>
      <vt:lpstr>'GMIC-NC_21A_SCDPT4'!SCDPT4_9799999_15</vt:lpstr>
      <vt:lpstr>'GMIC-NC_21A_SCDPT4'!SCDPT4_9799999_16</vt:lpstr>
      <vt:lpstr>'GMIC-NC_21A_SCDPT4'!SCDPT4_9799999_17</vt:lpstr>
      <vt:lpstr>'GMIC-NC_21A_SCDPT4'!SCDPT4_9799999_18</vt:lpstr>
      <vt:lpstr>'GMIC-NC_21A_SCDPT4'!SCDPT4_9799999_19</vt:lpstr>
      <vt:lpstr>'GMIC-NC_21A_SCDPT4'!SCDPT4_9799999_20</vt:lpstr>
      <vt:lpstr>'GMIC-NC_21A_SCDPT4'!SCDPT4_9799999_7</vt:lpstr>
      <vt:lpstr>'GMIC-NC_21A_SCDPT4'!SCDPT4_9799999_9</vt:lpstr>
      <vt:lpstr>'GMIC-NC_21A_SCDPT4'!SCDPT4_9899999_10</vt:lpstr>
      <vt:lpstr>'GMIC-NC_21A_SCDPT4'!SCDPT4_9899999_11</vt:lpstr>
      <vt:lpstr>'GMIC-NC_21A_SCDPT4'!SCDPT4_9899999_12</vt:lpstr>
      <vt:lpstr>'GMIC-NC_21A_SCDPT4'!SCDPT4_9899999_13</vt:lpstr>
      <vt:lpstr>'GMIC-NC_21A_SCDPT4'!SCDPT4_9899999_14</vt:lpstr>
      <vt:lpstr>'GMIC-NC_21A_SCDPT4'!SCDPT4_9899999_15</vt:lpstr>
      <vt:lpstr>'GMIC-NC_21A_SCDPT4'!SCDPT4_9899999_16</vt:lpstr>
      <vt:lpstr>'GMIC-NC_21A_SCDPT4'!SCDPT4_9899999_17</vt:lpstr>
      <vt:lpstr>'GMIC-NC_21A_SCDPT4'!SCDPT4_9899999_18</vt:lpstr>
      <vt:lpstr>'GMIC-NC_21A_SCDPT4'!SCDPT4_9899999_19</vt:lpstr>
      <vt:lpstr>'GMIC-NC_21A_SCDPT4'!SCDPT4_9899999_20</vt:lpstr>
      <vt:lpstr>'GMIC-NC_21A_SCDPT4'!SCDPT4_9899999_7</vt:lpstr>
      <vt:lpstr>'GMIC-NC_21A_SCDPT4'!SCDPT4_9899999_9</vt:lpstr>
      <vt:lpstr>'GMIC-NC_21A_SCDPT4'!SCDPT4_9999999_10</vt:lpstr>
      <vt:lpstr>'GMIC-NC_21A_SCDPT4'!SCDPT4_9999999_11</vt:lpstr>
      <vt:lpstr>'GMIC-NC_21A_SCDPT4'!SCDPT4_9999999_12</vt:lpstr>
      <vt:lpstr>'GMIC-NC_21A_SCDPT4'!SCDPT4_9999999_13</vt:lpstr>
      <vt:lpstr>'GMIC-NC_21A_SCDPT4'!SCDPT4_9999999_14</vt:lpstr>
      <vt:lpstr>'GMIC-NC_21A_SCDPT4'!SCDPT4_9999999_15</vt:lpstr>
      <vt:lpstr>'GMIC-NC_21A_SCDPT4'!SCDPT4_9999999_16</vt:lpstr>
      <vt:lpstr>'GMIC-NC_21A_SCDPT4'!SCDPT4_9999999_17</vt:lpstr>
      <vt:lpstr>'GMIC-NC_21A_SCDPT4'!SCDPT4_9999999_18</vt:lpstr>
      <vt:lpstr>'GMIC-NC_21A_SCDPT4'!SCDPT4_9999999_19</vt:lpstr>
      <vt:lpstr>'GMIC-NC_21A_SCDPT4'!SCDPT4_9999999_20</vt:lpstr>
      <vt:lpstr>'GMIC-NC_21A_SCDPT4'!SCDPT4_9999999_7</vt:lpstr>
      <vt:lpstr>'GMIC-NC_21A_SCDPT4'!SCDPT4_9999999_9</vt:lpstr>
      <vt:lpstr>'GMIC-NC_21A_SCDPT5'!SCDPT5_0500000_Range</vt:lpstr>
      <vt:lpstr>'GMIC-NC_21A_SCDPT5'!SCDPT5_0599999_10</vt:lpstr>
      <vt:lpstr>'GMIC-NC_21A_SCDPT5'!SCDPT5_0599999_11</vt:lpstr>
      <vt:lpstr>'GMIC-NC_21A_SCDPT5'!SCDPT5_0599999_12</vt:lpstr>
      <vt:lpstr>'GMIC-NC_21A_SCDPT5'!SCDPT5_0599999_13</vt:lpstr>
      <vt:lpstr>'GMIC-NC_21A_SCDPT5'!SCDPT5_0599999_14</vt:lpstr>
      <vt:lpstr>'GMIC-NC_21A_SCDPT5'!SCDPT5_0599999_15</vt:lpstr>
      <vt:lpstr>'GMIC-NC_21A_SCDPT5'!SCDPT5_0599999_16</vt:lpstr>
      <vt:lpstr>'GMIC-NC_21A_SCDPT5'!SCDPT5_0599999_17</vt:lpstr>
      <vt:lpstr>'GMIC-NC_21A_SCDPT5'!SCDPT5_0599999_18</vt:lpstr>
      <vt:lpstr>'GMIC-NC_21A_SCDPT5'!SCDPT5_0599999_19</vt:lpstr>
      <vt:lpstr>'GMIC-NC_21A_SCDPT5'!SCDPT5_0599999_20</vt:lpstr>
      <vt:lpstr>'GMIC-NC_21A_SCDPT5'!SCDPT5_0599999_21</vt:lpstr>
      <vt:lpstr>'GMIC-NC_21A_SCDPT5'!SCDPT5_0599999_8</vt:lpstr>
      <vt:lpstr>'GMIC-NC_21A_SCDPT5'!SCDPT5_0599999_9</vt:lpstr>
      <vt:lpstr>'GMIC-NC_21A_SCDPT5'!SCDPT5_05BEGIN_1</vt:lpstr>
      <vt:lpstr>'GMIC-NC_21A_SCDPT5'!SCDPT5_05BEGIN_10</vt:lpstr>
      <vt:lpstr>'GMIC-NC_21A_SCDPT5'!SCDPT5_05BEGIN_11</vt:lpstr>
      <vt:lpstr>'GMIC-NC_21A_SCDPT5'!SCDPT5_05BEGIN_12</vt:lpstr>
      <vt:lpstr>'GMIC-NC_21A_SCDPT5'!SCDPT5_05BEGIN_13</vt:lpstr>
      <vt:lpstr>'GMIC-NC_21A_SCDPT5'!SCDPT5_05BEGIN_14</vt:lpstr>
      <vt:lpstr>'GMIC-NC_21A_SCDPT5'!SCDPT5_05BEGIN_15</vt:lpstr>
      <vt:lpstr>'GMIC-NC_21A_SCDPT5'!SCDPT5_05BEGIN_16</vt:lpstr>
      <vt:lpstr>'GMIC-NC_21A_SCDPT5'!SCDPT5_05BEGIN_17</vt:lpstr>
      <vt:lpstr>'GMIC-NC_21A_SCDPT5'!SCDPT5_05BEGIN_18</vt:lpstr>
      <vt:lpstr>'GMIC-NC_21A_SCDPT5'!SCDPT5_05BEGIN_19</vt:lpstr>
      <vt:lpstr>'GMIC-NC_21A_SCDPT5'!SCDPT5_05BEGIN_2</vt:lpstr>
      <vt:lpstr>'GMIC-NC_21A_SCDPT5'!SCDPT5_05BEGIN_20</vt:lpstr>
      <vt:lpstr>'GMIC-NC_21A_SCDPT5'!SCDPT5_05BEGIN_21</vt:lpstr>
      <vt:lpstr>'GMIC-NC_21A_SCDPT5'!SCDPT5_05BEGIN_22</vt:lpstr>
      <vt:lpstr>'GMIC-NC_21A_SCDPT5'!SCDPT5_05BEGIN_23</vt:lpstr>
      <vt:lpstr>'GMIC-NC_21A_SCDPT5'!SCDPT5_05BEGIN_24</vt:lpstr>
      <vt:lpstr>'GMIC-NC_21A_SCDPT5'!SCDPT5_05BEGIN_25</vt:lpstr>
      <vt:lpstr>'GMIC-NC_21A_SCDPT5'!SCDPT5_05BEGIN_26</vt:lpstr>
      <vt:lpstr>'GMIC-NC_21A_SCDPT5'!SCDPT5_05BEGIN_3</vt:lpstr>
      <vt:lpstr>'GMIC-NC_21A_SCDPT5'!SCDPT5_05BEGIN_4</vt:lpstr>
      <vt:lpstr>'GMIC-NC_21A_SCDPT5'!SCDPT5_05BEGIN_5</vt:lpstr>
      <vt:lpstr>'GMIC-NC_21A_SCDPT5'!SCDPT5_05BEGIN_6</vt:lpstr>
      <vt:lpstr>'GMIC-NC_21A_SCDPT5'!SCDPT5_05BEGIN_7</vt:lpstr>
      <vt:lpstr>'GMIC-NC_21A_SCDPT5'!SCDPT5_05BEGIN_8</vt:lpstr>
      <vt:lpstr>'GMIC-NC_21A_SCDPT5'!SCDPT5_05BEGIN_9</vt:lpstr>
      <vt:lpstr>'GMIC-NC_21A_SCDPT5'!SCDPT5_05ENDIN_10</vt:lpstr>
      <vt:lpstr>'GMIC-NC_21A_SCDPT5'!SCDPT5_05ENDIN_11</vt:lpstr>
      <vt:lpstr>'GMIC-NC_21A_SCDPT5'!SCDPT5_05ENDIN_12</vt:lpstr>
      <vt:lpstr>'GMIC-NC_21A_SCDPT5'!SCDPT5_05ENDIN_13</vt:lpstr>
      <vt:lpstr>'GMIC-NC_21A_SCDPT5'!SCDPT5_05ENDIN_14</vt:lpstr>
      <vt:lpstr>'GMIC-NC_21A_SCDPT5'!SCDPT5_05ENDIN_15</vt:lpstr>
      <vt:lpstr>'GMIC-NC_21A_SCDPT5'!SCDPT5_05ENDIN_16</vt:lpstr>
      <vt:lpstr>'GMIC-NC_21A_SCDPT5'!SCDPT5_05ENDIN_17</vt:lpstr>
      <vt:lpstr>'GMIC-NC_21A_SCDPT5'!SCDPT5_05ENDIN_18</vt:lpstr>
      <vt:lpstr>'GMIC-NC_21A_SCDPT5'!SCDPT5_05ENDIN_19</vt:lpstr>
      <vt:lpstr>'GMIC-NC_21A_SCDPT5'!SCDPT5_05ENDIN_2</vt:lpstr>
      <vt:lpstr>'GMIC-NC_21A_SCDPT5'!SCDPT5_05ENDIN_20</vt:lpstr>
      <vt:lpstr>'GMIC-NC_21A_SCDPT5'!SCDPT5_05ENDIN_21</vt:lpstr>
      <vt:lpstr>'GMIC-NC_21A_SCDPT5'!SCDPT5_05ENDIN_22</vt:lpstr>
      <vt:lpstr>'GMIC-NC_21A_SCDPT5'!SCDPT5_05ENDIN_23</vt:lpstr>
      <vt:lpstr>'GMIC-NC_21A_SCDPT5'!SCDPT5_05ENDIN_24</vt:lpstr>
      <vt:lpstr>'GMIC-NC_21A_SCDPT5'!SCDPT5_05ENDIN_25</vt:lpstr>
      <vt:lpstr>'GMIC-NC_21A_SCDPT5'!SCDPT5_05ENDIN_26</vt:lpstr>
      <vt:lpstr>'GMIC-NC_21A_SCDPT5'!SCDPT5_05ENDIN_3</vt:lpstr>
      <vt:lpstr>'GMIC-NC_21A_SCDPT5'!SCDPT5_05ENDIN_4</vt:lpstr>
      <vt:lpstr>'GMIC-NC_21A_SCDPT5'!SCDPT5_05ENDIN_5</vt:lpstr>
      <vt:lpstr>'GMIC-NC_21A_SCDPT5'!SCDPT5_05ENDIN_6</vt:lpstr>
      <vt:lpstr>'GMIC-NC_21A_SCDPT5'!SCDPT5_05ENDIN_7</vt:lpstr>
      <vt:lpstr>'GMIC-NC_21A_SCDPT5'!SCDPT5_05ENDIN_8</vt:lpstr>
      <vt:lpstr>'GMIC-NC_21A_SCDPT5'!SCDPT5_05ENDIN_9</vt:lpstr>
      <vt:lpstr>'GMIC-NC_21A_SCDPT5'!SCDPT5_1000000_Range</vt:lpstr>
      <vt:lpstr>'GMIC-NC_21A_SCDPT5'!SCDPT5_1099999_10</vt:lpstr>
      <vt:lpstr>'GMIC-NC_21A_SCDPT5'!SCDPT5_1099999_11</vt:lpstr>
      <vt:lpstr>'GMIC-NC_21A_SCDPT5'!SCDPT5_1099999_12</vt:lpstr>
      <vt:lpstr>'GMIC-NC_21A_SCDPT5'!SCDPT5_1099999_13</vt:lpstr>
      <vt:lpstr>'GMIC-NC_21A_SCDPT5'!SCDPT5_1099999_14</vt:lpstr>
      <vt:lpstr>'GMIC-NC_21A_SCDPT5'!SCDPT5_1099999_15</vt:lpstr>
      <vt:lpstr>'GMIC-NC_21A_SCDPT5'!SCDPT5_1099999_16</vt:lpstr>
      <vt:lpstr>'GMIC-NC_21A_SCDPT5'!SCDPT5_1099999_17</vt:lpstr>
      <vt:lpstr>'GMIC-NC_21A_SCDPT5'!SCDPT5_1099999_18</vt:lpstr>
      <vt:lpstr>'GMIC-NC_21A_SCDPT5'!SCDPT5_1099999_19</vt:lpstr>
      <vt:lpstr>'GMIC-NC_21A_SCDPT5'!SCDPT5_1099999_20</vt:lpstr>
      <vt:lpstr>'GMIC-NC_21A_SCDPT5'!SCDPT5_1099999_21</vt:lpstr>
      <vt:lpstr>'GMIC-NC_21A_SCDPT5'!SCDPT5_1099999_8</vt:lpstr>
      <vt:lpstr>'GMIC-NC_21A_SCDPT5'!SCDPT5_1099999_9</vt:lpstr>
      <vt:lpstr>'GMIC-NC_21A_SCDPT5'!SCDPT5_10BEGIN_1</vt:lpstr>
      <vt:lpstr>'GMIC-NC_21A_SCDPT5'!SCDPT5_10BEGIN_10</vt:lpstr>
      <vt:lpstr>'GMIC-NC_21A_SCDPT5'!SCDPT5_10BEGIN_11</vt:lpstr>
      <vt:lpstr>'GMIC-NC_21A_SCDPT5'!SCDPT5_10BEGIN_12</vt:lpstr>
      <vt:lpstr>'GMIC-NC_21A_SCDPT5'!SCDPT5_10BEGIN_13</vt:lpstr>
      <vt:lpstr>'GMIC-NC_21A_SCDPT5'!SCDPT5_10BEGIN_14</vt:lpstr>
      <vt:lpstr>'GMIC-NC_21A_SCDPT5'!SCDPT5_10BEGIN_15</vt:lpstr>
      <vt:lpstr>'GMIC-NC_21A_SCDPT5'!SCDPT5_10BEGIN_16</vt:lpstr>
      <vt:lpstr>'GMIC-NC_21A_SCDPT5'!SCDPT5_10BEGIN_17</vt:lpstr>
      <vt:lpstr>'GMIC-NC_21A_SCDPT5'!SCDPT5_10BEGIN_18</vt:lpstr>
      <vt:lpstr>'GMIC-NC_21A_SCDPT5'!SCDPT5_10BEGIN_19</vt:lpstr>
      <vt:lpstr>'GMIC-NC_21A_SCDPT5'!SCDPT5_10BEGIN_2</vt:lpstr>
      <vt:lpstr>'GMIC-NC_21A_SCDPT5'!SCDPT5_10BEGIN_20</vt:lpstr>
      <vt:lpstr>'GMIC-NC_21A_SCDPT5'!SCDPT5_10BEGIN_21</vt:lpstr>
      <vt:lpstr>'GMIC-NC_21A_SCDPT5'!SCDPT5_10BEGIN_22</vt:lpstr>
      <vt:lpstr>'GMIC-NC_21A_SCDPT5'!SCDPT5_10BEGIN_23</vt:lpstr>
      <vt:lpstr>'GMIC-NC_21A_SCDPT5'!SCDPT5_10BEGIN_24</vt:lpstr>
      <vt:lpstr>'GMIC-NC_21A_SCDPT5'!SCDPT5_10BEGIN_25</vt:lpstr>
      <vt:lpstr>'GMIC-NC_21A_SCDPT5'!SCDPT5_10BEGIN_26</vt:lpstr>
      <vt:lpstr>'GMIC-NC_21A_SCDPT5'!SCDPT5_10BEGIN_3</vt:lpstr>
      <vt:lpstr>'GMIC-NC_21A_SCDPT5'!SCDPT5_10BEGIN_4</vt:lpstr>
      <vt:lpstr>'GMIC-NC_21A_SCDPT5'!SCDPT5_10BEGIN_5</vt:lpstr>
      <vt:lpstr>'GMIC-NC_21A_SCDPT5'!SCDPT5_10BEGIN_6</vt:lpstr>
      <vt:lpstr>'GMIC-NC_21A_SCDPT5'!SCDPT5_10BEGIN_7</vt:lpstr>
      <vt:lpstr>'GMIC-NC_21A_SCDPT5'!SCDPT5_10BEGIN_8</vt:lpstr>
      <vt:lpstr>'GMIC-NC_21A_SCDPT5'!SCDPT5_10BEGIN_9</vt:lpstr>
      <vt:lpstr>'GMIC-NC_21A_SCDPT5'!SCDPT5_10ENDIN_10</vt:lpstr>
      <vt:lpstr>'GMIC-NC_21A_SCDPT5'!SCDPT5_10ENDIN_11</vt:lpstr>
      <vt:lpstr>'GMIC-NC_21A_SCDPT5'!SCDPT5_10ENDIN_12</vt:lpstr>
      <vt:lpstr>'GMIC-NC_21A_SCDPT5'!SCDPT5_10ENDIN_13</vt:lpstr>
      <vt:lpstr>'GMIC-NC_21A_SCDPT5'!SCDPT5_10ENDIN_14</vt:lpstr>
      <vt:lpstr>'GMIC-NC_21A_SCDPT5'!SCDPT5_10ENDIN_15</vt:lpstr>
      <vt:lpstr>'GMIC-NC_21A_SCDPT5'!SCDPT5_10ENDIN_16</vt:lpstr>
      <vt:lpstr>'GMIC-NC_21A_SCDPT5'!SCDPT5_10ENDIN_17</vt:lpstr>
      <vt:lpstr>'GMIC-NC_21A_SCDPT5'!SCDPT5_10ENDIN_18</vt:lpstr>
      <vt:lpstr>'GMIC-NC_21A_SCDPT5'!SCDPT5_10ENDIN_19</vt:lpstr>
      <vt:lpstr>'GMIC-NC_21A_SCDPT5'!SCDPT5_10ENDIN_2</vt:lpstr>
      <vt:lpstr>'GMIC-NC_21A_SCDPT5'!SCDPT5_10ENDIN_20</vt:lpstr>
      <vt:lpstr>'GMIC-NC_21A_SCDPT5'!SCDPT5_10ENDIN_21</vt:lpstr>
      <vt:lpstr>'GMIC-NC_21A_SCDPT5'!SCDPT5_10ENDIN_22</vt:lpstr>
      <vt:lpstr>'GMIC-NC_21A_SCDPT5'!SCDPT5_10ENDIN_23</vt:lpstr>
      <vt:lpstr>'GMIC-NC_21A_SCDPT5'!SCDPT5_10ENDIN_24</vt:lpstr>
      <vt:lpstr>'GMIC-NC_21A_SCDPT5'!SCDPT5_10ENDIN_25</vt:lpstr>
      <vt:lpstr>'GMIC-NC_21A_SCDPT5'!SCDPT5_10ENDIN_26</vt:lpstr>
      <vt:lpstr>'GMIC-NC_21A_SCDPT5'!SCDPT5_10ENDIN_3</vt:lpstr>
      <vt:lpstr>'GMIC-NC_21A_SCDPT5'!SCDPT5_10ENDIN_4</vt:lpstr>
      <vt:lpstr>'GMIC-NC_21A_SCDPT5'!SCDPT5_10ENDIN_5</vt:lpstr>
      <vt:lpstr>'GMIC-NC_21A_SCDPT5'!SCDPT5_10ENDIN_6</vt:lpstr>
      <vt:lpstr>'GMIC-NC_21A_SCDPT5'!SCDPT5_10ENDIN_7</vt:lpstr>
      <vt:lpstr>'GMIC-NC_21A_SCDPT5'!SCDPT5_10ENDIN_8</vt:lpstr>
      <vt:lpstr>'GMIC-NC_21A_SCDPT5'!SCDPT5_10ENDIN_9</vt:lpstr>
      <vt:lpstr>'GMIC-NC_21A_SCDPT5'!SCDPT5_1700000_Range</vt:lpstr>
      <vt:lpstr>'GMIC-NC_21A_SCDPT5'!SCDPT5_1799999_10</vt:lpstr>
      <vt:lpstr>'GMIC-NC_21A_SCDPT5'!SCDPT5_1799999_11</vt:lpstr>
      <vt:lpstr>'GMIC-NC_21A_SCDPT5'!SCDPT5_1799999_12</vt:lpstr>
      <vt:lpstr>'GMIC-NC_21A_SCDPT5'!SCDPT5_1799999_13</vt:lpstr>
      <vt:lpstr>'GMIC-NC_21A_SCDPT5'!SCDPT5_1799999_14</vt:lpstr>
      <vt:lpstr>'GMIC-NC_21A_SCDPT5'!SCDPT5_1799999_15</vt:lpstr>
      <vt:lpstr>'GMIC-NC_21A_SCDPT5'!SCDPT5_1799999_16</vt:lpstr>
      <vt:lpstr>'GMIC-NC_21A_SCDPT5'!SCDPT5_1799999_17</vt:lpstr>
      <vt:lpstr>'GMIC-NC_21A_SCDPT5'!SCDPT5_1799999_18</vt:lpstr>
      <vt:lpstr>'GMIC-NC_21A_SCDPT5'!SCDPT5_1799999_19</vt:lpstr>
      <vt:lpstr>'GMIC-NC_21A_SCDPT5'!SCDPT5_1799999_20</vt:lpstr>
      <vt:lpstr>'GMIC-NC_21A_SCDPT5'!SCDPT5_1799999_21</vt:lpstr>
      <vt:lpstr>'GMIC-NC_21A_SCDPT5'!SCDPT5_1799999_8</vt:lpstr>
      <vt:lpstr>'GMIC-NC_21A_SCDPT5'!SCDPT5_1799999_9</vt:lpstr>
      <vt:lpstr>'GMIC-NC_21A_SCDPT5'!SCDPT5_17BEGIN_1</vt:lpstr>
      <vt:lpstr>'GMIC-NC_21A_SCDPT5'!SCDPT5_17BEGIN_10</vt:lpstr>
      <vt:lpstr>'GMIC-NC_21A_SCDPT5'!SCDPT5_17BEGIN_11</vt:lpstr>
      <vt:lpstr>'GMIC-NC_21A_SCDPT5'!SCDPT5_17BEGIN_12</vt:lpstr>
      <vt:lpstr>'GMIC-NC_21A_SCDPT5'!SCDPT5_17BEGIN_13</vt:lpstr>
      <vt:lpstr>'GMIC-NC_21A_SCDPT5'!SCDPT5_17BEGIN_14</vt:lpstr>
      <vt:lpstr>'GMIC-NC_21A_SCDPT5'!SCDPT5_17BEGIN_15</vt:lpstr>
      <vt:lpstr>'GMIC-NC_21A_SCDPT5'!SCDPT5_17BEGIN_16</vt:lpstr>
      <vt:lpstr>'GMIC-NC_21A_SCDPT5'!SCDPT5_17BEGIN_17</vt:lpstr>
      <vt:lpstr>'GMIC-NC_21A_SCDPT5'!SCDPT5_17BEGIN_18</vt:lpstr>
      <vt:lpstr>'GMIC-NC_21A_SCDPT5'!SCDPT5_17BEGIN_19</vt:lpstr>
      <vt:lpstr>'GMIC-NC_21A_SCDPT5'!SCDPT5_17BEGIN_2</vt:lpstr>
      <vt:lpstr>'GMIC-NC_21A_SCDPT5'!SCDPT5_17BEGIN_20</vt:lpstr>
      <vt:lpstr>'GMIC-NC_21A_SCDPT5'!SCDPT5_17BEGIN_21</vt:lpstr>
      <vt:lpstr>'GMIC-NC_21A_SCDPT5'!SCDPT5_17BEGIN_22</vt:lpstr>
      <vt:lpstr>'GMIC-NC_21A_SCDPT5'!SCDPT5_17BEGIN_23</vt:lpstr>
      <vt:lpstr>'GMIC-NC_21A_SCDPT5'!SCDPT5_17BEGIN_24</vt:lpstr>
      <vt:lpstr>'GMIC-NC_21A_SCDPT5'!SCDPT5_17BEGIN_25</vt:lpstr>
      <vt:lpstr>'GMIC-NC_21A_SCDPT5'!SCDPT5_17BEGIN_26</vt:lpstr>
      <vt:lpstr>'GMIC-NC_21A_SCDPT5'!SCDPT5_17BEGIN_3</vt:lpstr>
      <vt:lpstr>'GMIC-NC_21A_SCDPT5'!SCDPT5_17BEGIN_4</vt:lpstr>
      <vt:lpstr>'GMIC-NC_21A_SCDPT5'!SCDPT5_17BEGIN_5</vt:lpstr>
      <vt:lpstr>'GMIC-NC_21A_SCDPT5'!SCDPT5_17BEGIN_6</vt:lpstr>
      <vt:lpstr>'GMIC-NC_21A_SCDPT5'!SCDPT5_17BEGIN_7</vt:lpstr>
      <vt:lpstr>'GMIC-NC_21A_SCDPT5'!SCDPT5_17BEGIN_8</vt:lpstr>
      <vt:lpstr>'GMIC-NC_21A_SCDPT5'!SCDPT5_17BEGIN_9</vt:lpstr>
      <vt:lpstr>'GMIC-NC_21A_SCDPT5'!SCDPT5_17ENDIN_10</vt:lpstr>
      <vt:lpstr>'GMIC-NC_21A_SCDPT5'!SCDPT5_17ENDIN_11</vt:lpstr>
      <vt:lpstr>'GMIC-NC_21A_SCDPT5'!SCDPT5_17ENDIN_12</vt:lpstr>
      <vt:lpstr>'GMIC-NC_21A_SCDPT5'!SCDPT5_17ENDIN_13</vt:lpstr>
      <vt:lpstr>'GMIC-NC_21A_SCDPT5'!SCDPT5_17ENDIN_14</vt:lpstr>
      <vt:lpstr>'GMIC-NC_21A_SCDPT5'!SCDPT5_17ENDIN_15</vt:lpstr>
      <vt:lpstr>'GMIC-NC_21A_SCDPT5'!SCDPT5_17ENDIN_16</vt:lpstr>
      <vt:lpstr>'GMIC-NC_21A_SCDPT5'!SCDPT5_17ENDIN_17</vt:lpstr>
      <vt:lpstr>'GMIC-NC_21A_SCDPT5'!SCDPT5_17ENDIN_18</vt:lpstr>
      <vt:lpstr>'GMIC-NC_21A_SCDPT5'!SCDPT5_17ENDIN_19</vt:lpstr>
      <vt:lpstr>'GMIC-NC_21A_SCDPT5'!SCDPT5_17ENDIN_2</vt:lpstr>
      <vt:lpstr>'GMIC-NC_21A_SCDPT5'!SCDPT5_17ENDIN_20</vt:lpstr>
      <vt:lpstr>'GMIC-NC_21A_SCDPT5'!SCDPT5_17ENDIN_21</vt:lpstr>
      <vt:lpstr>'GMIC-NC_21A_SCDPT5'!SCDPT5_17ENDIN_22</vt:lpstr>
      <vt:lpstr>'GMIC-NC_21A_SCDPT5'!SCDPT5_17ENDIN_23</vt:lpstr>
      <vt:lpstr>'GMIC-NC_21A_SCDPT5'!SCDPT5_17ENDIN_24</vt:lpstr>
      <vt:lpstr>'GMIC-NC_21A_SCDPT5'!SCDPT5_17ENDIN_25</vt:lpstr>
      <vt:lpstr>'GMIC-NC_21A_SCDPT5'!SCDPT5_17ENDIN_26</vt:lpstr>
      <vt:lpstr>'GMIC-NC_21A_SCDPT5'!SCDPT5_17ENDIN_3</vt:lpstr>
      <vt:lpstr>'GMIC-NC_21A_SCDPT5'!SCDPT5_17ENDIN_4</vt:lpstr>
      <vt:lpstr>'GMIC-NC_21A_SCDPT5'!SCDPT5_17ENDIN_5</vt:lpstr>
      <vt:lpstr>'GMIC-NC_21A_SCDPT5'!SCDPT5_17ENDIN_6</vt:lpstr>
      <vt:lpstr>'GMIC-NC_21A_SCDPT5'!SCDPT5_17ENDIN_7</vt:lpstr>
      <vt:lpstr>'GMIC-NC_21A_SCDPT5'!SCDPT5_17ENDIN_8</vt:lpstr>
      <vt:lpstr>'GMIC-NC_21A_SCDPT5'!SCDPT5_17ENDIN_9</vt:lpstr>
      <vt:lpstr>'GMIC-NC_21A_SCDPT5'!SCDPT5_2400000_Range</vt:lpstr>
      <vt:lpstr>'GMIC-NC_21A_SCDPT5'!SCDPT5_2499999_10</vt:lpstr>
      <vt:lpstr>'GMIC-NC_21A_SCDPT5'!SCDPT5_2499999_11</vt:lpstr>
      <vt:lpstr>'GMIC-NC_21A_SCDPT5'!SCDPT5_2499999_12</vt:lpstr>
      <vt:lpstr>'GMIC-NC_21A_SCDPT5'!SCDPT5_2499999_13</vt:lpstr>
      <vt:lpstr>'GMIC-NC_21A_SCDPT5'!SCDPT5_2499999_14</vt:lpstr>
      <vt:lpstr>'GMIC-NC_21A_SCDPT5'!SCDPT5_2499999_15</vt:lpstr>
      <vt:lpstr>'GMIC-NC_21A_SCDPT5'!SCDPT5_2499999_16</vt:lpstr>
      <vt:lpstr>'GMIC-NC_21A_SCDPT5'!SCDPT5_2499999_17</vt:lpstr>
      <vt:lpstr>'GMIC-NC_21A_SCDPT5'!SCDPT5_2499999_18</vt:lpstr>
      <vt:lpstr>'GMIC-NC_21A_SCDPT5'!SCDPT5_2499999_19</vt:lpstr>
      <vt:lpstr>'GMIC-NC_21A_SCDPT5'!SCDPT5_2499999_20</vt:lpstr>
      <vt:lpstr>'GMIC-NC_21A_SCDPT5'!SCDPT5_2499999_21</vt:lpstr>
      <vt:lpstr>'GMIC-NC_21A_SCDPT5'!SCDPT5_2499999_8</vt:lpstr>
      <vt:lpstr>'GMIC-NC_21A_SCDPT5'!SCDPT5_2499999_9</vt:lpstr>
      <vt:lpstr>'GMIC-NC_21A_SCDPT5'!SCDPT5_24BEGIN_1</vt:lpstr>
      <vt:lpstr>'GMIC-NC_21A_SCDPT5'!SCDPT5_24BEGIN_10</vt:lpstr>
      <vt:lpstr>'GMIC-NC_21A_SCDPT5'!SCDPT5_24BEGIN_11</vt:lpstr>
      <vt:lpstr>'GMIC-NC_21A_SCDPT5'!SCDPT5_24BEGIN_12</vt:lpstr>
      <vt:lpstr>'GMIC-NC_21A_SCDPT5'!SCDPT5_24BEGIN_13</vt:lpstr>
      <vt:lpstr>'GMIC-NC_21A_SCDPT5'!SCDPT5_24BEGIN_14</vt:lpstr>
      <vt:lpstr>'GMIC-NC_21A_SCDPT5'!SCDPT5_24BEGIN_15</vt:lpstr>
      <vt:lpstr>'GMIC-NC_21A_SCDPT5'!SCDPT5_24BEGIN_16</vt:lpstr>
      <vt:lpstr>'GMIC-NC_21A_SCDPT5'!SCDPT5_24BEGIN_17</vt:lpstr>
      <vt:lpstr>'GMIC-NC_21A_SCDPT5'!SCDPT5_24BEGIN_18</vt:lpstr>
      <vt:lpstr>'GMIC-NC_21A_SCDPT5'!SCDPT5_24BEGIN_19</vt:lpstr>
      <vt:lpstr>'GMIC-NC_21A_SCDPT5'!SCDPT5_24BEGIN_2</vt:lpstr>
      <vt:lpstr>'GMIC-NC_21A_SCDPT5'!SCDPT5_24BEGIN_20</vt:lpstr>
      <vt:lpstr>'GMIC-NC_21A_SCDPT5'!SCDPT5_24BEGIN_21</vt:lpstr>
      <vt:lpstr>'GMIC-NC_21A_SCDPT5'!SCDPT5_24BEGIN_22</vt:lpstr>
      <vt:lpstr>'GMIC-NC_21A_SCDPT5'!SCDPT5_24BEGIN_23</vt:lpstr>
      <vt:lpstr>'GMIC-NC_21A_SCDPT5'!SCDPT5_24BEGIN_24</vt:lpstr>
      <vt:lpstr>'GMIC-NC_21A_SCDPT5'!SCDPT5_24BEGIN_25</vt:lpstr>
      <vt:lpstr>'GMIC-NC_21A_SCDPT5'!SCDPT5_24BEGIN_26</vt:lpstr>
      <vt:lpstr>'GMIC-NC_21A_SCDPT5'!SCDPT5_24BEGIN_3</vt:lpstr>
      <vt:lpstr>'GMIC-NC_21A_SCDPT5'!SCDPT5_24BEGIN_4</vt:lpstr>
      <vt:lpstr>'GMIC-NC_21A_SCDPT5'!SCDPT5_24BEGIN_5</vt:lpstr>
      <vt:lpstr>'GMIC-NC_21A_SCDPT5'!SCDPT5_24BEGIN_6</vt:lpstr>
      <vt:lpstr>'GMIC-NC_21A_SCDPT5'!SCDPT5_24BEGIN_7</vt:lpstr>
      <vt:lpstr>'GMIC-NC_21A_SCDPT5'!SCDPT5_24BEGIN_8</vt:lpstr>
      <vt:lpstr>'GMIC-NC_21A_SCDPT5'!SCDPT5_24BEGIN_9</vt:lpstr>
      <vt:lpstr>'GMIC-NC_21A_SCDPT5'!SCDPT5_24ENDIN_10</vt:lpstr>
      <vt:lpstr>'GMIC-NC_21A_SCDPT5'!SCDPT5_24ENDIN_11</vt:lpstr>
      <vt:lpstr>'GMIC-NC_21A_SCDPT5'!SCDPT5_24ENDIN_12</vt:lpstr>
      <vt:lpstr>'GMIC-NC_21A_SCDPT5'!SCDPT5_24ENDIN_13</vt:lpstr>
      <vt:lpstr>'GMIC-NC_21A_SCDPT5'!SCDPT5_24ENDIN_14</vt:lpstr>
      <vt:lpstr>'GMIC-NC_21A_SCDPT5'!SCDPT5_24ENDIN_15</vt:lpstr>
      <vt:lpstr>'GMIC-NC_21A_SCDPT5'!SCDPT5_24ENDIN_16</vt:lpstr>
      <vt:lpstr>'GMIC-NC_21A_SCDPT5'!SCDPT5_24ENDIN_17</vt:lpstr>
      <vt:lpstr>'GMIC-NC_21A_SCDPT5'!SCDPT5_24ENDIN_18</vt:lpstr>
      <vt:lpstr>'GMIC-NC_21A_SCDPT5'!SCDPT5_24ENDIN_19</vt:lpstr>
      <vt:lpstr>'GMIC-NC_21A_SCDPT5'!SCDPT5_24ENDIN_2</vt:lpstr>
      <vt:lpstr>'GMIC-NC_21A_SCDPT5'!SCDPT5_24ENDIN_20</vt:lpstr>
      <vt:lpstr>'GMIC-NC_21A_SCDPT5'!SCDPT5_24ENDIN_21</vt:lpstr>
      <vt:lpstr>'GMIC-NC_21A_SCDPT5'!SCDPT5_24ENDIN_22</vt:lpstr>
      <vt:lpstr>'GMIC-NC_21A_SCDPT5'!SCDPT5_24ENDIN_23</vt:lpstr>
      <vt:lpstr>'GMIC-NC_21A_SCDPT5'!SCDPT5_24ENDIN_24</vt:lpstr>
      <vt:lpstr>'GMIC-NC_21A_SCDPT5'!SCDPT5_24ENDIN_25</vt:lpstr>
      <vt:lpstr>'GMIC-NC_21A_SCDPT5'!SCDPT5_24ENDIN_26</vt:lpstr>
      <vt:lpstr>'GMIC-NC_21A_SCDPT5'!SCDPT5_24ENDIN_3</vt:lpstr>
      <vt:lpstr>'GMIC-NC_21A_SCDPT5'!SCDPT5_24ENDIN_4</vt:lpstr>
      <vt:lpstr>'GMIC-NC_21A_SCDPT5'!SCDPT5_24ENDIN_5</vt:lpstr>
      <vt:lpstr>'GMIC-NC_21A_SCDPT5'!SCDPT5_24ENDIN_6</vt:lpstr>
      <vt:lpstr>'GMIC-NC_21A_SCDPT5'!SCDPT5_24ENDIN_7</vt:lpstr>
      <vt:lpstr>'GMIC-NC_21A_SCDPT5'!SCDPT5_24ENDIN_8</vt:lpstr>
      <vt:lpstr>'GMIC-NC_21A_SCDPT5'!SCDPT5_24ENDIN_9</vt:lpstr>
      <vt:lpstr>'GMIC-NC_21A_SCDPT5'!SCDPT5_3100000_Range</vt:lpstr>
      <vt:lpstr>'GMIC-NC_21A_SCDPT5'!SCDPT5_3100001_1</vt:lpstr>
      <vt:lpstr>'GMIC-NC_21A_SCDPT5'!SCDPT5_3100001_10</vt:lpstr>
      <vt:lpstr>'GMIC-NC_21A_SCDPT5'!SCDPT5_3100001_11</vt:lpstr>
      <vt:lpstr>'GMIC-NC_21A_SCDPT5'!SCDPT5_3100001_12</vt:lpstr>
      <vt:lpstr>'GMIC-NC_21A_SCDPT5'!SCDPT5_3100001_13</vt:lpstr>
      <vt:lpstr>'GMIC-NC_21A_SCDPT5'!SCDPT5_3100001_14</vt:lpstr>
      <vt:lpstr>'GMIC-NC_21A_SCDPT5'!SCDPT5_3100001_15</vt:lpstr>
      <vt:lpstr>'GMIC-NC_21A_SCDPT5'!SCDPT5_3100001_16</vt:lpstr>
      <vt:lpstr>'GMIC-NC_21A_SCDPT5'!SCDPT5_3100001_17</vt:lpstr>
      <vt:lpstr>'GMIC-NC_21A_SCDPT5'!SCDPT5_3100001_18</vt:lpstr>
      <vt:lpstr>'GMIC-NC_21A_SCDPT5'!SCDPT5_3100001_19</vt:lpstr>
      <vt:lpstr>'GMIC-NC_21A_SCDPT5'!SCDPT5_3100001_2</vt:lpstr>
      <vt:lpstr>'GMIC-NC_21A_SCDPT5'!SCDPT5_3100001_20</vt:lpstr>
      <vt:lpstr>'GMIC-NC_21A_SCDPT5'!SCDPT5_3100001_21</vt:lpstr>
      <vt:lpstr>'GMIC-NC_21A_SCDPT5'!SCDPT5_3100001_22</vt:lpstr>
      <vt:lpstr>'GMIC-NC_21A_SCDPT5'!SCDPT5_3100001_23</vt:lpstr>
      <vt:lpstr>'GMIC-NC_21A_SCDPT5'!SCDPT5_3100001_24</vt:lpstr>
      <vt:lpstr>'GMIC-NC_21A_SCDPT5'!SCDPT5_3100001_25</vt:lpstr>
      <vt:lpstr>'GMIC-NC_21A_SCDPT5'!SCDPT5_3100001_26</vt:lpstr>
      <vt:lpstr>'GMIC-NC_21A_SCDPT5'!SCDPT5_3100001_3</vt:lpstr>
      <vt:lpstr>'GMIC-NC_21A_SCDPT5'!SCDPT5_3100001_4</vt:lpstr>
      <vt:lpstr>'GMIC-NC_21A_SCDPT5'!SCDPT5_3100001_5</vt:lpstr>
      <vt:lpstr>'GMIC-NC_21A_SCDPT5'!SCDPT5_3100001_6</vt:lpstr>
      <vt:lpstr>'GMIC-NC_21A_SCDPT5'!SCDPT5_3100001_7</vt:lpstr>
      <vt:lpstr>'GMIC-NC_21A_SCDPT5'!SCDPT5_3100001_8</vt:lpstr>
      <vt:lpstr>'GMIC-NC_21A_SCDPT5'!SCDPT5_3100001_9</vt:lpstr>
      <vt:lpstr>'GMIC-NC_21A_SCDPT5'!SCDPT5_3199999_10</vt:lpstr>
      <vt:lpstr>'GMIC-NC_21A_SCDPT5'!SCDPT5_3199999_11</vt:lpstr>
      <vt:lpstr>'GMIC-NC_21A_SCDPT5'!SCDPT5_3199999_12</vt:lpstr>
      <vt:lpstr>'GMIC-NC_21A_SCDPT5'!SCDPT5_3199999_13</vt:lpstr>
      <vt:lpstr>'GMIC-NC_21A_SCDPT5'!SCDPT5_3199999_14</vt:lpstr>
      <vt:lpstr>'GMIC-NC_21A_SCDPT5'!SCDPT5_3199999_15</vt:lpstr>
      <vt:lpstr>'GMIC-NC_21A_SCDPT5'!SCDPT5_3199999_16</vt:lpstr>
      <vt:lpstr>'GMIC-NC_21A_SCDPT5'!SCDPT5_3199999_17</vt:lpstr>
      <vt:lpstr>'GMIC-NC_21A_SCDPT5'!SCDPT5_3199999_18</vt:lpstr>
      <vt:lpstr>'GMIC-NC_21A_SCDPT5'!SCDPT5_3199999_19</vt:lpstr>
      <vt:lpstr>'GMIC-NC_21A_SCDPT5'!SCDPT5_3199999_20</vt:lpstr>
      <vt:lpstr>'GMIC-NC_21A_SCDPT5'!SCDPT5_3199999_21</vt:lpstr>
      <vt:lpstr>'GMIC-NC_21A_SCDPT5'!SCDPT5_3199999_8</vt:lpstr>
      <vt:lpstr>'GMIC-NC_21A_SCDPT5'!SCDPT5_3199999_9</vt:lpstr>
      <vt:lpstr>'GMIC-NC_21A_SCDPT5'!SCDPT5_31BEGIN_1</vt:lpstr>
      <vt:lpstr>'GMIC-NC_21A_SCDPT5'!SCDPT5_31BEGIN_10</vt:lpstr>
      <vt:lpstr>'GMIC-NC_21A_SCDPT5'!SCDPT5_31BEGIN_11</vt:lpstr>
      <vt:lpstr>'GMIC-NC_21A_SCDPT5'!SCDPT5_31BEGIN_12</vt:lpstr>
      <vt:lpstr>'GMIC-NC_21A_SCDPT5'!SCDPT5_31BEGIN_13</vt:lpstr>
      <vt:lpstr>'GMIC-NC_21A_SCDPT5'!SCDPT5_31BEGIN_14</vt:lpstr>
      <vt:lpstr>'GMIC-NC_21A_SCDPT5'!SCDPT5_31BEGIN_15</vt:lpstr>
      <vt:lpstr>'GMIC-NC_21A_SCDPT5'!SCDPT5_31BEGIN_16</vt:lpstr>
      <vt:lpstr>'GMIC-NC_21A_SCDPT5'!SCDPT5_31BEGIN_17</vt:lpstr>
      <vt:lpstr>'GMIC-NC_21A_SCDPT5'!SCDPT5_31BEGIN_18</vt:lpstr>
      <vt:lpstr>'GMIC-NC_21A_SCDPT5'!SCDPT5_31BEGIN_19</vt:lpstr>
      <vt:lpstr>'GMIC-NC_21A_SCDPT5'!SCDPT5_31BEGIN_2</vt:lpstr>
      <vt:lpstr>'GMIC-NC_21A_SCDPT5'!SCDPT5_31BEGIN_20</vt:lpstr>
      <vt:lpstr>'GMIC-NC_21A_SCDPT5'!SCDPT5_31BEGIN_21</vt:lpstr>
      <vt:lpstr>'GMIC-NC_21A_SCDPT5'!SCDPT5_31BEGIN_22</vt:lpstr>
      <vt:lpstr>'GMIC-NC_21A_SCDPT5'!SCDPT5_31BEGIN_23</vt:lpstr>
      <vt:lpstr>'GMIC-NC_21A_SCDPT5'!SCDPT5_31BEGIN_24</vt:lpstr>
      <vt:lpstr>'GMIC-NC_21A_SCDPT5'!SCDPT5_31BEGIN_25</vt:lpstr>
      <vt:lpstr>'GMIC-NC_21A_SCDPT5'!SCDPT5_31BEGIN_26</vt:lpstr>
      <vt:lpstr>'GMIC-NC_21A_SCDPT5'!SCDPT5_31BEGIN_3</vt:lpstr>
      <vt:lpstr>'GMIC-NC_21A_SCDPT5'!SCDPT5_31BEGIN_4</vt:lpstr>
      <vt:lpstr>'GMIC-NC_21A_SCDPT5'!SCDPT5_31BEGIN_5</vt:lpstr>
      <vt:lpstr>'GMIC-NC_21A_SCDPT5'!SCDPT5_31BEGIN_6</vt:lpstr>
      <vt:lpstr>'GMIC-NC_21A_SCDPT5'!SCDPT5_31BEGIN_7</vt:lpstr>
      <vt:lpstr>'GMIC-NC_21A_SCDPT5'!SCDPT5_31BEGIN_8</vt:lpstr>
      <vt:lpstr>'GMIC-NC_21A_SCDPT5'!SCDPT5_31BEGIN_9</vt:lpstr>
      <vt:lpstr>'GMIC-NC_21A_SCDPT5'!SCDPT5_31ENDIN_10</vt:lpstr>
      <vt:lpstr>'GMIC-NC_21A_SCDPT5'!SCDPT5_31ENDIN_11</vt:lpstr>
      <vt:lpstr>'GMIC-NC_21A_SCDPT5'!SCDPT5_31ENDIN_12</vt:lpstr>
      <vt:lpstr>'GMIC-NC_21A_SCDPT5'!SCDPT5_31ENDIN_13</vt:lpstr>
      <vt:lpstr>'GMIC-NC_21A_SCDPT5'!SCDPT5_31ENDIN_14</vt:lpstr>
      <vt:lpstr>'GMIC-NC_21A_SCDPT5'!SCDPT5_31ENDIN_15</vt:lpstr>
      <vt:lpstr>'GMIC-NC_21A_SCDPT5'!SCDPT5_31ENDIN_16</vt:lpstr>
      <vt:lpstr>'GMIC-NC_21A_SCDPT5'!SCDPT5_31ENDIN_17</vt:lpstr>
      <vt:lpstr>'GMIC-NC_21A_SCDPT5'!SCDPT5_31ENDIN_18</vt:lpstr>
      <vt:lpstr>'GMIC-NC_21A_SCDPT5'!SCDPT5_31ENDIN_19</vt:lpstr>
      <vt:lpstr>'GMIC-NC_21A_SCDPT5'!SCDPT5_31ENDIN_2</vt:lpstr>
      <vt:lpstr>'GMIC-NC_21A_SCDPT5'!SCDPT5_31ENDIN_20</vt:lpstr>
      <vt:lpstr>'GMIC-NC_21A_SCDPT5'!SCDPT5_31ENDIN_21</vt:lpstr>
      <vt:lpstr>'GMIC-NC_21A_SCDPT5'!SCDPT5_31ENDIN_22</vt:lpstr>
      <vt:lpstr>'GMIC-NC_21A_SCDPT5'!SCDPT5_31ENDIN_23</vt:lpstr>
      <vt:lpstr>'GMIC-NC_21A_SCDPT5'!SCDPT5_31ENDIN_24</vt:lpstr>
      <vt:lpstr>'GMIC-NC_21A_SCDPT5'!SCDPT5_31ENDIN_25</vt:lpstr>
      <vt:lpstr>'GMIC-NC_21A_SCDPT5'!SCDPT5_31ENDIN_26</vt:lpstr>
      <vt:lpstr>'GMIC-NC_21A_SCDPT5'!SCDPT5_31ENDIN_3</vt:lpstr>
      <vt:lpstr>'GMIC-NC_21A_SCDPT5'!SCDPT5_31ENDIN_4</vt:lpstr>
      <vt:lpstr>'GMIC-NC_21A_SCDPT5'!SCDPT5_31ENDIN_5</vt:lpstr>
      <vt:lpstr>'GMIC-NC_21A_SCDPT5'!SCDPT5_31ENDIN_6</vt:lpstr>
      <vt:lpstr>'GMIC-NC_21A_SCDPT5'!SCDPT5_31ENDIN_7</vt:lpstr>
      <vt:lpstr>'GMIC-NC_21A_SCDPT5'!SCDPT5_31ENDIN_8</vt:lpstr>
      <vt:lpstr>'GMIC-NC_21A_SCDPT5'!SCDPT5_31ENDIN_9</vt:lpstr>
      <vt:lpstr>'GMIC-NC_21A_SCDPT5'!SCDPT5_3800000_Range</vt:lpstr>
      <vt:lpstr>'GMIC-NC_21A_SCDPT5'!SCDPT5_3800001_1</vt:lpstr>
      <vt:lpstr>'GMIC-NC_21A_SCDPT5'!SCDPT5_3800001_10</vt:lpstr>
      <vt:lpstr>'GMIC-NC_21A_SCDPT5'!SCDPT5_3800001_11</vt:lpstr>
      <vt:lpstr>'GMIC-NC_21A_SCDPT5'!SCDPT5_3800001_12</vt:lpstr>
      <vt:lpstr>'GMIC-NC_21A_SCDPT5'!SCDPT5_3800001_13</vt:lpstr>
      <vt:lpstr>'GMIC-NC_21A_SCDPT5'!SCDPT5_3800001_14</vt:lpstr>
      <vt:lpstr>'GMIC-NC_21A_SCDPT5'!SCDPT5_3800001_15</vt:lpstr>
      <vt:lpstr>'GMIC-NC_21A_SCDPT5'!SCDPT5_3800001_16</vt:lpstr>
      <vt:lpstr>'GMIC-NC_21A_SCDPT5'!SCDPT5_3800001_17</vt:lpstr>
      <vt:lpstr>'GMIC-NC_21A_SCDPT5'!SCDPT5_3800001_18</vt:lpstr>
      <vt:lpstr>'GMIC-NC_21A_SCDPT5'!SCDPT5_3800001_19</vt:lpstr>
      <vt:lpstr>'GMIC-NC_21A_SCDPT5'!SCDPT5_3800001_2</vt:lpstr>
      <vt:lpstr>'GMIC-NC_21A_SCDPT5'!SCDPT5_3800001_20</vt:lpstr>
      <vt:lpstr>'GMIC-NC_21A_SCDPT5'!SCDPT5_3800001_21</vt:lpstr>
      <vt:lpstr>'GMIC-NC_21A_SCDPT5'!SCDPT5_3800001_23</vt:lpstr>
      <vt:lpstr>'GMIC-NC_21A_SCDPT5'!SCDPT5_3800001_24</vt:lpstr>
      <vt:lpstr>'GMIC-NC_21A_SCDPT5'!SCDPT5_3800001_25</vt:lpstr>
      <vt:lpstr>'GMIC-NC_21A_SCDPT5'!SCDPT5_3800001_26</vt:lpstr>
      <vt:lpstr>'GMIC-NC_21A_SCDPT5'!SCDPT5_3800001_3</vt:lpstr>
      <vt:lpstr>'GMIC-NC_21A_SCDPT5'!SCDPT5_3800001_4</vt:lpstr>
      <vt:lpstr>'GMIC-NC_21A_SCDPT5'!SCDPT5_3800001_5</vt:lpstr>
      <vt:lpstr>'GMIC-NC_21A_SCDPT5'!SCDPT5_3800001_6</vt:lpstr>
      <vt:lpstr>'GMIC-NC_21A_SCDPT5'!SCDPT5_3800001_7</vt:lpstr>
      <vt:lpstr>'GMIC-NC_21A_SCDPT5'!SCDPT5_3800001_8</vt:lpstr>
      <vt:lpstr>'GMIC-NC_21A_SCDPT5'!SCDPT5_3800001_9</vt:lpstr>
      <vt:lpstr>'GMIC-NC_21A_SCDPT5'!SCDPT5_3899999_10</vt:lpstr>
      <vt:lpstr>'GMIC-NC_21A_SCDPT5'!SCDPT5_3899999_11</vt:lpstr>
      <vt:lpstr>'GMIC-NC_21A_SCDPT5'!SCDPT5_3899999_12</vt:lpstr>
      <vt:lpstr>'GMIC-NC_21A_SCDPT5'!SCDPT5_3899999_13</vt:lpstr>
      <vt:lpstr>'GMIC-NC_21A_SCDPT5'!SCDPT5_3899999_14</vt:lpstr>
      <vt:lpstr>'GMIC-NC_21A_SCDPT5'!SCDPT5_3899999_15</vt:lpstr>
      <vt:lpstr>'GMIC-NC_21A_SCDPT5'!SCDPT5_3899999_16</vt:lpstr>
      <vt:lpstr>'GMIC-NC_21A_SCDPT5'!SCDPT5_3899999_17</vt:lpstr>
      <vt:lpstr>'GMIC-NC_21A_SCDPT5'!SCDPT5_3899999_18</vt:lpstr>
      <vt:lpstr>'GMIC-NC_21A_SCDPT5'!SCDPT5_3899999_19</vt:lpstr>
      <vt:lpstr>'GMIC-NC_21A_SCDPT5'!SCDPT5_3899999_20</vt:lpstr>
      <vt:lpstr>'GMIC-NC_21A_SCDPT5'!SCDPT5_3899999_21</vt:lpstr>
      <vt:lpstr>'GMIC-NC_21A_SCDPT5'!SCDPT5_3899999_8</vt:lpstr>
      <vt:lpstr>'GMIC-NC_21A_SCDPT5'!SCDPT5_3899999_9</vt:lpstr>
      <vt:lpstr>'GMIC-NC_21A_SCDPT5'!SCDPT5_38BEGIN_1</vt:lpstr>
      <vt:lpstr>'GMIC-NC_21A_SCDPT5'!SCDPT5_38BEGIN_10</vt:lpstr>
      <vt:lpstr>'GMIC-NC_21A_SCDPT5'!SCDPT5_38BEGIN_11</vt:lpstr>
      <vt:lpstr>'GMIC-NC_21A_SCDPT5'!SCDPT5_38BEGIN_12</vt:lpstr>
      <vt:lpstr>'GMIC-NC_21A_SCDPT5'!SCDPT5_38BEGIN_13</vt:lpstr>
      <vt:lpstr>'GMIC-NC_21A_SCDPT5'!SCDPT5_38BEGIN_14</vt:lpstr>
      <vt:lpstr>'GMIC-NC_21A_SCDPT5'!SCDPT5_38BEGIN_15</vt:lpstr>
      <vt:lpstr>'GMIC-NC_21A_SCDPT5'!SCDPT5_38BEGIN_16</vt:lpstr>
      <vt:lpstr>'GMIC-NC_21A_SCDPT5'!SCDPT5_38BEGIN_17</vt:lpstr>
      <vt:lpstr>'GMIC-NC_21A_SCDPT5'!SCDPT5_38BEGIN_18</vt:lpstr>
      <vt:lpstr>'GMIC-NC_21A_SCDPT5'!SCDPT5_38BEGIN_19</vt:lpstr>
      <vt:lpstr>'GMIC-NC_21A_SCDPT5'!SCDPT5_38BEGIN_2</vt:lpstr>
      <vt:lpstr>'GMIC-NC_21A_SCDPT5'!SCDPT5_38BEGIN_20</vt:lpstr>
      <vt:lpstr>'GMIC-NC_21A_SCDPT5'!SCDPT5_38BEGIN_21</vt:lpstr>
      <vt:lpstr>'GMIC-NC_21A_SCDPT5'!SCDPT5_38BEGIN_22</vt:lpstr>
      <vt:lpstr>'GMIC-NC_21A_SCDPT5'!SCDPT5_38BEGIN_23</vt:lpstr>
      <vt:lpstr>'GMIC-NC_21A_SCDPT5'!SCDPT5_38BEGIN_24</vt:lpstr>
      <vt:lpstr>'GMIC-NC_21A_SCDPT5'!SCDPT5_38BEGIN_25</vt:lpstr>
      <vt:lpstr>'GMIC-NC_21A_SCDPT5'!SCDPT5_38BEGIN_26</vt:lpstr>
      <vt:lpstr>'GMIC-NC_21A_SCDPT5'!SCDPT5_38BEGIN_3</vt:lpstr>
      <vt:lpstr>'GMIC-NC_21A_SCDPT5'!SCDPT5_38BEGIN_4</vt:lpstr>
      <vt:lpstr>'GMIC-NC_21A_SCDPT5'!SCDPT5_38BEGIN_5</vt:lpstr>
      <vt:lpstr>'GMIC-NC_21A_SCDPT5'!SCDPT5_38BEGIN_6</vt:lpstr>
      <vt:lpstr>'GMIC-NC_21A_SCDPT5'!SCDPT5_38BEGIN_7</vt:lpstr>
      <vt:lpstr>'GMIC-NC_21A_SCDPT5'!SCDPT5_38BEGIN_8</vt:lpstr>
      <vt:lpstr>'GMIC-NC_21A_SCDPT5'!SCDPT5_38BEGIN_9</vt:lpstr>
      <vt:lpstr>'GMIC-NC_21A_SCDPT5'!SCDPT5_38ENDIN_10</vt:lpstr>
      <vt:lpstr>'GMIC-NC_21A_SCDPT5'!SCDPT5_38ENDIN_11</vt:lpstr>
      <vt:lpstr>'GMIC-NC_21A_SCDPT5'!SCDPT5_38ENDIN_12</vt:lpstr>
      <vt:lpstr>'GMIC-NC_21A_SCDPT5'!SCDPT5_38ENDIN_13</vt:lpstr>
      <vt:lpstr>'GMIC-NC_21A_SCDPT5'!SCDPT5_38ENDIN_14</vt:lpstr>
      <vt:lpstr>'GMIC-NC_21A_SCDPT5'!SCDPT5_38ENDIN_15</vt:lpstr>
      <vt:lpstr>'GMIC-NC_21A_SCDPT5'!SCDPT5_38ENDIN_16</vt:lpstr>
      <vt:lpstr>'GMIC-NC_21A_SCDPT5'!SCDPT5_38ENDIN_17</vt:lpstr>
      <vt:lpstr>'GMIC-NC_21A_SCDPT5'!SCDPT5_38ENDIN_18</vt:lpstr>
      <vt:lpstr>'GMIC-NC_21A_SCDPT5'!SCDPT5_38ENDIN_19</vt:lpstr>
      <vt:lpstr>'GMIC-NC_21A_SCDPT5'!SCDPT5_38ENDIN_2</vt:lpstr>
      <vt:lpstr>'GMIC-NC_21A_SCDPT5'!SCDPT5_38ENDIN_20</vt:lpstr>
      <vt:lpstr>'GMIC-NC_21A_SCDPT5'!SCDPT5_38ENDIN_21</vt:lpstr>
      <vt:lpstr>'GMIC-NC_21A_SCDPT5'!SCDPT5_38ENDIN_22</vt:lpstr>
      <vt:lpstr>'GMIC-NC_21A_SCDPT5'!SCDPT5_38ENDIN_23</vt:lpstr>
      <vt:lpstr>'GMIC-NC_21A_SCDPT5'!SCDPT5_38ENDIN_24</vt:lpstr>
      <vt:lpstr>'GMIC-NC_21A_SCDPT5'!SCDPT5_38ENDIN_25</vt:lpstr>
      <vt:lpstr>'GMIC-NC_21A_SCDPT5'!SCDPT5_38ENDIN_26</vt:lpstr>
      <vt:lpstr>'GMIC-NC_21A_SCDPT5'!SCDPT5_38ENDIN_3</vt:lpstr>
      <vt:lpstr>'GMIC-NC_21A_SCDPT5'!SCDPT5_38ENDIN_4</vt:lpstr>
      <vt:lpstr>'GMIC-NC_21A_SCDPT5'!SCDPT5_38ENDIN_5</vt:lpstr>
      <vt:lpstr>'GMIC-NC_21A_SCDPT5'!SCDPT5_38ENDIN_6</vt:lpstr>
      <vt:lpstr>'GMIC-NC_21A_SCDPT5'!SCDPT5_38ENDIN_7</vt:lpstr>
      <vt:lpstr>'GMIC-NC_21A_SCDPT5'!SCDPT5_38ENDIN_8</vt:lpstr>
      <vt:lpstr>'GMIC-NC_21A_SCDPT5'!SCDPT5_38ENDIN_9</vt:lpstr>
      <vt:lpstr>'GMIC-NC_21A_SCDPT5'!SCDPT5_4800000_Range</vt:lpstr>
      <vt:lpstr>'GMIC-NC_21A_SCDPT5'!SCDPT5_4899999_10</vt:lpstr>
      <vt:lpstr>'GMIC-NC_21A_SCDPT5'!SCDPT5_4899999_11</vt:lpstr>
      <vt:lpstr>'GMIC-NC_21A_SCDPT5'!SCDPT5_4899999_12</vt:lpstr>
      <vt:lpstr>'GMIC-NC_21A_SCDPT5'!SCDPT5_4899999_13</vt:lpstr>
      <vt:lpstr>'GMIC-NC_21A_SCDPT5'!SCDPT5_4899999_14</vt:lpstr>
      <vt:lpstr>'GMIC-NC_21A_SCDPT5'!SCDPT5_4899999_15</vt:lpstr>
      <vt:lpstr>'GMIC-NC_21A_SCDPT5'!SCDPT5_4899999_16</vt:lpstr>
      <vt:lpstr>'GMIC-NC_21A_SCDPT5'!SCDPT5_4899999_17</vt:lpstr>
      <vt:lpstr>'GMIC-NC_21A_SCDPT5'!SCDPT5_4899999_18</vt:lpstr>
      <vt:lpstr>'GMIC-NC_21A_SCDPT5'!SCDPT5_4899999_19</vt:lpstr>
      <vt:lpstr>'GMIC-NC_21A_SCDPT5'!SCDPT5_4899999_20</vt:lpstr>
      <vt:lpstr>'GMIC-NC_21A_SCDPT5'!SCDPT5_4899999_21</vt:lpstr>
      <vt:lpstr>'GMIC-NC_21A_SCDPT5'!SCDPT5_4899999_8</vt:lpstr>
      <vt:lpstr>'GMIC-NC_21A_SCDPT5'!SCDPT5_4899999_9</vt:lpstr>
      <vt:lpstr>'GMIC-NC_21A_SCDPT5'!SCDPT5_48BEGIN_1</vt:lpstr>
      <vt:lpstr>'GMIC-NC_21A_SCDPT5'!SCDPT5_48BEGIN_10</vt:lpstr>
      <vt:lpstr>'GMIC-NC_21A_SCDPT5'!SCDPT5_48BEGIN_11</vt:lpstr>
      <vt:lpstr>'GMIC-NC_21A_SCDPT5'!SCDPT5_48BEGIN_12</vt:lpstr>
      <vt:lpstr>'GMIC-NC_21A_SCDPT5'!SCDPT5_48BEGIN_13</vt:lpstr>
      <vt:lpstr>'GMIC-NC_21A_SCDPT5'!SCDPT5_48BEGIN_14</vt:lpstr>
      <vt:lpstr>'GMIC-NC_21A_SCDPT5'!SCDPT5_48BEGIN_15</vt:lpstr>
      <vt:lpstr>'GMIC-NC_21A_SCDPT5'!SCDPT5_48BEGIN_16</vt:lpstr>
      <vt:lpstr>'GMIC-NC_21A_SCDPT5'!SCDPT5_48BEGIN_17</vt:lpstr>
      <vt:lpstr>'GMIC-NC_21A_SCDPT5'!SCDPT5_48BEGIN_18</vt:lpstr>
      <vt:lpstr>'GMIC-NC_21A_SCDPT5'!SCDPT5_48BEGIN_19</vt:lpstr>
      <vt:lpstr>'GMIC-NC_21A_SCDPT5'!SCDPT5_48BEGIN_2</vt:lpstr>
      <vt:lpstr>'GMIC-NC_21A_SCDPT5'!SCDPT5_48BEGIN_20</vt:lpstr>
      <vt:lpstr>'GMIC-NC_21A_SCDPT5'!SCDPT5_48BEGIN_21</vt:lpstr>
      <vt:lpstr>'GMIC-NC_21A_SCDPT5'!SCDPT5_48BEGIN_22</vt:lpstr>
      <vt:lpstr>'GMIC-NC_21A_SCDPT5'!SCDPT5_48BEGIN_23</vt:lpstr>
      <vt:lpstr>'GMIC-NC_21A_SCDPT5'!SCDPT5_48BEGIN_24</vt:lpstr>
      <vt:lpstr>'GMIC-NC_21A_SCDPT5'!SCDPT5_48BEGIN_25</vt:lpstr>
      <vt:lpstr>'GMIC-NC_21A_SCDPT5'!SCDPT5_48BEGIN_26</vt:lpstr>
      <vt:lpstr>'GMIC-NC_21A_SCDPT5'!SCDPT5_48BEGIN_3</vt:lpstr>
      <vt:lpstr>'GMIC-NC_21A_SCDPT5'!SCDPT5_48BEGIN_4</vt:lpstr>
      <vt:lpstr>'GMIC-NC_21A_SCDPT5'!SCDPT5_48BEGIN_5</vt:lpstr>
      <vt:lpstr>'GMIC-NC_21A_SCDPT5'!SCDPT5_48BEGIN_6</vt:lpstr>
      <vt:lpstr>'GMIC-NC_21A_SCDPT5'!SCDPT5_48BEGIN_7</vt:lpstr>
      <vt:lpstr>'GMIC-NC_21A_SCDPT5'!SCDPT5_48BEGIN_8</vt:lpstr>
      <vt:lpstr>'GMIC-NC_21A_SCDPT5'!SCDPT5_48BEGIN_9</vt:lpstr>
      <vt:lpstr>'GMIC-NC_21A_SCDPT5'!SCDPT5_48ENDIN_10</vt:lpstr>
      <vt:lpstr>'GMIC-NC_21A_SCDPT5'!SCDPT5_48ENDIN_11</vt:lpstr>
      <vt:lpstr>'GMIC-NC_21A_SCDPT5'!SCDPT5_48ENDIN_12</vt:lpstr>
      <vt:lpstr>'GMIC-NC_21A_SCDPT5'!SCDPT5_48ENDIN_13</vt:lpstr>
      <vt:lpstr>'GMIC-NC_21A_SCDPT5'!SCDPT5_48ENDIN_14</vt:lpstr>
      <vt:lpstr>'GMIC-NC_21A_SCDPT5'!SCDPT5_48ENDIN_15</vt:lpstr>
      <vt:lpstr>'GMIC-NC_21A_SCDPT5'!SCDPT5_48ENDIN_16</vt:lpstr>
      <vt:lpstr>'GMIC-NC_21A_SCDPT5'!SCDPT5_48ENDIN_17</vt:lpstr>
      <vt:lpstr>'GMIC-NC_21A_SCDPT5'!SCDPT5_48ENDIN_18</vt:lpstr>
      <vt:lpstr>'GMIC-NC_21A_SCDPT5'!SCDPT5_48ENDIN_19</vt:lpstr>
      <vt:lpstr>'GMIC-NC_21A_SCDPT5'!SCDPT5_48ENDIN_2</vt:lpstr>
      <vt:lpstr>'GMIC-NC_21A_SCDPT5'!SCDPT5_48ENDIN_20</vt:lpstr>
      <vt:lpstr>'GMIC-NC_21A_SCDPT5'!SCDPT5_48ENDIN_21</vt:lpstr>
      <vt:lpstr>'GMIC-NC_21A_SCDPT5'!SCDPT5_48ENDIN_22</vt:lpstr>
      <vt:lpstr>'GMIC-NC_21A_SCDPT5'!SCDPT5_48ENDIN_23</vt:lpstr>
      <vt:lpstr>'GMIC-NC_21A_SCDPT5'!SCDPT5_48ENDIN_24</vt:lpstr>
      <vt:lpstr>'GMIC-NC_21A_SCDPT5'!SCDPT5_48ENDIN_25</vt:lpstr>
      <vt:lpstr>'GMIC-NC_21A_SCDPT5'!SCDPT5_48ENDIN_26</vt:lpstr>
      <vt:lpstr>'GMIC-NC_21A_SCDPT5'!SCDPT5_48ENDIN_3</vt:lpstr>
      <vt:lpstr>'GMIC-NC_21A_SCDPT5'!SCDPT5_48ENDIN_4</vt:lpstr>
      <vt:lpstr>'GMIC-NC_21A_SCDPT5'!SCDPT5_48ENDIN_5</vt:lpstr>
      <vt:lpstr>'GMIC-NC_21A_SCDPT5'!SCDPT5_48ENDIN_6</vt:lpstr>
      <vt:lpstr>'GMIC-NC_21A_SCDPT5'!SCDPT5_48ENDIN_7</vt:lpstr>
      <vt:lpstr>'GMIC-NC_21A_SCDPT5'!SCDPT5_48ENDIN_8</vt:lpstr>
      <vt:lpstr>'GMIC-NC_21A_SCDPT5'!SCDPT5_48ENDIN_9</vt:lpstr>
      <vt:lpstr>'GMIC-NC_21A_SCDPT5'!SCDPT5_5500000_Range</vt:lpstr>
      <vt:lpstr>'GMIC-NC_21A_SCDPT5'!SCDPT5_5599999_10</vt:lpstr>
      <vt:lpstr>'GMIC-NC_21A_SCDPT5'!SCDPT5_5599999_11</vt:lpstr>
      <vt:lpstr>'GMIC-NC_21A_SCDPT5'!SCDPT5_5599999_12</vt:lpstr>
      <vt:lpstr>'GMIC-NC_21A_SCDPT5'!SCDPT5_5599999_13</vt:lpstr>
      <vt:lpstr>'GMIC-NC_21A_SCDPT5'!SCDPT5_5599999_14</vt:lpstr>
      <vt:lpstr>'GMIC-NC_21A_SCDPT5'!SCDPT5_5599999_15</vt:lpstr>
      <vt:lpstr>'GMIC-NC_21A_SCDPT5'!SCDPT5_5599999_16</vt:lpstr>
      <vt:lpstr>'GMIC-NC_21A_SCDPT5'!SCDPT5_5599999_17</vt:lpstr>
      <vt:lpstr>'GMIC-NC_21A_SCDPT5'!SCDPT5_5599999_18</vt:lpstr>
      <vt:lpstr>'GMIC-NC_21A_SCDPT5'!SCDPT5_5599999_19</vt:lpstr>
      <vt:lpstr>'GMIC-NC_21A_SCDPT5'!SCDPT5_5599999_20</vt:lpstr>
      <vt:lpstr>'GMIC-NC_21A_SCDPT5'!SCDPT5_5599999_21</vt:lpstr>
      <vt:lpstr>'GMIC-NC_21A_SCDPT5'!SCDPT5_5599999_8</vt:lpstr>
      <vt:lpstr>'GMIC-NC_21A_SCDPT5'!SCDPT5_5599999_9</vt:lpstr>
      <vt:lpstr>'GMIC-NC_21A_SCDPT5'!SCDPT5_55BEGIN_1</vt:lpstr>
      <vt:lpstr>'GMIC-NC_21A_SCDPT5'!SCDPT5_55BEGIN_10</vt:lpstr>
      <vt:lpstr>'GMIC-NC_21A_SCDPT5'!SCDPT5_55BEGIN_11</vt:lpstr>
      <vt:lpstr>'GMIC-NC_21A_SCDPT5'!SCDPT5_55BEGIN_12</vt:lpstr>
      <vt:lpstr>'GMIC-NC_21A_SCDPT5'!SCDPT5_55BEGIN_13</vt:lpstr>
      <vt:lpstr>'GMIC-NC_21A_SCDPT5'!SCDPT5_55BEGIN_14</vt:lpstr>
      <vt:lpstr>'GMIC-NC_21A_SCDPT5'!SCDPT5_55BEGIN_15</vt:lpstr>
      <vt:lpstr>'GMIC-NC_21A_SCDPT5'!SCDPT5_55BEGIN_16</vt:lpstr>
      <vt:lpstr>'GMIC-NC_21A_SCDPT5'!SCDPT5_55BEGIN_17</vt:lpstr>
      <vt:lpstr>'GMIC-NC_21A_SCDPT5'!SCDPT5_55BEGIN_18</vt:lpstr>
      <vt:lpstr>'GMIC-NC_21A_SCDPT5'!SCDPT5_55BEGIN_19</vt:lpstr>
      <vt:lpstr>'GMIC-NC_21A_SCDPT5'!SCDPT5_55BEGIN_2</vt:lpstr>
      <vt:lpstr>'GMIC-NC_21A_SCDPT5'!SCDPT5_55BEGIN_20</vt:lpstr>
      <vt:lpstr>'GMIC-NC_21A_SCDPT5'!SCDPT5_55BEGIN_21</vt:lpstr>
      <vt:lpstr>'GMIC-NC_21A_SCDPT5'!SCDPT5_55BEGIN_22</vt:lpstr>
      <vt:lpstr>'GMIC-NC_21A_SCDPT5'!SCDPT5_55BEGIN_23</vt:lpstr>
      <vt:lpstr>'GMIC-NC_21A_SCDPT5'!SCDPT5_55BEGIN_24</vt:lpstr>
      <vt:lpstr>'GMIC-NC_21A_SCDPT5'!SCDPT5_55BEGIN_25</vt:lpstr>
      <vt:lpstr>'GMIC-NC_21A_SCDPT5'!SCDPT5_55BEGIN_26</vt:lpstr>
      <vt:lpstr>'GMIC-NC_21A_SCDPT5'!SCDPT5_55BEGIN_3</vt:lpstr>
      <vt:lpstr>'GMIC-NC_21A_SCDPT5'!SCDPT5_55BEGIN_4</vt:lpstr>
      <vt:lpstr>'GMIC-NC_21A_SCDPT5'!SCDPT5_55BEGIN_5</vt:lpstr>
      <vt:lpstr>'GMIC-NC_21A_SCDPT5'!SCDPT5_55BEGIN_6</vt:lpstr>
      <vt:lpstr>'GMIC-NC_21A_SCDPT5'!SCDPT5_55BEGIN_7</vt:lpstr>
      <vt:lpstr>'GMIC-NC_21A_SCDPT5'!SCDPT5_55BEGIN_8</vt:lpstr>
      <vt:lpstr>'GMIC-NC_21A_SCDPT5'!SCDPT5_55BEGIN_9</vt:lpstr>
      <vt:lpstr>'GMIC-NC_21A_SCDPT5'!SCDPT5_55ENDIN_10</vt:lpstr>
      <vt:lpstr>'GMIC-NC_21A_SCDPT5'!SCDPT5_55ENDIN_11</vt:lpstr>
      <vt:lpstr>'GMIC-NC_21A_SCDPT5'!SCDPT5_55ENDIN_12</vt:lpstr>
      <vt:lpstr>'GMIC-NC_21A_SCDPT5'!SCDPT5_55ENDIN_13</vt:lpstr>
      <vt:lpstr>'GMIC-NC_21A_SCDPT5'!SCDPT5_55ENDIN_14</vt:lpstr>
      <vt:lpstr>'GMIC-NC_21A_SCDPT5'!SCDPT5_55ENDIN_15</vt:lpstr>
      <vt:lpstr>'GMIC-NC_21A_SCDPT5'!SCDPT5_55ENDIN_16</vt:lpstr>
      <vt:lpstr>'GMIC-NC_21A_SCDPT5'!SCDPT5_55ENDIN_17</vt:lpstr>
      <vt:lpstr>'GMIC-NC_21A_SCDPT5'!SCDPT5_55ENDIN_18</vt:lpstr>
      <vt:lpstr>'GMIC-NC_21A_SCDPT5'!SCDPT5_55ENDIN_19</vt:lpstr>
      <vt:lpstr>'GMIC-NC_21A_SCDPT5'!SCDPT5_55ENDIN_2</vt:lpstr>
      <vt:lpstr>'GMIC-NC_21A_SCDPT5'!SCDPT5_55ENDIN_20</vt:lpstr>
      <vt:lpstr>'GMIC-NC_21A_SCDPT5'!SCDPT5_55ENDIN_21</vt:lpstr>
      <vt:lpstr>'GMIC-NC_21A_SCDPT5'!SCDPT5_55ENDIN_22</vt:lpstr>
      <vt:lpstr>'GMIC-NC_21A_SCDPT5'!SCDPT5_55ENDIN_23</vt:lpstr>
      <vt:lpstr>'GMIC-NC_21A_SCDPT5'!SCDPT5_55ENDIN_24</vt:lpstr>
      <vt:lpstr>'GMIC-NC_21A_SCDPT5'!SCDPT5_55ENDIN_25</vt:lpstr>
      <vt:lpstr>'GMIC-NC_21A_SCDPT5'!SCDPT5_55ENDIN_26</vt:lpstr>
      <vt:lpstr>'GMIC-NC_21A_SCDPT5'!SCDPT5_55ENDIN_3</vt:lpstr>
      <vt:lpstr>'GMIC-NC_21A_SCDPT5'!SCDPT5_55ENDIN_4</vt:lpstr>
      <vt:lpstr>'GMIC-NC_21A_SCDPT5'!SCDPT5_55ENDIN_5</vt:lpstr>
      <vt:lpstr>'GMIC-NC_21A_SCDPT5'!SCDPT5_55ENDIN_6</vt:lpstr>
      <vt:lpstr>'GMIC-NC_21A_SCDPT5'!SCDPT5_55ENDIN_7</vt:lpstr>
      <vt:lpstr>'GMIC-NC_21A_SCDPT5'!SCDPT5_55ENDIN_8</vt:lpstr>
      <vt:lpstr>'GMIC-NC_21A_SCDPT5'!SCDPT5_55ENDIN_9</vt:lpstr>
      <vt:lpstr>'GMIC-NC_21A_SCDPT5'!SCDPT5_8000000_Range</vt:lpstr>
      <vt:lpstr>'GMIC-NC_21A_SCDPT5'!SCDPT5_8099999_10</vt:lpstr>
      <vt:lpstr>'GMIC-NC_21A_SCDPT5'!SCDPT5_8099999_11</vt:lpstr>
      <vt:lpstr>'GMIC-NC_21A_SCDPT5'!SCDPT5_8099999_12</vt:lpstr>
      <vt:lpstr>'GMIC-NC_21A_SCDPT5'!SCDPT5_8099999_13</vt:lpstr>
      <vt:lpstr>'GMIC-NC_21A_SCDPT5'!SCDPT5_8099999_14</vt:lpstr>
      <vt:lpstr>'GMIC-NC_21A_SCDPT5'!SCDPT5_8099999_15</vt:lpstr>
      <vt:lpstr>'GMIC-NC_21A_SCDPT5'!SCDPT5_8099999_16</vt:lpstr>
      <vt:lpstr>'GMIC-NC_21A_SCDPT5'!SCDPT5_8099999_17</vt:lpstr>
      <vt:lpstr>'GMIC-NC_21A_SCDPT5'!SCDPT5_8099999_18</vt:lpstr>
      <vt:lpstr>'GMIC-NC_21A_SCDPT5'!SCDPT5_8099999_19</vt:lpstr>
      <vt:lpstr>'GMIC-NC_21A_SCDPT5'!SCDPT5_8099999_20</vt:lpstr>
      <vt:lpstr>'GMIC-NC_21A_SCDPT5'!SCDPT5_8099999_21</vt:lpstr>
      <vt:lpstr>'GMIC-NC_21A_SCDPT5'!SCDPT5_8099999_9</vt:lpstr>
      <vt:lpstr>'GMIC-NC_21A_SCDPT5'!SCDPT5_80BEGIN_1</vt:lpstr>
      <vt:lpstr>'GMIC-NC_21A_SCDPT5'!SCDPT5_80BEGIN_10</vt:lpstr>
      <vt:lpstr>'GMIC-NC_21A_SCDPT5'!SCDPT5_80BEGIN_11</vt:lpstr>
      <vt:lpstr>'GMIC-NC_21A_SCDPT5'!SCDPT5_80BEGIN_12</vt:lpstr>
      <vt:lpstr>'GMIC-NC_21A_SCDPT5'!SCDPT5_80BEGIN_13</vt:lpstr>
      <vt:lpstr>'GMIC-NC_21A_SCDPT5'!SCDPT5_80BEGIN_14</vt:lpstr>
      <vt:lpstr>'GMIC-NC_21A_SCDPT5'!SCDPT5_80BEGIN_15</vt:lpstr>
      <vt:lpstr>'GMIC-NC_21A_SCDPT5'!SCDPT5_80BEGIN_16</vt:lpstr>
      <vt:lpstr>'GMIC-NC_21A_SCDPT5'!SCDPT5_80BEGIN_17</vt:lpstr>
      <vt:lpstr>'GMIC-NC_21A_SCDPT5'!SCDPT5_80BEGIN_18</vt:lpstr>
      <vt:lpstr>'GMIC-NC_21A_SCDPT5'!SCDPT5_80BEGIN_19</vt:lpstr>
      <vt:lpstr>'GMIC-NC_21A_SCDPT5'!SCDPT5_80BEGIN_2</vt:lpstr>
      <vt:lpstr>'GMIC-NC_21A_SCDPT5'!SCDPT5_80BEGIN_20</vt:lpstr>
      <vt:lpstr>'GMIC-NC_21A_SCDPT5'!SCDPT5_80BEGIN_21</vt:lpstr>
      <vt:lpstr>'GMIC-NC_21A_SCDPT5'!SCDPT5_80BEGIN_22</vt:lpstr>
      <vt:lpstr>'GMIC-NC_21A_SCDPT5'!SCDPT5_80BEGIN_23</vt:lpstr>
      <vt:lpstr>'GMIC-NC_21A_SCDPT5'!SCDPT5_80BEGIN_24</vt:lpstr>
      <vt:lpstr>'GMIC-NC_21A_SCDPT5'!SCDPT5_80BEGIN_25</vt:lpstr>
      <vt:lpstr>'GMIC-NC_21A_SCDPT5'!SCDPT5_80BEGIN_26</vt:lpstr>
      <vt:lpstr>'GMIC-NC_21A_SCDPT5'!SCDPT5_80BEGIN_3</vt:lpstr>
      <vt:lpstr>'GMIC-NC_21A_SCDPT5'!SCDPT5_80BEGIN_4</vt:lpstr>
      <vt:lpstr>'GMIC-NC_21A_SCDPT5'!SCDPT5_80BEGIN_5</vt:lpstr>
      <vt:lpstr>'GMIC-NC_21A_SCDPT5'!SCDPT5_80BEGIN_6</vt:lpstr>
      <vt:lpstr>'GMIC-NC_21A_SCDPT5'!SCDPT5_80BEGIN_7</vt:lpstr>
      <vt:lpstr>'GMIC-NC_21A_SCDPT5'!SCDPT5_80BEGIN_8</vt:lpstr>
      <vt:lpstr>'GMIC-NC_21A_SCDPT5'!SCDPT5_80BEGIN_9</vt:lpstr>
      <vt:lpstr>'GMIC-NC_21A_SCDPT5'!SCDPT5_80ENDIN_10</vt:lpstr>
      <vt:lpstr>'GMIC-NC_21A_SCDPT5'!SCDPT5_80ENDIN_11</vt:lpstr>
      <vt:lpstr>'GMIC-NC_21A_SCDPT5'!SCDPT5_80ENDIN_12</vt:lpstr>
      <vt:lpstr>'GMIC-NC_21A_SCDPT5'!SCDPT5_80ENDIN_13</vt:lpstr>
      <vt:lpstr>'GMIC-NC_21A_SCDPT5'!SCDPT5_80ENDIN_14</vt:lpstr>
      <vt:lpstr>'GMIC-NC_21A_SCDPT5'!SCDPT5_80ENDIN_15</vt:lpstr>
      <vt:lpstr>'GMIC-NC_21A_SCDPT5'!SCDPT5_80ENDIN_16</vt:lpstr>
      <vt:lpstr>'GMIC-NC_21A_SCDPT5'!SCDPT5_80ENDIN_17</vt:lpstr>
      <vt:lpstr>'GMIC-NC_21A_SCDPT5'!SCDPT5_80ENDIN_18</vt:lpstr>
      <vt:lpstr>'GMIC-NC_21A_SCDPT5'!SCDPT5_80ENDIN_19</vt:lpstr>
      <vt:lpstr>'GMIC-NC_21A_SCDPT5'!SCDPT5_80ENDIN_2</vt:lpstr>
      <vt:lpstr>'GMIC-NC_21A_SCDPT5'!SCDPT5_80ENDIN_20</vt:lpstr>
      <vt:lpstr>'GMIC-NC_21A_SCDPT5'!SCDPT5_80ENDIN_21</vt:lpstr>
      <vt:lpstr>'GMIC-NC_21A_SCDPT5'!SCDPT5_80ENDIN_22</vt:lpstr>
      <vt:lpstr>'GMIC-NC_21A_SCDPT5'!SCDPT5_80ENDIN_23</vt:lpstr>
      <vt:lpstr>'GMIC-NC_21A_SCDPT5'!SCDPT5_80ENDIN_24</vt:lpstr>
      <vt:lpstr>'GMIC-NC_21A_SCDPT5'!SCDPT5_80ENDIN_25</vt:lpstr>
      <vt:lpstr>'GMIC-NC_21A_SCDPT5'!SCDPT5_80ENDIN_26</vt:lpstr>
      <vt:lpstr>'GMIC-NC_21A_SCDPT5'!SCDPT5_80ENDIN_3</vt:lpstr>
      <vt:lpstr>'GMIC-NC_21A_SCDPT5'!SCDPT5_80ENDIN_4</vt:lpstr>
      <vt:lpstr>'GMIC-NC_21A_SCDPT5'!SCDPT5_80ENDIN_5</vt:lpstr>
      <vt:lpstr>'GMIC-NC_21A_SCDPT5'!SCDPT5_80ENDIN_6</vt:lpstr>
      <vt:lpstr>'GMIC-NC_21A_SCDPT5'!SCDPT5_80ENDIN_7</vt:lpstr>
      <vt:lpstr>'GMIC-NC_21A_SCDPT5'!SCDPT5_80ENDIN_8</vt:lpstr>
      <vt:lpstr>'GMIC-NC_21A_SCDPT5'!SCDPT5_80ENDIN_9</vt:lpstr>
      <vt:lpstr>'GMIC-NC_21A_SCDPT5'!SCDPT5_8200000_Range</vt:lpstr>
      <vt:lpstr>'GMIC-NC_21A_SCDPT5'!SCDPT5_8299999_10</vt:lpstr>
      <vt:lpstr>'GMIC-NC_21A_SCDPT5'!SCDPT5_8299999_11</vt:lpstr>
      <vt:lpstr>'GMIC-NC_21A_SCDPT5'!SCDPT5_8299999_12</vt:lpstr>
      <vt:lpstr>'GMIC-NC_21A_SCDPT5'!SCDPT5_8299999_13</vt:lpstr>
      <vt:lpstr>'GMIC-NC_21A_SCDPT5'!SCDPT5_8299999_14</vt:lpstr>
      <vt:lpstr>'GMIC-NC_21A_SCDPT5'!SCDPT5_8299999_15</vt:lpstr>
      <vt:lpstr>'GMIC-NC_21A_SCDPT5'!SCDPT5_8299999_16</vt:lpstr>
      <vt:lpstr>'GMIC-NC_21A_SCDPT5'!SCDPT5_8299999_17</vt:lpstr>
      <vt:lpstr>'GMIC-NC_21A_SCDPT5'!SCDPT5_8299999_18</vt:lpstr>
      <vt:lpstr>'GMIC-NC_21A_SCDPT5'!SCDPT5_8299999_19</vt:lpstr>
      <vt:lpstr>'GMIC-NC_21A_SCDPT5'!SCDPT5_8299999_20</vt:lpstr>
      <vt:lpstr>'GMIC-NC_21A_SCDPT5'!SCDPT5_8299999_21</vt:lpstr>
      <vt:lpstr>'GMIC-NC_21A_SCDPT5'!SCDPT5_8299999_8</vt:lpstr>
      <vt:lpstr>'GMIC-NC_21A_SCDPT5'!SCDPT5_8299999_9</vt:lpstr>
      <vt:lpstr>'GMIC-NC_21A_SCDPT5'!SCDPT5_82BEGIN_1</vt:lpstr>
      <vt:lpstr>'GMIC-NC_21A_SCDPT5'!SCDPT5_82BEGIN_10</vt:lpstr>
      <vt:lpstr>'GMIC-NC_21A_SCDPT5'!SCDPT5_82BEGIN_11</vt:lpstr>
      <vt:lpstr>'GMIC-NC_21A_SCDPT5'!SCDPT5_82BEGIN_12</vt:lpstr>
      <vt:lpstr>'GMIC-NC_21A_SCDPT5'!SCDPT5_82BEGIN_13</vt:lpstr>
      <vt:lpstr>'GMIC-NC_21A_SCDPT5'!SCDPT5_82BEGIN_14</vt:lpstr>
      <vt:lpstr>'GMIC-NC_21A_SCDPT5'!SCDPT5_82BEGIN_15</vt:lpstr>
      <vt:lpstr>'GMIC-NC_21A_SCDPT5'!SCDPT5_82BEGIN_16</vt:lpstr>
      <vt:lpstr>'GMIC-NC_21A_SCDPT5'!SCDPT5_82BEGIN_17</vt:lpstr>
      <vt:lpstr>'GMIC-NC_21A_SCDPT5'!SCDPT5_82BEGIN_18</vt:lpstr>
      <vt:lpstr>'GMIC-NC_21A_SCDPT5'!SCDPT5_82BEGIN_19</vt:lpstr>
      <vt:lpstr>'GMIC-NC_21A_SCDPT5'!SCDPT5_82BEGIN_2</vt:lpstr>
      <vt:lpstr>'GMIC-NC_21A_SCDPT5'!SCDPT5_82BEGIN_20</vt:lpstr>
      <vt:lpstr>'GMIC-NC_21A_SCDPT5'!SCDPT5_82BEGIN_21</vt:lpstr>
      <vt:lpstr>'GMIC-NC_21A_SCDPT5'!SCDPT5_82BEGIN_22</vt:lpstr>
      <vt:lpstr>'GMIC-NC_21A_SCDPT5'!SCDPT5_82BEGIN_23</vt:lpstr>
      <vt:lpstr>'GMIC-NC_21A_SCDPT5'!SCDPT5_82BEGIN_24</vt:lpstr>
      <vt:lpstr>'GMIC-NC_21A_SCDPT5'!SCDPT5_82BEGIN_25</vt:lpstr>
      <vt:lpstr>'GMIC-NC_21A_SCDPT5'!SCDPT5_82BEGIN_26</vt:lpstr>
      <vt:lpstr>'GMIC-NC_21A_SCDPT5'!SCDPT5_82BEGIN_3</vt:lpstr>
      <vt:lpstr>'GMIC-NC_21A_SCDPT5'!SCDPT5_82BEGIN_4</vt:lpstr>
      <vt:lpstr>'GMIC-NC_21A_SCDPT5'!SCDPT5_82BEGIN_5</vt:lpstr>
      <vt:lpstr>'GMIC-NC_21A_SCDPT5'!SCDPT5_82BEGIN_6</vt:lpstr>
      <vt:lpstr>'GMIC-NC_21A_SCDPT5'!SCDPT5_82BEGIN_7</vt:lpstr>
      <vt:lpstr>'GMIC-NC_21A_SCDPT5'!SCDPT5_82BEGIN_8</vt:lpstr>
      <vt:lpstr>'GMIC-NC_21A_SCDPT5'!SCDPT5_82BEGIN_9</vt:lpstr>
      <vt:lpstr>'GMIC-NC_21A_SCDPT5'!SCDPT5_82ENDIN_10</vt:lpstr>
      <vt:lpstr>'GMIC-NC_21A_SCDPT5'!SCDPT5_82ENDIN_11</vt:lpstr>
      <vt:lpstr>'GMIC-NC_21A_SCDPT5'!SCDPT5_82ENDIN_12</vt:lpstr>
      <vt:lpstr>'GMIC-NC_21A_SCDPT5'!SCDPT5_82ENDIN_13</vt:lpstr>
      <vt:lpstr>'GMIC-NC_21A_SCDPT5'!SCDPT5_82ENDIN_14</vt:lpstr>
      <vt:lpstr>'GMIC-NC_21A_SCDPT5'!SCDPT5_82ENDIN_15</vt:lpstr>
      <vt:lpstr>'GMIC-NC_21A_SCDPT5'!SCDPT5_82ENDIN_16</vt:lpstr>
      <vt:lpstr>'GMIC-NC_21A_SCDPT5'!SCDPT5_82ENDIN_17</vt:lpstr>
      <vt:lpstr>'GMIC-NC_21A_SCDPT5'!SCDPT5_82ENDIN_18</vt:lpstr>
      <vt:lpstr>'GMIC-NC_21A_SCDPT5'!SCDPT5_82ENDIN_19</vt:lpstr>
      <vt:lpstr>'GMIC-NC_21A_SCDPT5'!SCDPT5_82ENDIN_2</vt:lpstr>
      <vt:lpstr>'GMIC-NC_21A_SCDPT5'!SCDPT5_82ENDIN_20</vt:lpstr>
      <vt:lpstr>'GMIC-NC_21A_SCDPT5'!SCDPT5_82ENDIN_21</vt:lpstr>
      <vt:lpstr>'GMIC-NC_21A_SCDPT5'!SCDPT5_82ENDIN_22</vt:lpstr>
      <vt:lpstr>'GMIC-NC_21A_SCDPT5'!SCDPT5_82ENDIN_23</vt:lpstr>
      <vt:lpstr>'GMIC-NC_21A_SCDPT5'!SCDPT5_82ENDIN_24</vt:lpstr>
      <vt:lpstr>'GMIC-NC_21A_SCDPT5'!SCDPT5_82ENDIN_25</vt:lpstr>
      <vt:lpstr>'GMIC-NC_21A_SCDPT5'!SCDPT5_82ENDIN_26</vt:lpstr>
      <vt:lpstr>'GMIC-NC_21A_SCDPT5'!SCDPT5_82ENDIN_3</vt:lpstr>
      <vt:lpstr>'GMIC-NC_21A_SCDPT5'!SCDPT5_82ENDIN_4</vt:lpstr>
      <vt:lpstr>'GMIC-NC_21A_SCDPT5'!SCDPT5_82ENDIN_5</vt:lpstr>
      <vt:lpstr>'GMIC-NC_21A_SCDPT5'!SCDPT5_82ENDIN_6</vt:lpstr>
      <vt:lpstr>'GMIC-NC_21A_SCDPT5'!SCDPT5_82ENDIN_7</vt:lpstr>
      <vt:lpstr>'GMIC-NC_21A_SCDPT5'!SCDPT5_82ENDIN_8</vt:lpstr>
      <vt:lpstr>'GMIC-NC_21A_SCDPT5'!SCDPT5_82ENDIN_9</vt:lpstr>
      <vt:lpstr>'GMIC-NC_21A_SCDPT5'!SCDPT5_8399998_10</vt:lpstr>
      <vt:lpstr>'GMIC-NC_21A_SCDPT5'!SCDPT5_8399998_11</vt:lpstr>
      <vt:lpstr>'GMIC-NC_21A_SCDPT5'!SCDPT5_8399998_12</vt:lpstr>
      <vt:lpstr>'GMIC-NC_21A_SCDPT5'!SCDPT5_8399998_13</vt:lpstr>
      <vt:lpstr>'GMIC-NC_21A_SCDPT5'!SCDPT5_8399998_14</vt:lpstr>
      <vt:lpstr>'GMIC-NC_21A_SCDPT5'!SCDPT5_8399998_15</vt:lpstr>
      <vt:lpstr>'GMIC-NC_21A_SCDPT5'!SCDPT5_8399998_16</vt:lpstr>
      <vt:lpstr>'GMIC-NC_21A_SCDPT5'!SCDPT5_8399998_17</vt:lpstr>
      <vt:lpstr>'GMIC-NC_21A_SCDPT5'!SCDPT5_8399998_18</vt:lpstr>
      <vt:lpstr>'GMIC-NC_21A_SCDPT5'!SCDPT5_8399998_19</vt:lpstr>
      <vt:lpstr>'GMIC-NC_21A_SCDPT5'!SCDPT5_8399998_20</vt:lpstr>
      <vt:lpstr>'GMIC-NC_21A_SCDPT5'!SCDPT5_8399998_21</vt:lpstr>
      <vt:lpstr>'GMIC-NC_21A_SCDPT5'!SCDPT5_8399998_8</vt:lpstr>
      <vt:lpstr>'GMIC-NC_21A_SCDPT5'!SCDPT5_8399998_9</vt:lpstr>
      <vt:lpstr>'GMIC-NC_21A_SCDPT5'!SCDPT5_8400000_Range</vt:lpstr>
      <vt:lpstr>'GMIC-NC_21A_SCDPT5'!SCDPT5_8499999_10</vt:lpstr>
      <vt:lpstr>'GMIC-NC_21A_SCDPT5'!SCDPT5_8499999_11</vt:lpstr>
      <vt:lpstr>'GMIC-NC_21A_SCDPT5'!SCDPT5_8499999_12</vt:lpstr>
      <vt:lpstr>'GMIC-NC_21A_SCDPT5'!SCDPT5_8499999_13</vt:lpstr>
      <vt:lpstr>'GMIC-NC_21A_SCDPT5'!SCDPT5_8499999_14</vt:lpstr>
      <vt:lpstr>'GMIC-NC_21A_SCDPT5'!SCDPT5_8499999_15</vt:lpstr>
      <vt:lpstr>'GMIC-NC_21A_SCDPT5'!SCDPT5_8499999_16</vt:lpstr>
      <vt:lpstr>'GMIC-NC_21A_SCDPT5'!SCDPT5_8499999_17</vt:lpstr>
      <vt:lpstr>'GMIC-NC_21A_SCDPT5'!SCDPT5_8499999_18</vt:lpstr>
      <vt:lpstr>'GMIC-NC_21A_SCDPT5'!SCDPT5_8499999_19</vt:lpstr>
      <vt:lpstr>'GMIC-NC_21A_SCDPT5'!SCDPT5_8499999_20</vt:lpstr>
      <vt:lpstr>'GMIC-NC_21A_SCDPT5'!SCDPT5_8499999_21</vt:lpstr>
      <vt:lpstr>'GMIC-NC_21A_SCDPT5'!SCDPT5_8499999_9</vt:lpstr>
      <vt:lpstr>'GMIC-NC_21A_SCDPT5'!SCDPT5_84BEGIN_1</vt:lpstr>
      <vt:lpstr>'GMIC-NC_21A_SCDPT5'!SCDPT5_84BEGIN_10</vt:lpstr>
      <vt:lpstr>'GMIC-NC_21A_SCDPT5'!SCDPT5_84BEGIN_11</vt:lpstr>
      <vt:lpstr>'GMIC-NC_21A_SCDPT5'!SCDPT5_84BEGIN_12</vt:lpstr>
      <vt:lpstr>'GMIC-NC_21A_SCDPT5'!SCDPT5_84BEGIN_13</vt:lpstr>
      <vt:lpstr>'GMIC-NC_21A_SCDPT5'!SCDPT5_84BEGIN_14</vt:lpstr>
      <vt:lpstr>'GMIC-NC_21A_SCDPT5'!SCDPT5_84BEGIN_15</vt:lpstr>
      <vt:lpstr>'GMIC-NC_21A_SCDPT5'!SCDPT5_84BEGIN_16</vt:lpstr>
      <vt:lpstr>'GMIC-NC_21A_SCDPT5'!SCDPT5_84BEGIN_17</vt:lpstr>
      <vt:lpstr>'GMIC-NC_21A_SCDPT5'!SCDPT5_84BEGIN_18</vt:lpstr>
      <vt:lpstr>'GMIC-NC_21A_SCDPT5'!SCDPT5_84BEGIN_19</vt:lpstr>
      <vt:lpstr>'GMIC-NC_21A_SCDPT5'!SCDPT5_84BEGIN_2</vt:lpstr>
      <vt:lpstr>'GMIC-NC_21A_SCDPT5'!SCDPT5_84BEGIN_20</vt:lpstr>
      <vt:lpstr>'GMIC-NC_21A_SCDPT5'!SCDPT5_84BEGIN_21</vt:lpstr>
      <vt:lpstr>'GMIC-NC_21A_SCDPT5'!SCDPT5_84BEGIN_22</vt:lpstr>
      <vt:lpstr>'GMIC-NC_21A_SCDPT5'!SCDPT5_84BEGIN_23</vt:lpstr>
      <vt:lpstr>'GMIC-NC_21A_SCDPT5'!SCDPT5_84BEGIN_24</vt:lpstr>
      <vt:lpstr>'GMIC-NC_21A_SCDPT5'!SCDPT5_84BEGIN_25</vt:lpstr>
      <vt:lpstr>'GMIC-NC_21A_SCDPT5'!SCDPT5_84BEGIN_26</vt:lpstr>
      <vt:lpstr>'GMIC-NC_21A_SCDPT5'!SCDPT5_84BEGIN_3</vt:lpstr>
      <vt:lpstr>'GMIC-NC_21A_SCDPT5'!SCDPT5_84BEGIN_4</vt:lpstr>
      <vt:lpstr>'GMIC-NC_21A_SCDPT5'!SCDPT5_84BEGIN_5</vt:lpstr>
      <vt:lpstr>'GMIC-NC_21A_SCDPT5'!SCDPT5_84BEGIN_6</vt:lpstr>
      <vt:lpstr>'GMIC-NC_21A_SCDPT5'!SCDPT5_84BEGIN_7</vt:lpstr>
      <vt:lpstr>'GMIC-NC_21A_SCDPT5'!SCDPT5_84BEGIN_8</vt:lpstr>
      <vt:lpstr>'GMIC-NC_21A_SCDPT5'!SCDPT5_84BEGIN_9</vt:lpstr>
      <vt:lpstr>'GMIC-NC_21A_SCDPT5'!SCDPT5_84ENDIN_10</vt:lpstr>
      <vt:lpstr>'GMIC-NC_21A_SCDPT5'!SCDPT5_84ENDIN_11</vt:lpstr>
      <vt:lpstr>'GMIC-NC_21A_SCDPT5'!SCDPT5_84ENDIN_12</vt:lpstr>
      <vt:lpstr>'GMIC-NC_21A_SCDPT5'!SCDPT5_84ENDIN_13</vt:lpstr>
      <vt:lpstr>'GMIC-NC_21A_SCDPT5'!SCDPT5_84ENDIN_14</vt:lpstr>
      <vt:lpstr>'GMIC-NC_21A_SCDPT5'!SCDPT5_84ENDIN_15</vt:lpstr>
      <vt:lpstr>'GMIC-NC_21A_SCDPT5'!SCDPT5_84ENDIN_16</vt:lpstr>
      <vt:lpstr>'GMIC-NC_21A_SCDPT5'!SCDPT5_84ENDIN_17</vt:lpstr>
      <vt:lpstr>'GMIC-NC_21A_SCDPT5'!SCDPT5_84ENDIN_18</vt:lpstr>
      <vt:lpstr>'GMIC-NC_21A_SCDPT5'!SCDPT5_84ENDIN_19</vt:lpstr>
      <vt:lpstr>'GMIC-NC_21A_SCDPT5'!SCDPT5_84ENDIN_2</vt:lpstr>
      <vt:lpstr>'GMIC-NC_21A_SCDPT5'!SCDPT5_84ENDIN_20</vt:lpstr>
      <vt:lpstr>'GMIC-NC_21A_SCDPT5'!SCDPT5_84ENDIN_21</vt:lpstr>
      <vt:lpstr>'GMIC-NC_21A_SCDPT5'!SCDPT5_84ENDIN_22</vt:lpstr>
      <vt:lpstr>'GMIC-NC_21A_SCDPT5'!SCDPT5_84ENDIN_23</vt:lpstr>
      <vt:lpstr>'GMIC-NC_21A_SCDPT5'!SCDPT5_84ENDIN_24</vt:lpstr>
      <vt:lpstr>'GMIC-NC_21A_SCDPT5'!SCDPT5_84ENDIN_25</vt:lpstr>
      <vt:lpstr>'GMIC-NC_21A_SCDPT5'!SCDPT5_84ENDIN_26</vt:lpstr>
      <vt:lpstr>'GMIC-NC_21A_SCDPT5'!SCDPT5_84ENDIN_3</vt:lpstr>
      <vt:lpstr>'GMIC-NC_21A_SCDPT5'!SCDPT5_84ENDIN_4</vt:lpstr>
      <vt:lpstr>'GMIC-NC_21A_SCDPT5'!SCDPT5_84ENDIN_5</vt:lpstr>
      <vt:lpstr>'GMIC-NC_21A_SCDPT5'!SCDPT5_84ENDIN_6</vt:lpstr>
      <vt:lpstr>'GMIC-NC_21A_SCDPT5'!SCDPT5_84ENDIN_7</vt:lpstr>
      <vt:lpstr>'GMIC-NC_21A_SCDPT5'!SCDPT5_84ENDIN_8</vt:lpstr>
      <vt:lpstr>'GMIC-NC_21A_SCDPT5'!SCDPT5_84ENDIN_9</vt:lpstr>
      <vt:lpstr>'GMIC-NC_21A_SCDPT5'!SCDPT5_8500000_Range</vt:lpstr>
      <vt:lpstr>'GMIC-NC_21A_SCDPT5'!SCDPT5_8599999_10</vt:lpstr>
      <vt:lpstr>'GMIC-NC_21A_SCDPT5'!SCDPT5_8599999_11</vt:lpstr>
      <vt:lpstr>'GMIC-NC_21A_SCDPT5'!SCDPT5_8599999_12</vt:lpstr>
      <vt:lpstr>'GMIC-NC_21A_SCDPT5'!SCDPT5_8599999_13</vt:lpstr>
      <vt:lpstr>'GMIC-NC_21A_SCDPT5'!SCDPT5_8599999_14</vt:lpstr>
      <vt:lpstr>'GMIC-NC_21A_SCDPT5'!SCDPT5_8599999_15</vt:lpstr>
      <vt:lpstr>'GMIC-NC_21A_SCDPT5'!SCDPT5_8599999_16</vt:lpstr>
      <vt:lpstr>'GMIC-NC_21A_SCDPT5'!SCDPT5_8599999_17</vt:lpstr>
      <vt:lpstr>'GMIC-NC_21A_SCDPT5'!SCDPT5_8599999_18</vt:lpstr>
      <vt:lpstr>'GMIC-NC_21A_SCDPT5'!SCDPT5_8599999_19</vt:lpstr>
      <vt:lpstr>'GMIC-NC_21A_SCDPT5'!SCDPT5_8599999_20</vt:lpstr>
      <vt:lpstr>'GMIC-NC_21A_SCDPT5'!SCDPT5_8599999_21</vt:lpstr>
      <vt:lpstr>'GMIC-NC_21A_SCDPT5'!SCDPT5_8599999_9</vt:lpstr>
      <vt:lpstr>'GMIC-NC_21A_SCDPT5'!SCDPT5_85BEGIN_1</vt:lpstr>
      <vt:lpstr>'GMIC-NC_21A_SCDPT5'!SCDPT5_85BEGIN_10</vt:lpstr>
      <vt:lpstr>'GMIC-NC_21A_SCDPT5'!SCDPT5_85BEGIN_11</vt:lpstr>
      <vt:lpstr>'GMIC-NC_21A_SCDPT5'!SCDPT5_85BEGIN_12</vt:lpstr>
      <vt:lpstr>'GMIC-NC_21A_SCDPT5'!SCDPT5_85BEGIN_13</vt:lpstr>
      <vt:lpstr>'GMIC-NC_21A_SCDPT5'!SCDPT5_85BEGIN_14</vt:lpstr>
      <vt:lpstr>'GMIC-NC_21A_SCDPT5'!SCDPT5_85BEGIN_15</vt:lpstr>
      <vt:lpstr>'GMIC-NC_21A_SCDPT5'!SCDPT5_85BEGIN_16</vt:lpstr>
      <vt:lpstr>'GMIC-NC_21A_SCDPT5'!SCDPT5_85BEGIN_17</vt:lpstr>
      <vt:lpstr>'GMIC-NC_21A_SCDPT5'!SCDPT5_85BEGIN_18</vt:lpstr>
      <vt:lpstr>'GMIC-NC_21A_SCDPT5'!SCDPT5_85BEGIN_19</vt:lpstr>
      <vt:lpstr>'GMIC-NC_21A_SCDPT5'!SCDPT5_85BEGIN_2</vt:lpstr>
      <vt:lpstr>'GMIC-NC_21A_SCDPT5'!SCDPT5_85BEGIN_20</vt:lpstr>
      <vt:lpstr>'GMIC-NC_21A_SCDPT5'!SCDPT5_85BEGIN_21</vt:lpstr>
      <vt:lpstr>'GMIC-NC_21A_SCDPT5'!SCDPT5_85BEGIN_22</vt:lpstr>
      <vt:lpstr>'GMIC-NC_21A_SCDPT5'!SCDPT5_85BEGIN_23</vt:lpstr>
      <vt:lpstr>'GMIC-NC_21A_SCDPT5'!SCDPT5_85BEGIN_24</vt:lpstr>
      <vt:lpstr>'GMIC-NC_21A_SCDPT5'!SCDPT5_85BEGIN_25</vt:lpstr>
      <vt:lpstr>'GMIC-NC_21A_SCDPT5'!SCDPT5_85BEGIN_26</vt:lpstr>
      <vt:lpstr>'GMIC-NC_21A_SCDPT5'!SCDPT5_85BEGIN_3</vt:lpstr>
      <vt:lpstr>'GMIC-NC_21A_SCDPT5'!SCDPT5_85BEGIN_4</vt:lpstr>
      <vt:lpstr>'GMIC-NC_21A_SCDPT5'!SCDPT5_85BEGIN_5</vt:lpstr>
      <vt:lpstr>'GMIC-NC_21A_SCDPT5'!SCDPT5_85BEGIN_6</vt:lpstr>
      <vt:lpstr>'GMIC-NC_21A_SCDPT5'!SCDPT5_85BEGIN_7</vt:lpstr>
      <vt:lpstr>'GMIC-NC_21A_SCDPT5'!SCDPT5_85BEGIN_8</vt:lpstr>
      <vt:lpstr>'GMIC-NC_21A_SCDPT5'!SCDPT5_85BEGIN_9</vt:lpstr>
      <vt:lpstr>'GMIC-NC_21A_SCDPT5'!SCDPT5_85ENDIN_10</vt:lpstr>
      <vt:lpstr>'GMIC-NC_21A_SCDPT5'!SCDPT5_85ENDIN_11</vt:lpstr>
      <vt:lpstr>'GMIC-NC_21A_SCDPT5'!SCDPT5_85ENDIN_12</vt:lpstr>
      <vt:lpstr>'GMIC-NC_21A_SCDPT5'!SCDPT5_85ENDIN_13</vt:lpstr>
      <vt:lpstr>'GMIC-NC_21A_SCDPT5'!SCDPT5_85ENDIN_14</vt:lpstr>
      <vt:lpstr>'GMIC-NC_21A_SCDPT5'!SCDPT5_85ENDIN_15</vt:lpstr>
      <vt:lpstr>'GMIC-NC_21A_SCDPT5'!SCDPT5_85ENDIN_16</vt:lpstr>
      <vt:lpstr>'GMIC-NC_21A_SCDPT5'!SCDPT5_85ENDIN_17</vt:lpstr>
      <vt:lpstr>'GMIC-NC_21A_SCDPT5'!SCDPT5_85ENDIN_18</vt:lpstr>
      <vt:lpstr>'GMIC-NC_21A_SCDPT5'!SCDPT5_85ENDIN_19</vt:lpstr>
      <vt:lpstr>'GMIC-NC_21A_SCDPT5'!SCDPT5_85ENDIN_2</vt:lpstr>
      <vt:lpstr>'GMIC-NC_21A_SCDPT5'!SCDPT5_85ENDIN_20</vt:lpstr>
      <vt:lpstr>'GMIC-NC_21A_SCDPT5'!SCDPT5_85ENDIN_21</vt:lpstr>
      <vt:lpstr>'GMIC-NC_21A_SCDPT5'!SCDPT5_85ENDIN_22</vt:lpstr>
      <vt:lpstr>'GMIC-NC_21A_SCDPT5'!SCDPT5_85ENDIN_23</vt:lpstr>
      <vt:lpstr>'GMIC-NC_21A_SCDPT5'!SCDPT5_85ENDIN_24</vt:lpstr>
      <vt:lpstr>'GMIC-NC_21A_SCDPT5'!SCDPT5_85ENDIN_25</vt:lpstr>
      <vt:lpstr>'GMIC-NC_21A_SCDPT5'!SCDPT5_85ENDIN_26</vt:lpstr>
      <vt:lpstr>'GMIC-NC_21A_SCDPT5'!SCDPT5_85ENDIN_3</vt:lpstr>
      <vt:lpstr>'GMIC-NC_21A_SCDPT5'!SCDPT5_85ENDIN_4</vt:lpstr>
      <vt:lpstr>'GMIC-NC_21A_SCDPT5'!SCDPT5_85ENDIN_5</vt:lpstr>
      <vt:lpstr>'GMIC-NC_21A_SCDPT5'!SCDPT5_85ENDIN_6</vt:lpstr>
      <vt:lpstr>'GMIC-NC_21A_SCDPT5'!SCDPT5_85ENDIN_7</vt:lpstr>
      <vt:lpstr>'GMIC-NC_21A_SCDPT5'!SCDPT5_85ENDIN_8</vt:lpstr>
      <vt:lpstr>'GMIC-NC_21A_SCDPT5'!SCDPT5_85ENDIN_9</vt:lpstr>
      <vt:lpstr>'GMIC-NC_21A_SCDPT5'!SCDPT5_8600000_Range</vt:lpstr>
      <vt:lpstr>'GMIC-NC_21A_SCDPT5'!SCDPT5_8699999_10</vt:lpstr>
      <vt:lpstr>'GMIC-NC_21A_SCDPT5'!SCDPT5_8699999_11</vt:lpstr>
      <vt:lpstr>'GMIC-NC_21A_SCDPT5'!SCDPT5_8699999_12</vt:lpstr>
      <vt:lpstr>'GMIC-NC_21A_SCDPT5'!SCDPT5_8699999_13</vt:lpstr>
      <vt:lpstr>'GMIC-NC_21A_SCDPT5'!SCDPT5_8699999_14</vt:lpstr>
      <vt:lpstr>'GMIC-NC_21A_SCDPT5'!SCDPT5_8699999_15</vt:lpstr>
      <vt:lpstr>'GMIC-NC_21A_SCDPT5'!SCDPT5_8699999_16</vt:lpstr>
      <vt:lpstr>'GMIC-NC_21A_SCDPT5'!SCDPT5_8699999_17</vt:lpstr>
      <vt:lpstr>'GMIC-NC_21A_SCDPT5'!SCDPT5_8699999_18</vt:lpstr>
      <vt:lpstr>'GMIC-NC_21A_SCDPT5'!SCDPT5_8699999_19</vt:lpstr>
      <vt:lpstr>'GMIC-NC_21A_SCDPT5'!SCDPT5_8699999_20</vt:lpstr>
      <vt:lpstr>'GMIC-NC_21A_SCDPT5'!SCDPT5_8699999_21</vt:lpstr>
      <vt:lpstr>'GMIC-NC_21A_SCDPT5'!SCDPT5_8699999_9</vt:lpstr>
      <vt:lpstr>'GMIC-NC_21A_SCDPT5'!SCDPT5_86BEGIN_1</vt:lpstr>
      <vt:lpstr>'GMIC-NC_21A_SCDPT5'!SCDPT5_86BEGIN_10</vt:lpstr>
      <vt:lpstr>'GMIC-NC_21A_SCDPT5'!SCDPT5_86BEGIN_11</vt:lpstr>
      <vt:lpstr>'GMIC-NC_21A_SCDPT5'!SCDPT5_86BEGIN_12</vt:lpstr>
      <vt:lpstr>'GMIC-NC_21A_SCDPT5'!SCDPT5_86BEGIN_13</vt:lpstr>
      <vt:lpstr>'GMIC-NC_21A_SCDPT5'!SCDPT5_86BEGIN_14</vt:lpstr>
      <vt:lpstr>'GMIC-NC_21A_SCDPT5'!SCDPT5_86BEGIN_15</vt:lpstr>
      <vt:lpstr>'GMIC-NC_21A_SCDPT5'!SCDPT5_86BEGIN_16</vt:lpstr>
      <vt:lpstr>'GMIC-NC_21A_SCDPT5'!SCDPT5_86BEGIN_17</vt:lpstr>
      <vt:lpstr>'GMIC-NC_21A_SCDPT5'!SCDPT5_86BEGIN_18</vt:lpstr>
      <vt:lpstr>'GMIC-NC_21A_SCDPT5'!SCDPT5_86BEGIN_19</vt:lpstr>
      <vt:lpstr>'GMIC-NC_21A_SCDPT5'!SCDPT5_86BEGIN_2</vt:lpstr>
      <vt:lpstr>'GMIC-NC_21A_SCDPT5'!SCDPT5_86BEGIN_20</vt:lpstr>
      <vt:lpstr>'GMIC-NC_21A_SCDPT5'!SCDPT5_86BEGIN_21</vt:lpstr>
      <vt:lpstr>'GMIC-NC_21A_SCDPT5'!SCDPT5_86BEGIN_22</vt:lpstr>
      <vt:lpstr>'GMIC-NC_21A_SCDPT5'!SCDPT5_86BEGIN_23</vt:lpstr>
      <vt:lpstr>'GMIC-NC_21A_SCDPT5'!SCDPT5_86BEGIN_24</vt:lpstr>
      <vt:lpstr>'GMIC-NC_21A_SCDPT5'!SCDPT5_86BEGIN_25</vt:lpstr>
      <vt:lpstr>'GMIC-NC_21A_SCDPT5'!SCDPT5_86BEGIN_26</vt:lpstr>
      <vt:lpstr>'GMIC-NC_21A_SCDPT5'!SCDPT5_86BEGIN_3</vt:lpstr>
      <vt:lpstr>'GMIC-NC_21A_SCDPT5'!SCDPT5_86BEGIN_4</vt:lpstr>
      <vt:lpstr>'GMIC-NC_21A_SCDPT5'!SCDPT5_86BEGIN_5</vt:lpstr>
      <vt:lpstr>'GMIC-NC_21A_SCDPT5'!SCDPT5_86BEGIN_6</vt:lpstr>
      <vt:lpstr>'GMIC-NC_21A_SCDPT5'!SCDPT5_86BEGIN_7</vt:lpstr>
      <vt:lpstr>'GMIC-NC_21A_SCDPT5'!SCDPT5_86BEGIN_8</vt:lpstr>
      <vt:lpstr>'GMIC-NC_21A_SCDPT5'!SCDPT5_86BEGIN_9</vt:lpstr>
      <vt:lpstr>'GMIC-NC_21A_SCDPT5'!SCDPT5_86ENDIN_10</vt:lpstr>
      <vt:lpstr>'GMIC-NC_21A_SCDPT5'!SCDPT5_86ENDIN_11</vt:lpstr>
      <vt:lpstr>'GMIC-NC_21A_SCDPT5'!SCDPT5_86ENDIN_12</vt:lpstr>
      <vt:lpstr>'GMIC-NC_21A_SCDPT5'!SCDPT5_86ENDIN_13</vt:lpstr>
      <vt:lpstr>'GMIC-NC_21A_SCDPT5'!SCDPT5_86ENDIN_14</vt:lpstr>
      <vt:lpstr>'GMIC-NC_21A_SCDPT5'!SCDPT5_86ENDIN_15</vt:lpstr>
      <vt:lpstr>'GMIC-NC_21A_SCDPT5'!SCDPT5_86ENDIN_16</vt:lpstr>
      <vt:lpstr>'GMIC-NC_21A_SCDPT5'!SCDPT5_86ENDIN_17</vt:lpstr>
      <vt:lpstr>'GMIC-NC_21A_SCDPT5'!SCDPT5_86ENDIN_18</vt:lpstr>
      <vt:lpstr>'GMIC-NC_21A_SCDPT5'!SCDPT5_86ENDIN_19</vt:lpstr>
      <vt:lpstr>'GMIC-NC_21A_SCDPT5'!SCDPT5_86ENDIN_2</vt:lpstr>
      <vt:lpstr>'GMIC-NC_21A_SCDPT5'!SCDPT5_86ENDIN_20</vt:lpstr>
      <vt:lpstr>'GMIC-NC_21A_SCDPT5'!SCDPT5_86ENDIN_21</vt:lpstr>
      <vt:lpstr>'GMIC-NC_21A_SCDPT5'!SCDPT5_86ENDIN_22</vt:lpstr>
      <vt:lpstr>'GMIC-NC_21A_SCDPT5'!SCDPT5_86ENDIN_23</vt:lpstr>
      <vt:lpstr>'GMIC-NC_21A_SCDPT5'!SCDPT5_86ENDIN_24</vt:lpstr>
      <vt:lpstr>'GMIC-NC_21A_SCDPT5'!SCDPT5_86ENDIN_25</vt:lpstr>
      <vt:lpstr>'GMIC-NC_21A_SCDPT5'!SCDPT5_86ENDIN_26</vt:lpstr>
      <vt:lpstr>'GMIC-NC_21A_SCDPT5'!SCDPT5_86ENDIN_3</vt:lpstr>
      <vt:lpstr>'GMIC-NC_21A_SCDPT5'!SCDPT5_86ENDIN_4</vt:lpstr>
      <vt:lpstr>'GMIC-NC_21A_SCDPT5'!SCDPT5_86ENDIN_5</vt:lpstr>
      <vt:lpstr>'GMIC-NC_21A_SCDPT5'!SCDPT5_86ENDIN_6</vt:lpstr>
      <vt:lpstr>'GMIC-NC_21A_SCDPT5'!SCDPT5_86ENDIN_7</vt:lpstr>
      <vt:lpstr>'GMIC-NC_21A_SCDPT5'!SCDPT5_86ENDIN_8</vt:lpstr>
      <vt:lpstr>'GMIC-NC_21A_SCDPT5'!SCDPT5_86ENDIN_9</vt:lpstr>
      <vt:lpstr>'GMIC-NC_21A_SCDPT5'!SCDPT5_8700000_Range</vt:lpstr>
      <vt:lpstr>'GMIC-NC_21A_SCDPT5'!SCDPT5_8799999_10</vt:lpstr>
      <vt:lpstr>'GMIC-NC_21A_SCDPT5'!SCDPT5_8799999_11</vt:lpstr>
      <vt:lpstr>'GMIC-NC_21A_SCDPT5'!SCDPT5_8799999_12</vt:lpstr>
      <vt:lpstr>'GMIC-NC_21A_SCDPT5'!SCDPT5_8799999_13</vt:lpstr>
      <vt:lpstr>'GMIC-NC_21A_SCDPT5'!SCDPT5_8799999_14</vt:lpstr>
      <vt:lpstr>'GMIC-NC_21A_SCDPT5'!SCDPT5_8799999_15</vt:lpstr>
      <vt:lpstr>'GMIC-NC_21A_SCDPT5'!SCDPT5_8799999_16</vt:lpstr>
      <vt:lpstr>'GMIC-NC_21A_SCDPT5'!SCDPT5_8799999_17</vt:lpstr>
      <vt:lpstr>'GMIC-NC_21A_SCDPT5'!SCDPT5_8799999_18</vt:lpstr>
      <vt:lpstr>'GMIC-NC_21A_SCDPT5'!SCDPT5_8799999_19</vt:lpstr>
      <vt:lpstr>'GMIC-NC_21A_SCDPT5'!SCDPT5_8799999_20</vt:lpstr>
      <vt:lpstr>'GMIC-NC_21A_SCDPT5'!SCDPT5_8799999_21</vt:lpstr>
      <vt:lpstr>'GMIC-NC_21A_SCDPT5'!SCDPT5_8799999_9</vt:lpstr>
      <vt:lpstr>'GMIC-NC_21A_SCDPT5'!SCDPT5_87BEGIN_1</vt:lpstr>
      <vt:lpstr>'GMIC-NC_21A_SCDPT5'!SCDPT5_87BEGIN_10</vt:lpstr>
      <vt:lpstr>'GMIC-NC_21A_SCDPT5'!SCDPT5_87BEGIN_11</vt:lpstr>
      <vt:lpstr>'GMIC-NC_21A_SCDPT5'!SCDPT5_87BEGIN_12</vt:lpstr>
      <vt:lpstr>'GMIC-NC_21A_SCDPT5'!SCDPT5_87BEGIN_13</vt:lpstr>
      <vt:lpstr>'GMIC-NC_21A_SCDPT5'!SCDPT5_87BEGIN_14</vt:lpstr>
      <vt:lpstr>'GMIC-NC_21A_SCDPT5'!SCDPT5_87BEGIN_15</vt:lpstr>
      <vt:lpstr>'GMIC-NC_21A_SCDPT5'!SCDPT5_87BEGIN_16</vt:lpstr>
      <vt:lpstr>'GMIC-NC_21A_SCDPT5'!SCDPT5_87BEGIN_17</vt:lpstr>
      <vt:lpstr>'GMIC-NC_21A_SCDPT5'!SCDPT5_87BEGIN_18</vt:lpstr>
      <vt:lpstr>'GMIC-NC_21A_SCDPT5'!SCDPT5_87BEGIN_19</vt:lpstr>
      <vt:lpstr>'GMIC-NC_21A_SCDPT5'!SCDPT5_87BEGIN_2</vt:lpstr>
      <vt:lpstr>'GMIC-NC_21A_SCDPT5'!SCDPT5_87BEGIN_20</vt:lpstr>
      <vt:lpstr>'GMIC-NC_21A_SCDPT5'!SCDPT5_87BEGIN_21</vt:lpstr>
      <vt:lpstr>'GMIC-NC_21A_SCDPT5'!SCDPT5_87BEGIN_22</vt:lpstr>
      <vt:lpstr>'GMIC-NC_21A_SCDPT5'!SCDPT5_87BEGIN_23</vt:lpstr>
      <vt:lpstr>'GMIC-NC_21A_SCDPT5'!SCDPT5_87BEGIN_24</vt:lpstr>
      <vt:lpstr>'GMIC-NC_21A_SCDPT5'!SCDPT5_87BEGIN_25</vt:lpstr>
      <vt:lpstr>'GMIC-NC_21A_SCDPT5'!SCDPT5_87BEGIN_26</vt:lpstr>
      <vt:lpstr>'GMIC-NC_21A_SCDPT5'!SCDPT5_87BEGIN_3</vt:lpstr>
      <vt:lpstr>'GMIC-NC_21A_SCDPT5'!SCDPT5_87BEGIN_4</vt:lpstr>
      <vt:lpstr>'GMIC-NC_21A_SCDPT5'!SCDPT5_87BEGIN_5</vt:lpstr>
      <vt:lpstr>'GMIC-NC_21A_SCDPT5'!SCDPT5_87BEGIN_6</vt:lpstr>
      <vt:lpstr>'GMIC-NC_21A_SCDPT5'!SCDPT5_87BEGIN_7</vt:lpstr>
      <vt:lpstr>'GMIC-NC_21A_SCDPT5'!SCDPT5_87BEGIN_8</vt:lpstr>
      <vt:lpstr>'GMIC-NC_21A_SCDPT5'!SCDPT5_87BEGIN_9</vt:lpstr>
      <vt:lpstr>'GMIC-NC_21A_SCDPT5'!SCDPT5_87ENDIN_10</vt:lpstr>
      <vt:lpstr>'GMIC-NC_21A_SCDPT5'!SCDPT5_87ENDIN_11</vt:lpstr>
      <vt:lpstr>'GMIC-NC_21A_SCDPT5'!SCDPT5_87ENDIN_12</vt:lpstr>
      <vt:lpstr>'GMIC-NC_21A_SCDPT5'!SCDPT5_87ENDIN_13</vt:lpstr>
      <vt:lpstr>'GMIC-NC_21A_SCDPT5'!SCDPT5_87ENDIN_14</vt:lpstr>
      <vt:lpstr>'GMIC-NC_21A_SCDPT5'!SCDPT5_87ENDIN_15</vt:lpstr>
      <vt:lpstr>'GMIC-NC_21A_SCDPT5'!SCDPT5_87ENDIN_16</vt:lpstr>
      <vt:lpstr>'GMIC-NC_21A_SCDPT5'!SCDPT5_87ENDIN_17</vt:lpstr>
      <vt:lpstr>'GMIC-NC_21A_SCDPT5'!SCDPT5_87ENDIN_18</vt:lpstr>
      <vt:lpstr>'GMIC-NC_21A_SCDPT5'!SCDPT5_87ENDIN_19</vt:lpstr>
      <vt:lpstr>'GMIC-NC_21A_SCDPT5'!SCDPT5_87ENDIN_2</vt:lpstr>
      <vt:lpstr>'GMIC-NC_21A_SCDPT5'!SCDPT5_87ENDIN_20</vt:lpstr>
      <vt:lpstr>'GMIC-NC_21A_SCDPT5'!SCDPT5_87ENDIN_21</vt:lpstr>
      <vt:lpstr>'GMIC-NC_21A_SCDPT5'!SCDPT5_87ENDIN_22</vt:lpstr>
      <vt:lpstr>'GMIC-NC_21A_SCDPT5'!SCDPT5_87ENDIN_23</vt:lpstr>
      <vt:lpstr>'GMIC-NC_21A_SCDPT5'!SCDPT5_87ENDIN_24</vt:lpstr>
      <vt:lpstr>'GMIC-NC_21A_SCDPT5'!SCDPT5_87ENDIN_25</vt:lpstr>
      <vt:lpstr>'GMIC-NC_21A_SCDPT5'!SCDPT5_87ENDIN_26</vt:lpstr>
      <vt:lpstr>'GMIC-NC_21A_SCDPT5'!SCDPT5_87ENDIN_3</vt:lpstr>
      <vt:lpstr>'GMIC-NC_21A_SCDPT5'!SCDPT5_87ENDIN_4</vt:lpstr>
      <vt:lpstr>'GMIC-NC_21A_SCDPT5'!SCDPT5_87ENDIN_5</vt:lpstr>
      <vt:lpstr>'GMIC-NC_21A_SCDPT5'!SCDPT5_87ENDIN_6</vt:lpstr>
      <vt:lpstr>'GMIC-NC_21A_SCDPT5'!SCDPT5_87ENDIN_7</vt:lpstr>
      <vt:lpstr>'GMIC-NC_21A_SCDPT5'!SCDPT5_87ENDIN_8</vt:lpstr>
      <vt:lpstr>'GMIC-NC_21A_SCDPT5'!SCDPT5_87ENDIN_9</vt:lpstr>
      <vt:lpstr>'GMIC-NC_21A_SCDPT5'!SCDPT5_8999998_10</vt:lpstr>
      <vt:lpstr>'GMIC-NC_21A_SCDPT5'!SCDPT5_8999998_11</vt:lpstr>
      <vt:lpstr>'GMIC-NC_21A_SCDPT5'!SCDPT5_8999998_12</vt:lpstr>
      <vt:lpstr>'GMIC-NC_21A_SCDPT5'!SCDPT5_8999998_13</vt:lpstr>
      <vt:lpstr>'GMIC-NC_21A_SCDPT5'!SCDPT5_8999998_14</vt:lpstr>
      <vt:lpstr>'GMIC-NC_21A_SCDPT5'!SCDPT5_8999998_15</vt:lpstr>
      <vt:lpstr>'GMIC-NC_21A_SCDPT5'!SCDPT5_8999998_16</vt:lpstr>
      <vt:lpstr>'GMIC-NC_21A_SCDPT5'!SCDPT5_8999998_17</vt:lpstr>
      <vt:lpstr>'GMIC-NC_21A_SCDPT5'!SCDPT5_8999998_18</vt:lpstr>
      <vt:lpstr>'GMIC-NC_21A_SCDPT5'!SCDPT5_8999998_19</vt:lpstr>
      <vt:lpstr>'GMIC-NC_21A_SCDPT5'!SCDPT5_8999998_20</vt:lpstr>
      <vt:lpstr>'GMIC-NC_21A_SCDPT5'!SCDPT5_8999998_21</vt:lpstr>
      <vt:lpstr>'GMIC-NC_21A_SCDPT5'!SCDPT5_8999998_9</vt:lpstr>
      <vt:lpstr>'GMIC-NC_21A_SCDPT5'!SCDPT5_9000000_Range</vt:lpstr>
      <vt:lpstr>'GMIC-NC_21A_SCDPT5'!SCDPT5_9099999_10</vt:lpstr>
      <vt:lpstr>'GMIC-NC_21A_SCDPT5'!SCDPT5_9099999_11</vt:lpstr>
      <vt:lpstr>'GMIC-NC_21A_SCDPT5'!SCDPT5_9099999_12</vt:lpstr>
      <vt:lpstr>'GMIC-NC_21A_SCDPT5'!SCDPT5_9099999_13</vt:lpstr>
      <vt:lpstr>'GMIC-NC_21A_SCDPT5'!SCDPT5_9099999_14</vt:lpstr>
      <vt:lpstr>'GMIC-NC_21A_SCDPT5'!SCDPT5_9099999_15</vt:lpstr>
      <vt:lpstr>'GMIC-NC_21A_SCDPT5'!SCDPT5_9099999_16</vt:lpstr>
      <vt:lpstr>'GMIC-NC_21A_SCDPT5'!SCDPT5_9099999_17</vt:lpstr>
      <vt:lpstr>'GMIC-NC_21A_SCDPT5'!SCDPT5_9099999_18</vt:lpstr>
      <vt:lpstr>'GMIC-NC_21A_SCDPT5'!SCDPT5_9099999_19</vt:lpstr>
      <vt:lpstr>'GMIC-NC_21A_SCDPT5'!SCDPT5_9099999_20</vt:lpstr>
      <vt:lpstr>'GMIC-NC_21A_SCDPT5'!SCDPT5_9099999_21</vt:lpstr>
      <vt:lpstr>'GMIC-NC_21A_SCDPT5'!SCDPT5_9099999_9</vt:lpstr>
      <vt:lpstr>'GMIC-NC_21A_SCDPT5'!SCDPT5_90BEGIN_1</vt:lpstr>
      <vt:lpstr>'GMIC-NC_21A_SCDPT5'!SCDPT5_90BEGIN_10</vt:lpstr>
      <vt:lpstr>'GMIC-NC_21A_SCDPT5'!SCDPT5_90BEGIN_11</vt:lpstr>
      <vt:lpstr>'GMIC-NC_21A_SCDPT5'!SCDPT5_90BEGIN_12</vt:lpstr>
      <vt:lpstr>'GMIC-NC_21A_SCDPT5'!SCDPT5_90BEGIN_13</vt:lpstr>
      <vt:lpstr>'GMIC-NC_21A_SCDPT5'!SCDPT5_90BEGIN_14</vt:lpstr>
      <vt:lpstr>'GMIC-NC_21A_SCDPT5'!SCDPT5_90BEGIN_15</vt:lpstr>
      <vt:lpstr>'GMIC-NC_21A_SCDPT5'!SCDPT5_90BEGIN_16</vt:lpstr>
      <vt:lpstr>'GMIC-NC_21A_SCDPT5'!SCDPT5_90BEGIN_17</vt:lpstr>
      <vt:lpstr>'GMIC-NC_21A_SCDPT5'!SCDPT5_90BEGIN_18</vt:lpstr>
      <vt:lpstr>'GMIC-NC_21A_SCDPT5'!SCDPT5_90BEGIN_19</vt:lpstr>
      <vt:lpstr>'GMIC-NC_21A_SCDPT5'!SCDPT5_90BEGIN_2</vt:lpstr>
      <vt:lpstr>'GMIC-NC_21A_SCDPT5'!SCDPT5_90BEGIN_20</vt:lpstr>
      <vt:lpstr>'GMIC-NC_21A_SCDPT5'!SCDPT5_90BEGIN_21</vt:lpstr>
      <vt:lpstr>'GMIC-NC_21A_SCDPT5'!SCDPT5_90BEGIN_22</vt:lpstr>
      <vt:lpstr>'GMIC-NC_21A_SCDPT5'!SCDPT5_90BEGIN_23</vt:lpstr>
      <vt:lpstr>'GMIC-NC_21A_SCDPT5'!SCDPT5_90BEGIN_24</vt:lpstr>
      <vt:lpstr>'GMIC-NC_21A_SCDPT5'!SCDPT5_90BEGIN_25</vt:lpstr>
      <vt:lpstr>'GMIC-NC_21A_SCDPT5'!SCDPT5_90BEGIN_26</vt:lpstr>
      <vt:lpstr>'GMIC-NC_21A_SCDPT5'!SCDPT5_90BEGIN_3</vt:lpstr>
      <vt:lpstr>'GMIC-NC_21A_SCDPT5'!SCDPT5_90BEGIN_4</vt:lpstr>
      <vt:lpstr>'GMIC-NC_21A_SCDPT5'!SCDPT5_90BEGIN_5</vt:lpstr>
      <vt:lpstr>'GMIC-NC_21A_SCDPT5'!SCDPT5_90BEGIN_6</vt:lpstr>
      <vt:lpstr>'GMIC-NC_21A_SCDPT5'!SCDPT5_90BEGIN_7</vt:lpstr>
      <vt:lpstr>'GMIC-NC_21A_SCDPT5'!SCDPT5_90BEGIN_8</vt:lpstr>
      <vt:lpstr>'GMIC-NC_21A_SCDPT5'!SCDPT5_90BEGIN_9</vt:lpstr>
      <vt:lpstr>'GMIC-NC_21A_SCDPT5'!SCDPT5_90ENDIN_10</vt:lpstr>
      <vt:lpstr>'GMIC-NC_21A_SCDPT5'!SCDPT5_90ENDIN_11</vt:lpstr>
      <vt:lpstr>'GMIC-NC_21A_SCDPT5'!SCDPT5_90ENDIN_12</vt:lpstr>
      <vt:lpstr>'GMIC-NC_21A_SCDPT5'!SCDPT5_90ENDIN_13</vt:lpstr>
      <vt:lpstr>'GMIC-NC_21A_SCDPT5'!SCDPT5_90ENDIN_14</vt:lpstr>
      <vt:lpstr>'GMIC-NC_21A_SCDPT5'!SCDPT5_90ENDIN_15</vt:lpstr>
      <vt:lpstr>'GMIC-NC_21A_SCDPT5'!SCDPT5_90ENDIN_16</vt:lpstr>
      <vt:lpstr>'GMIC-NC_21A_SCDPT5'!SCDPT5_90ENDIN_17</vt:lpstr>
      <vt:lpstr>'GMIC-NC_21A_SCDPT5'!SCDPT5_90ENDIN_18</vt:lpstr>
      <vt:lpstr>'GMIC-NC_21A_SCDPT5'!SCDPT5_90ENDIN_19</vt:lpstr>
      <vt:lpstr>'GMIC-NC_21A_SCDPT5'!SCDPT5_90ENDIN_2</vt:lpstr>
      <vt:lpstr>'GMIC-NC_21A_SCDPT5'!SCDPT5_90ENDIN_20</vt:lpstr>
      <vt:lpstr>'GMIC-NC_21A_SCDPT5'!SCDPT5_90ENDIN_21</vt:lpstr>
      <vt:lpstr>'GMIC-NC_21A_SCDPT5'!SCDPT5_90ENDIN_22</vt:lpstr>
      <vt:lpstr>'GMIC-NC_21A_SCDPT5'!SCDPT5_90ENDIN_23</vt:lpstr>
      <vt:lpstr>'GMIC-NC_21A_SCDPT5'!SCDPT5_90ENDIN_24</vt:lpstr>
      <vt:lpstr>'GMIC-NC_21A_SCDPT5'!SCDPT5_90ENDIN_25</vt:lpstr>
      <vt:lpstr>'GMIC-NC_21A_SCDPT5'!SCDPT5_90ENDIN_26</vt:lpstr>
      <vt:lpstr>'GMIC-NC_21A_SCDPT5'!SCDPT5_90ENDIN_3</vt:lpstr>
      <vt:lpstr>'GMIC-NC_21A_SCDPT5'!SCDPT5_90ENDIN_4</vt:lpstr>
      <vt:lpstr>'GMIC-NC_21A_SCDPT5'!SCDPT5_90ENDIN_5</vt:lpstr>
      <vt:lpstr>'GMIC-NC_21A_SCDPT5'!SCDPT5_90ENDIN_6</vt:lpstr>
      <vt:lpstr>'GMIC-NC_21A_SCDPT5'!SCDPT5_90ENDIN_7</vt:lpstr>
      <vt:lpstr>'GMIC-NC_21A_SCDPT5'!SCDPT5_90ENDIN_8</vt:lpstr>
      <vt:lpstr>'GMIC-NC_21A_SCDPT5'!SCDPT5_90ENDIN_9</vt:lpstr>
      <vt:lpstr>'GMIC-NC_21A_SCDPT5'!SCDPT5_9100000_Range</vt:lpstr>
      <vt:lpstr>'GMIC-NC_21A_SCDPT5'!SCDPT5_9199999_10</vt:lpstr>
      <vt:lpstr>'GMIC-NC_21A_SCDPT5'!SCDPT5_9199999_11</vt:lpstr>
      <vt:lpstr>'GMIC-NC_21A_SCDPT5'!SCDPT5_9199999_12</vt:lpstr>
      <vt:lpstr>'GMIC-NC_21A_SCDPT5'!SCDPT5_9199999_13</vt:lpstr>
      <vt:lpstr>'GMIC-NC_21A_SCDPT5'!SCDPT5_9199999_14</vt:lpstr>
      <vt:lpstr>'GMIC-NC_21A_SCDPT5'!SCDPT5_9199999_15</vt:lpstr>
      <vt:lpstr>'GMIC-NC_21A_SCDPT5'!SCDPT5_9199999_16</vt:lpstr>
      <vt:lpstr>'GMIC-NC_21A_SCDPT5'!SCDPT5_9199999_17</vt:lpstr>
      <vt:lpstr>'GMIC-NC_21A_SCDPT5'!SCDPT5_9199999_18</vt:lpstr>
      <vt:lpstr>'GMIC-NC_21A_SCDPT5'!SCDPT5_9199999_19</vt:lpstr>
      <vt:lpstr>'GMIC-NC_21A_SCDPT5'!SCDPT5_9199999_20</vt:lpstr>
      <vt:lpstr>'GMIC-NC_21A_SCDPT5'!SCDPT5_9199999_21</vt:lpstr>
      <vt:lpstr>'GMIC-NC_21A_SCDPT5'!SCDPT5_9199999_9</vt:lpstr>
      <vt:lpstr>'GMIC-NC_21A_SCDPT5'!SCDPT5_91BEGIN_1</vt:lpstr>
      <vt:lpstr>'GMIC-NC_21A_SCDPT5'!SCDPT5_91BEGIN_10</vt:lpstr>
      <vt:lpstr>'GMIC-NC_21A_SCDPT5'!SCDPT5_91BEGIN_11</vt:lpstr>
      <vt:lpstr>'GMIC-NC_21A_SCDPT5'!SCDPT5_91BEGIN_12</vt:lpstr>
      <vt:lpstr>'GMIC-NC_21A_SCDPT5'!SCDPT5_91BEGIN_13</vt:lpstr>
      <vt:lpstr>'GMIC-NC_21A_SCDPT5'!SCDPT5_91BEGIN_14</vt:lpstr>
      <vt:lpstr>'GMIC-NC_21A_SCDPT5'!SCDPT5_91BEGIN_15</vt:lpstr>
      <vt:lpstr>'GMIC-NC_21A_SCDPT5'!SCDPT5_91BEGIN_16</vt:lpstr>
      <vt:lpstr>'GMIC-NC_21A_SCDPT5'!SCDPT5_91BEGIN_17</vt:lpstr>
      <vt:lpstr>'GMIC-NC_21A_SCDPT5'!SCDPT5_91BEGIN_18</vt:lpstr>
      <vt:lpstr>'GMIC-NC_21A_SCDPT5'!SCDPT5_91BEGIN_19</vt:lpstr>
      <vt:lpstr>'GMIC-NC_21A_SCDPT5'!SCDPT5_91BEGIN_2</vt:lpstr>
      <vt:lpstr>'GMIC-NC_21A_SCDPT5'!SCDPT5_91BEGIN_20</vt:lpstr>
      <vt:lpstr>'GMIC-NC_21A_SCDPT5'!SCDPT5_91BEGIN_21</vt:lpstr>
      <vt:lpstr>'GMIC-NC_21A_SCDPT5'!SCDPT5_91BEGIN_22</vt:lpstr>
      <vt:lpstr>'GMIC-NC_21A_SCDPT5'!SCDPT5_91BEGIN_23</vt:lpstr>
      <vt:lpstr>'GMIC-NC_21A_SCDPT5'!SCDPT5_91BEGIN_24</vt:lpstr>
      <vt:lpstr>'GMIC-NC_21A_SCDPT5'!SCDPT5_91BEGIN_25</vt:lpstr>
      <vt:lpstr>'GMIC-NC_21A_SCDPT5'!SCDPT5_91BEGIN_26</vt:lpstr>
      <vt:lpstr>'GMIC-NC_21A_SCDPT5'!SCDPT5_91BEGIN_3</vt:lpstr>
      <vt:lpstr>'GMIC-NC_21A_SCDPT5'!SCDPT5_91BEGIN_4</vt:lpstr>
      <vt:lpstr>'GMIC-NC_21A_SCDPT5'!SCDPT5_91BEGIN_5</vt:lpstr>
      <vt:lpstr>'GMIC-NC_21A_SCDPT5'!SCDPT5_91BEGIN_6</vt:lpstr>
      <vt:lpstr>'GMIC-NC_21A_SCDPT5'!SCDPT5_91BEGIN_7</vt:lpstr>
      <vt:lpstr>'GMIC-NC_21A_SCDPT5'!SCDPT5_91BEGIN_8</vt:lpstr>
      <vt:lpstr>'GMIC-NC_21A_SCDPT5'!SCDPT5_91BEGIN_9</vt:lpstr>
      <vt:lpstr>'GMIC-NC_21A_SCDPT5'!SCDPT5_91ENDIN_10</vt:lpstr>
      <vt:lpstr>'GMIC-NC_21A_SCDPT5'!SCDPT5_91ENDIN_11</vt:lpstr>
      <vt:lpstr>'GMIC-NC_21A_SCDPT5'!SCDPT5_91ENDIN_12</vt:lpstr>
      <vt:lpstr>'GMIC-NC_21A_SCDPT5'!SCDPT5_91ENDIN_13</vt:lpstr>
      <vt:lpstr>'GMIC-NC_21A_SCDPT5'!SCDPT5_91ENDIN_14</vt:lpstr>
      <vt:lpstr>'GMIC-NC_21A_SCDPT5'!SCDPT5_91ENDIN_15</vt:lpstr>
      <vt:lpstr>'GMIC-NC_21A_SCDPT5'!SCDPT5_91ENDIN_16</vt:lpstr>
      <vt:lpstr>'GMIC-NC_21A_SCDPT5'!SCDPT5_91ENDIN_17</vt:lpstr>
      <vt:lpstr>'GMIC-NC_21A_SCDPT5'!SCDPT5_91ENDIN_18</vt:lpstr>
      <vt:lpstr>'GMIC-NC_21A_SCDPT5'!SCDPT5_91ENDIN_19</vt:lpstr>
      <vt:lpstr>'GMIC-NC_21A_SCDPT5'!SCDPT5_91ENDIN_2</vt:lpstr>
      <vt:lpstr>'GMIC-NC_21A_SCDPT5'!SCDPT5_91ENDIN_20</vt:lpstr>
      <vt:lpstr>'GMIC-NC_21A_SCDPT5'!SCDPT5_91ENDIN_21</vt:lpstr>
      <vt:lpstr>'GMIC-NC_21A_SCDPT5'!SCDPT5_91ENDIN_22</vt:lpstr>
      <vt:lpstr>'GMIC-NC_21A_SCDPT5'!SCDPT5_91ENDIN_23</vt:lpstr>
      <vt:lpstr>'GMIC-NC_21A_SCDPT5'!SCDPT5_91ENDIN_24</vt:lpstr>
      <vt:lpstr>'GMIC-NC_21A_SCDPT5'!SCDPT5_91ENDIN_25</vt:lpstr>
      <vt:lpstr>'GMIC-NC_21A_SCDPT5'!SCDPT5_91ENDIN_26</vt:lpstr>
      <vt:lpstr>'GMIC-NC_21A_SCDPT5'!SCDPT5_91ENDIN_3</vt:lpstr>
      <vt:lpstr>'GMIC-NC_21A_SCDPT5'!SCDPT5_91ENDIN_4</vt:lpstr>
      <vt:lpstr>'GMIC-NC_21A_SCDPT5'!SCDPT5_91ENDIN_5</vt:lpstr>
      <vt:lpstr>'GMIC-NC_21A_SCDPT5'!SCDPT5_91ENDIN_6</vt:lpstr>
      <vt:lpstr>'GMIC-NC_21A_SCDPT5'!SCDPT5_91ENDIN_7</vt:lpstr>
      <vt:lpstr>'GMIC-NC_21A_SCDPT5'!SCDPT5_91ENDIN_8</vt:lpstr>
      <vt:lpstr>'GMIC-NC_21A_SCDPT5'!SCDPT5_91ENDIN_9</vt:lpstr>
      <vt:lpstr>'GMIC-NC_21A_SCDPT5'!SCDPT5_9200000_Range</vt:lpstr>
      <vt:lpstr>'GMIC-NC_21A_SCDPT5'!SCDPT5_9299999_10</vt:lpstr>
      <vt:lpstr>'GMIC-NC_21A_SCDPT5'!SCDPT5_9299999_11</vt:lpstr>
      <vt:lpstr>'GMIC-NC_21A_SCDPT5'!SCDPT5_9299999_12</vt:lpstr>
      <vt:lpstr>'GMIC-NC_21A_SCDPT5'!SCDPT5_9299999_13</vt:lpstr>
      <vt:lpstr>'GMIC-NC_21A_SCDPT5'!SCDPT5_9299999_14</vt:lpstr>
      <vt:lpstr>'GMIC-NC_21A_SCDPT5'!SCDPT5_9299999_15</vt:lpstr>
      <vt:lpstr>'GMIC-NC_21A_SCDPT5'!SCDPT5_9299999_16</vt:lpstr>
      <vt:lpstr>'GMIC-NC_21A_SCDPT5'!SCDPT5_9299999_17</vt:lpstr>
      <vt:lpstr>'GMIC-NC_21A_SCDPT5'!SCDPT5_9299999_18</vt:lpstr>
      <vt:lpstr>'GMIC-NC_21A_SCDPT5'!SCDPT5_9299999_19</vt:lpstr>
      <vt:lpstr>'GMIC-NC_21A_SCDPT5'!SCDPT5_9299999_20</vt:lpstr>
      <vt:lpstr>'GMIC-NC_21A_SCDPT5'!SCDPT5_9299999_21</vt:lpstr>
      <vt:lpstr>'GMIC-NC_21A_SCDPT5'!SCDPT5_9299999_9</vt:lpstr>
      <vt:lpstr>'GMIC-NC_21A_SCDPT5'!SCDPT5_92BEGIN_1</vt:lpstr>
      <vt:lpstr>'GMIC-NC_21A_SCDPT5'!SCDPT5_92BEGIN_10</vt:lpstr>
      <vt:lpstr>'GMIC-NC_21A_SCDPT5'!SCDPT5_92BEGIN_11</vt:lpstr>
      <vt:lpstr>'GMIC-NC_21A_SCDPT5'!SCDPT5_92BEGIN_12</vt:lpstr>
      <vt:lpstr>'GMIC-NC_21A_SCDPT5'!SCDPT5_92BEGIN_13</vt:lpstr>
      <vt:lpstr>'GMIC-NC_21A_SCDPT5'!SCDPT5_92BEGIN_14</vt:lpstr>
      <vt:lpstr>'GMIC-NC_21A_SCDPT5'!SCDPT5_92BEGIN_15</vt:lpstr>
      <vt:lpstr>'GMIC-NC_21A_SCDPT5'!SCDPT5_92BEGIN_16</vt:lpstr>
      <vt:lpstr>'GMIC-NC_21A_SCDPT5'!SCDPT5_92BEGIN_17</vt:lpstr>
      <vt:lpstr>'GMIC-NC_21A_SCDPT5'!SCDPT5_92BEGIN_18</vt:lpstr>
      <vt:lpstr>'GMIC-NC_21A_SCDPT5'!SCDPT5_92BEGIN_19</vt:lpstr>
      <vt:lpstr>'GMIC-NC_21A_SCDPT5'!SCDPT5_92BEGIN_2</vt:lpstr>
      <vt:lpstr>'GMIC-NC_21A_SCDPT5'!SCDPT5_92BEGIN_20</vt:lpstr>
      <vt:lpstr>'GMIC-NC_21A_SCDPT5'!SCDPT5_92BEGIN_21</vt:lpstr>
      <vt:lpstr>'GMIC-NC_21A_SCDPT5'!SCDPT5_92BEGIN_22</vt:lpstr>
      <vt:lpstr>'GMIC-NC_21A_SCDPT5'!SCDPT5_92BEGIN_23</vt:lpstr>
      <vt:lpstr>'GMIC-NC_21A_SCDPT5'!SCDPT5_92BEGIN_24</vt:lpstr>
      <vt:lpstr>'GMIC-NC_21A_SCDPT5'!SCDPT5_92BEGIN_25</vt:lpstr>
      <vt:lpstr>'GMIC-NC_21A_SCDPT5'!SCDPT5_92BEGIN_26</vt:lpstr>
      <vt:lpstr>'GMIC-NC_21A_SCDPT5'!SCDPT5_92BEGIN_3</vt:lpstr>
      <vt:lpstr>'GMIC-NC_21A_SCDPT5'!SCDPT5_92BEGIN_4</vt:lpstr>
      <vt:lpstr>'GMIC-NC_21A_SCDPT5'!SCDPT5_92BEGIN_5</vt:lpstr>
      <vt:lpstr>'GMIC-NC_21A_SCDPT5'!SCDPT5_92BEGIN_6</vt:lpstr>
      <vt:lpstr>'GMIC-NC_21A_SCDPT5'!SCDPT5_92BEGIN_7</vt:lpstr>
      <vt:lpstr>'GMIC-NC_21A_SCDPT5'!SCDPT5_92BEGIN_8</vt:lpstr>
      <vt:lpstr>'GMIC-NC_21A_SCDPT5'!SCDPT5_92BEGIN_9</vt:lpstr>
      <vt:lpstr>'GMIC-NC_21A_SCDPT5'!SCDPT5_92ENDIN_10</vt:lpstr>
      <vt:lpstr>'GMIC-NC_21A_SCDPT5'!SCDPT5_92ENDIN_11</vt:lpstr>
      <vt:lpstr>'GMIC-NC_21A_SCDPT5'!SCDPT5_92ENDIN_12</vt:lpstr>
      <vt:lpstr>'GMIC-NC_21A_SCDPT5'!SCDPT5_92ENDIN_13</vt:lpstr>
      <vt:lpstr>'GMIC-NC_21A_SCDPT5'!SCDPT5_92ENDIN_14</vt:lpstr>
      <vt:lpstr>'GMIC-NC_21A_SCDPT5'!SCDPT5_92ENDIN_15</vt:lpstr>
      <vt:lpstr>'GMIC-NC_21A_SCDPT5'!SCDPT5_92ENDIN_16</vt:lpstr>
      <vt:lpstr>'GMIC-NC_21A_SCDPT5'!SCDPT5_92ENDIN_17</vt:lpstr>
      <vt:lpstr>'GMIC-NC_21A_SCDPT5'!SCDPT5_92ENDIN_18</vt:lpstr>
      <vt:lpstr>'GMIC-NC_21A_SCDPT5'!SCDPT5_92ENDIN_19</vt:lpstr>
      <vt:lpstr>'GMIC-NC_21A_SCDPT5'!SCDPT5_92ENDIN_2</vt:lpstr>
      <vt:lpstr>'GMIC-NC_21A_SCDPT5'!SCDPT5_92ENDIN_20</vt:lpstr>
      <vt:lpstr>'GMIC-NC_21A_SCDPT5'!SCDPT5_92ENDIN_21</vt:lpstr>
      <vt:lpstr>'GMIC-NC_21A_SCDPT5'!SCDPT5_92ENDIN_22</vt:lpstr>
      <vt:lpstr>'GMIC-NC_21A_SCDPT5'!SCDPT5_92ENDIN_23</vt:lpstr>
      <vt:lpstr>'GMIC-NC_21A_SCDPT5'!SCDPT5_92ENDIN_24</vt:lpstr>
      <vt:lpstr>'GMIC-NC_21A_SCDPT5'!SCDPT5_92ENDIN_25</vt:lpstr>
      <vt:lpstr>'GMIC-NC_21A_SCDPT5'!SCDPT5_92ENDIN_26</vt:lpstr>
      <vt:lpstr>'GMIC-NC_21A_SCDPT5'!SCDPT5_92ENDIN_3</vt:lpstr>
      <vt:lpstr>'GMIC-NC_21A_SCDPT5'!SCDPT5_92ENDIN_4</vt:lpstr>
      <vt:lpstr>'GMIC-NC_21A_SCDPT5'!SCDPT5_92ENDIN_5</vt:lpstr>
      <vt:lpstr>'GMIC-NC_21A_SCDPT5'!SCDPT5_92ENDIN_6</vt:lpstr>
      <vt:lpstr>'GMIC-NC_21A_SCDPT5'!SCDPT5_92ENDIN_7</vt:lpstr>
      <vt:lpstr>'GMIC-NC_21A_SCDPT5'!SCDPT5_92ENDIN_8</vt:lpstr>
      <vt:lpstr>'GMIC-NC_21A_SCDPT5'!SCDPT5_92ENDIN_9</vt:lpstr>
      <vt:lpstr>'GMIC-NC_21A_SCDPT5'!SCDPT5_9300000_Range</vt:lpstr>
      <vt:lpstr>'GMIC-NC_21A_SCDPT5'!SCDPT5_9399999_10</vt:lpstr>
      <vt:lpstr>'GMIC-NC_21A_SCDPT5'!SCDPT5_9399999_11</vt:lpstr>
      <vt:lpstr>'GMIC-NC_21A_SCDPT5'!SCDPT5_9399999_12</vt:lpstr>
      <vt:lpstr>'GMIC-NC_21A_SCDPT5'!SCDPT5_9399999_13</vt:lpstr>
      <vt:lpstr>'GMIC-NC_21A_SCDPT5'!SCDPT5_9399999_14</vt:lpstr>
      <vt:lpstr>'GMIC-NC_21A_SCDPT5'!SCDPT5_9399999_15</vt:lpstr>
      <vt:lpstr>'GMIC-NC_21A_SCDPT5'!SCDPT5_9399999_16</vt:lpstr>
      <vt:lpstr>'GMIC-NC_21A_SCDPT5'!SCDPT5_9399999_17</vt:lpstr>
      <vt:lpstr>'GMIC-NC_21A_SCDPT5'!SCDPT5_9399999_18</vt:lpstr>
      <vt:lpstr>'GMIC-NC_21A_SCDPT5'!SCDPT5_9399999_19</vt:lpstr>
      <vt:lpstr>'GMIC-NC_21A_SCDPT5'!SCDPT5_9399999_20</vt:lpstr>
      <vt:lpstr>'GMIC-NC_21A_SCDPT5'!SCDPT5_9399999_21</vt:lpstr>
      <vt:lpstr>'GMIC-NC_21A_SCDPT5'!SCDPT5_9399999_9</vt:lpstr>
      <vt:lpstr>'GMIC-NC_21A_SCDPT5'!SCDPT5_93BEGIN_1</vt:lpstr>
      <vt:lpstr>'GMIC-NC_21A_SCDPT5'!SCDPT5_93BEGIN_10</vt:lpstr>
      <vt:lpstr>'GMIC-NC_21A_SCDPT5'!SCDPT5_93BEGIN_11</vt:lpstr>
      <vt:lpstr>'GMIC-NC_21A_SCDPT5'!SCDPT5_93BEGIN_12</vt:lpstr>
      <vt:lpstr>'GMIC-NC_21A_SCDPT5'!SCDPT5_93BEGIN_13</vt:lpstr>
      <vt:lpstr>'GMIC-NC_21A_SCDPT5'!SCDPT5_93BEGIN_14</vt:lpstr>
      <vt:lpstr>'GMIC-NC_21A_SCDPT5'!SCDPT5_93BEGIN_15</vt:lpstr>
      <vt:lpstr>'GMIC-NC_21A_SCDPT5'!SCDPT5_93BEGIN_16</vt:lpstr>
      <vt:lpstr>'GMIC-NC_21A_SCDPT5'!SCDPT5_93BEGIN_17</vt:lpstr>
      <vt:lpstr>'GMIC-NC_21A_SCDPT5'!SCDPT5_93BEGIN_18</vt:lpstr>
      <vt:lpstr>'GMIC-NC_21A_SCDPT5'!SCDPT5_93BEGIN_19</vt:lpstr>
      <vt:lpstr>'GMIC-NC_21A_SCDPT5'!SCDPT5_93BEGIN_2</vt:lpstr>
      <vt:lpstr>'GMIC-NC_21A_SCDPT5'!SCDPT5_93BEGIN_20</vt:lpstr>
      <vt:lpstr>'GMIC-NC_21A_SCDPT5'!SCDPT5_93BEGIN_21</vt:lpstr>
      <vt:lpstr>'GMIC-NC_21A_SCDPT5'!SCDPT5_93BEGIN_22</vt:lpstr>
      <vt:lpstr>'GMIC-NC_21A_SCDPT5'!SCDPT5_93BEGIN_23</vt:lpstr>
      <vt:lpstr>'GMIC-NC_21A_SCDPT5'!SCDPT5_93BEGIN_24</vt:lpstr>
      <vt:lpstr>'GMIC-NC_21A_SCDPT5'!SCDPT5_93BEGIN_25</vt:lpstr>
      <vt:lpstr>'GMIC-NC_21A_SCDPT5'!SCDPT5_93BEGIN_26</vt:lpstr>
      <vt:lpstr>'GMIC-NC_21A_SCDPT5'!SCDPT5_93BEGIN_3</vt:lpstr>
      <vt:lpstr>'GMIC-NC_21A_SCDPT5'!SCDPT5_93BEGIN_4</vt:lpstr>
      <vt:lpstr>'GMIC-NC_21A_SCDPT5'!SCDPT5_93BEGIN_5</vt:lpstr>
      <vt:lpstr>'GMIC-NC_21A_SCDPT5'!SCDPT5_93BEGIN_6</vt:lpstr>
      <vt:lpstr>'GMIC-NC_21A_SCDPT5'!SCDPT5_93BEGIN_7</vt:lpstr>
      <vt:lpstr>'GMIC-NC_21A_SCDPT5'!SCDPT5_93BEGIN_8</vt:lpstr>
      <vt:lpstr>'GMIC-NC_21A_SCDPT5'!SCDPT5_93BEGIN_9</vt:lpstr>
      <vt:lpstr>'GMIC-NC_21A_SCDPT5'!SCDPT5_93ENDIN_10</vt:lpstr>
      <vt:lpstr>'GMIC-NC_21A_SCDPT5'!SCDPT5_93ENDIN_11</vt:lpstr>
      <vt:lpstr>'GMIC-NC_21A_SCDPT5'!SCDPT5_93ENDIN_12</vt:lpstr>
      <vt:lpstr>'GMIC-NC_21A_SCDPT5'!SCDPT5_93ENDIN_13</vt:lpstr>
      <vt:lpstr>'GMIC-NC_21A_SCDPT5'!SCDPT5_93ENDIN_14</vt:lpstr>
      <vt:lpstr>'GMIC-NC_21A_SCDPT5'!SCDPT5_93ENDIN_15</vt:lpstr>
      <vt:lpstr>'GMIC-NC_21A_SCDPT5'!SCDPT5_93ENDIN_16</vt:lpstr>
      <vt:lpstr>'GMIC-NC_21A_SCDPT5'!SCDPT5_93ENDIN_17</vt:lpstr>
      <vt:lpstr>'GMIC-NC_21A_SCDPT5'!SCDPT5_93ENDIN_18</vt:lpstr>
      <vt:lpstr>'GMIC-NC_21A_SCDPT5'!SCDPT5_93ENDIN_19</vt:lpstr>
      <vt:lpstr>'GMIC-NC_21A_SCDPT5'!SCDPT5_93ENDIN_2</vt:lpstr>
      <vt:lpstr>'GMIC-NC_21A_SCDPT5'!SCDPT5_93ENDIN_20</vt:lpstr>
      <vt:lpstr>'GMIC-NC_21A_SCDPT5'!SCDPT5_93ENDIN_21</vt:lpstr>
      <vt:lpstr>'GMIC-NC_21A_SCDPT5'!SCDPT5_93ENDIN_22</vt:lpstr>
      <vt:lpstr>'GMIC-NC_21A_SCDPT5'!SCDPT5_93ENDIN_23</vt:lpstr>
      <vt:lpstr>'GMIC-NC_21A_SCDPT5'!SCDPT5_93ENDIN_24</vt:lpstr>
      <vt:lpstr>'GMIC-NC_21A_SCDPT5'!SCDPT5_93ENDIN_25</vt:lpstr>
      <vt:lpstr>'GMIC-NC_21A_SCDPT5'!SCDPT5_93ENDIN_26</vt:lpstr>
      <vt:lpstr>'GMIC-NC_21A_SCDPT5'!SCDPT5_93ENDIN_3</vt:lpstr>
      <vt:lpstr>'GMIC-NC_21A_SCDPT5'!SCDPT5_93ENDIN_4</vt:lpstr>
      <vt:lpstr>'GMIC-NC_21A_SCDPT5'!SCDPT5_93ENDIN_5</vt:lpstr>
      <vt:lpstr>'GMIC-NC_21A_SCDPT5'!SCDPT5_93ENDIN_6</vt:lpstr>
      <vt:lpstr>'GMIC-NC_21A_SCDPT5'!SCDPT5_93ENDIN_7</vt:lpstr>
      <vt:lpstr>'GMIC-NC_21A_SCDPT5'!SCDPT5_93ENDIN_8</vt:lpstr>
      <vt:lpstr>'GMIC-NC_21A_SCDPT5'!SCDPT5_93ENDIN_9</vt:lpstr>
      <vt:lpstr>'GMIC-NC_21A_SCDPT5'!SCDPT5_9400000_Range</vt:lpstr>
      <vt:lpstr>'GMIC-NC_21A_SCDPT5'!SCDPT5_9499999_10</vt:lpstr>
      <vt:lpstr>'GMIC-NC_21A_SCDPT5'!SCDPT5_9499999_11</vt:lpstr>
      <vt:lpstr>'GMIC-NC_21A_SCDPT5'!SCDPT5_9499999_12</vt:lpstr>
      <vt:lpstr>'GMIC-NC_21A_SCDPT5'!SCDPT5_9499999_13</vt:lpstr>
      <vt:lpstr>'GMIC-NC_21A_SCDPT5'!SCDPT5_9499999_14</vt:lpstr>
      <vt:lpstr>'GMIC-NC_21A_SCDPT5'!SCDPT5_9499999_15</vt:lpstr>
      <vt:lpstr>'GMIC-NC_21A_SCDPT5'!SCDPT5_9499999_16</vt:lpstr>
      <vt:lpstr>'GMIC-NC_21A_SCDPT5'!SCDPT5_9499999_17</vt:lpstr>
      <vt:lpstr>'GMIC-NC_21A_SCDPT5'!SCDPT5_9499999_18</vt:lpstr>
      <vt:lpstr>'GMIC-NC_21A_SCDPT5'!SCDPT5_9499999_19</vt:lpstr>
      <vt:lpstr>'GMIC-NC_21A_SCDPT5'!SCDPT5_9499999_20</vt:lpstr>
      <vt:lpstr>'GMIC-NC_21A_SCDPT5'!SCDPT5_9499999_21</vt:lpstr>
      <vt:lpstr>'GMIC-NC_21A_SCDPT5'!SCDPT5_9499999_9</vt:lpstr>
      <vt:lpstr>'GMIC-NC_21A_SCDPT5'!SCDPT5_94BEGIN_1</vt:lpstr>
      <vt:lpstr>'GMIC-NC_21A_SCDPT5'!SCDPT5_94BEGIN_10</vt:lpstr>
      <vt:lpstr>'GMIC-NC_21A_SCDPT5'!SCDPT5_94BEGIN_11</vt:lpstr>
      <vt:lpstr>'GMIC-NC_21A_SCDPT5'!SCDPT5_94BEGIN_12</vt:lpstr>
      <vt:lpstr>'GMIC-NC_21A_SCDPT5'!SCDPT5_94BEGIN_13</vt:lpstr>
      <vt:lpstr>'GMIC-NC_21A_SCDPT5'!SCDPT5_94BEGIN_14</vt:lpstr>
      <vt:lpstr>'GMIC-NC_21A_SCDPT5'!SCDPT5_94BEGIN_15</vt:lpstr>
      <vt:lpstr>'GMIC-NC_21A_SCDPT5'!SCDPT5_94BEGIN_16</vt:lpstr>
      <vt:lpstr>'GMIC-NC_21A_SCDPT5'!SCDPT5_94BEGIN_17</vt:lpstr>
      <vt:lpstr>'GMIC-NC_21A_SCDPT5'!SCDPT5_94BEGIN_18</vt:lpstr>
      <vt:lpstr>'GMIC-NC_21A_SCDPT5'!SCDPT5_94BEGIN_19</vt:lpstr>
      <vt:lpstr>'GMIC-NC_21A_SCDPT5'!SCDPT5_94BEGIN_2</vt:lpstr>
      <vt:lpstr>'GMIC-NC_21A_SCDPT5'!SCDPT5_94BEGIN_20</vt:lpstr>
      <vt:lpstr>'GMIC-NC_21A_SCDPT5'!SCDPT5_94BEGIN_21</vt:lpstr>
      <vt:lpstr>'GMIC-NC_21A_SCDPT5'!SCDPT5_94BEGIN_22</vt:lpstr>
      <vt:lpstr>'GMIC-NC_21A_SCDPT5'!SCDPT5_94BEGIN_23</vt:lpstr>
      <vt:lpstr>'GMIC-NC_21A_SCDPT5'!SCDPT5_94BEGIN_24</vt:lpstr>
      <vt:lpstr>'GMIC-NC_21A_SCDPT5'!SCDPT5_94BEGIN_25</vt:lpstr>
      <vt:lpstr>'GMIC-NC_21A_SCDPT5'!SCDPT5_94BEGIN_26</vt:lpstr>
      <vt:lpstr>'GMIC-NC_21A_SCDPT5'!SCDPT5_94BEGIN_3</vt:lpstr>
      <vt:lpstr>'GMIC-NC_21A_SCDPT5'!SCDPT5_94BEGIN_4</vt:lpstr>
      <vt:lpstr>'GMIC-NC_21A_SCDPT5'!SCDPT5_94BEGIN_5</vt:lpstr>
      <vt:lpstr>'GMIC-NC_21A_SCDPT5'!SCDPT5_94BEGIN_6</vt:lpstr>
      <vt:lpstr>'GMIC-NC_21A_SCDPT5'!SCDPT5_94BEGIN_7</vt:lpstr>
      <vt:lpstr>'GMIC-NC_21A_SCDPT5'!SCDPT5_94BEGIN_8</vt:lpstr>
      <vt:lpstr>'GMIC-NC_21A_SCDPT5'!SCDPT5_94BEGIN_9</vt:lpstr>
      <vt:lpstr>'GMIC-NC_21A_SCDPT5'!SCDPT5_94ENDIN_10</vt:lpstr>
      <vt:lpstr>'GMIC-NC_21A_SCDPT5'!SCDPT5_94ENDIN_11</vt:lpstr>
      <vt:lpstr>'GMIC-NC_21A_SCDPT5'!SCDPT5_94ENDIN_12</vt:lpstr>
      <vt:lpstr>'GMIC-NC_21A_SCDPT5'!SCDPT5_94ENDIN_13</vt:lpstr>
      <vt:lpstr>'GMIC-NC_21A_SCDPT5'!SCDPT5_94ENDIN_14</vt:lpstr>
      <vt:lpstr>'GMIC-NC_21A_SCDPT5'!SCDPT5_94ENDIN_15</vt:lpstr>
      <vt:lpstr>'GMIC-NC_21A_SCDPT5'!SCDPT5_94ENDIN_16</vt:lpstr>
      <vt:lpstr>'GMIC-NC_21A_SCDPT5'!SCDPT5_94ENDIN_17</vt:lpstr>
      <vt:lpstr>'GMIC-NC_21A_SCDPT5'!SCDPT5_94ENDIN_18</vt:lpstr>
      <vt:lpstr>'GMIC-NC_21A_SCDPT5'!SCDPT5_94ENDIN_19</vt:lpstr>
      <vt:lpstr>'GMIC-NC_21A_SCDPT5'!SCDPT5_94ENDIN_2</vt:lpstr>
      <vt:lpstr>'GMIC-NC_21A_SCDPT5'!SCDPT5_94ENDIN_20</vt:lpstr>
      <vt:lpstr>'GMIC-NC_21A_SCDPT5'!SCDPT5_94ENDIN_21</vt:lpstr>
      <vt:lpstr>'GMIC-NC_21A_SCDPT5'!SCDPT5_94ENDIN_22</vt:lpstr>
      <vt:lpstr>'GMIC-NC_21A_SCDPT5'!SCDPT5_94ENDIN_23</vt:lpstr>
      <vt:lpstr>'GMIC-NC_21A_SCDPT5'!SCDPT5_94ENDIN_24</vt:lpstr>
      <vt:lpstr>'GMIC-NC_21A_SCDPT5'!SCDPT5_94ENDIN_25</vt:lpstr>
      <vt:lpstr>'GMIC-NC_21A_SCDPT5'!SCDPT5_94ENDIN_26</vt:lpstr>
      <vt:lpstr>'GMIC-NC_21A_SCDPT5'!SCDPT5_94ENDIN_3</vt:lpstr>
      <vt:lpstr>'GMIC-NC_21A_SCDPT5'!SCDPT5_94ENDIN_4</vt:lpstr>
      <vt:lpstr>'GMIC-NC_21A_SCDPT5'!SCDPT5_94ENDIN_5</vt:lpstr>
      <vt:lpstr>'GMIC-NC_21A_SCDPT5'!SCDPT5_94ENDIN_6</vt:lpstr>
      <vt:lpstr>'GMIC-NC_21A_SCDPT5'!SCDPT5_94ENDIN_7</vt:lpstr>
      <vt:lpstr>'GMIC-NC_21A_SCDPT5'!SCDPT5_94ENDIN_8</vt:lpstr>
      <vt:lpstr>'GMIC-NC_21A_SCDPT5'!SCDPT5_94ENDIN_9</vt:lpstr>
      <vt:lpstr>'GMIC-NC_21A_SCDPT5'!SCDPT5_9500000_Range</vt:lpstr>
      <vt:lpstr>'GMIC-NC_21A_SCDPT5'!SCDPT5_9599999_10</vt:lpstr>
      <vt:lpstr>'GMIC-NC_21A_SCDPT5'!SCDPT5_9599999_11</vt:lpstr>
      <vt:lpstr>'GMIC-NC_21A_SCDPT5'!SCDPT5_9599999_12</vt:lpstr>
      <vt:lpstr>'GMIC-NC_21A_SCDPT5'!SCDPT5_9599999_13</vt:lpstr>
      <vt:lpstr>'GMIC-NC_21A_SCDPT5'!SCDPT5_9599999_14</vt:lpstr>
      <vt:lpstr>'GMIC-NC_21A_SCDPT5'!SCDPT5_9599999_15</vt:lpstr>
      <vt:lpstr>'GMIC-NC_21A_SCDPT5'!SCDPT5_9599999_16</vt:lpstr>
      <vt:lpstr>'GMIC-NC_21A_SCDPT5'!SCDPT5_9599999_17</vt:lpstr>
      <vt:lpstr>'GMIC-NC_21A_SCDPT5'!SCDPT5_9599999_18</vt:lpstr>
      <vt:lpstr>'GMIC-NC_21A_SCDPT5'!SCDPT5_9599999_19</vt:lpstr>
      <vt:lpstr>'GMIC-NC_21A_SCDPT5'!SCDPT5_9599999_20</vt:lpstr>
      <vt:lpstr>'GMIC-NC_21A_SCDPT5'!SCDPT5_9599999_21</vt:lpstr>
      <vt:lpstr>'GMIC-NC_21A_SCDPT5'!SCDPT5_9599999_9</vt:lpstr>
      <vt:lpstr>'GMIC-NC_21A_SCDPT5'!SCDPT5_95BEGIN_1</vt:lpstr>
      <vt:lpstr>'GMIC-NC_21A_SCDPT5'!SCDPT5_95BEGIN_10</vt:lpstr>
      <vt:lpstr>'GMIC-NC_21A_SCDPT5'!SCDPT5_95BEGIN_11</vt:lpstr>
      <vt:lpstr>'GMIC-NC_21A_SCDPT5'!SCDPT5_95BEGIN_12</vt:lpstr>
      <vt:lpstr>'GMIC-NC_21A_SCDPT5'!SCDPT5_95BEGIN_13</vt:lpstr>
      <vt:lpstr>'GMIC-NC_21A_SCDPT5'!SCDPT5_95BEGIN_14</vt:lpstr>
      <vt:lpstr>'GMIC-NC_21A_SCDPT5'!SCDPT5_95BEGIN_15</vt:lpstr>
      <vt:lpstr>'GMIC-NC_21A_SCDPT5'!SCDPT5_95BEGIN_16</vt:lpstr>
      <vt:lpstr>'GMIC-NC_21A_SCDPT5'!SCDPT5_95BEGIN_17</vt:lpstr>
      <vt:lpstr>'GMIC-NC_21A_SCDPT5'!SCDPT5_95BEGIN_18</vt:lpstr>
      <vt:lpstr>'GMIC-NC_21A_SCDPT5'!SCDPT5_95BEGIN_19</vt:lpstr>
      <vt:lpstr>'GMIC-NC_21A_SCDPT5'!SCDPT5_95BEGIN_2</vt:lpstr>
      <vt:lpstr>'GMIC-NC_21A_SCDPT5'!SCDPT5_95BEGIN_20</vt:lpstr>
      <vt:lpstr>'GMIC-NC_21A_SCDPT5'!SCDPT5_95BEGIN_21</vt:lpstr>
      <vt:lpstr>'GMIC-NC_21A_SCDPT5'!SCDPT5_95BEGIN_22</vt:lpstr>
      <vt:lpstr>'GMIC-NC_21A_SCDPT5'!SCDPT5_95BEGIN_23</vt:lpstr>
      <vt:lpstr>'GMIC-NC_21A_SCDPT5'!SCDPT5_95BEGIN_24</vt:lpstr>
      <vt:lpstr>'GMIC-NC_21A_SCDPT5'!SCDPT5_95BEGIN_25</vt:lpstr>
      <vt:lpstr>'GMIC-NC_21A_SCDPT5'!SCDPT5_95BEGIN_26</vt:lpstr>
      <vt:lpstr>'GMIC-NC_21A_SCDPT5'!SCDPT5_95BEGIN_3</vt:lpstr>
      <vt:lpstr>'GMIC-NC_21A_SCDPT5'!SCDPT5_95BEGIN_4</vt:lpstr>
      <vt:lpstr>'GMIC-NC_21A_SCDPT5'!SCDPT5_95BEGIN_5</vt:lpstr>
      <vt:lpstr>'GMIC-NC_21A_SCDPT5'!SCDPT5_95BEGIN_6</vt:lpstr>
      <vt:lpstr>'GMIC-NC_21A_SCDPT5'!SCDPT5_95BEGIN_7</vt:lpstr>
      <vt:lpstr>'GMIC-NC_21A_SCDPT5'!SCDPT5_95BEGIN_8</vt:lpstr>
      <vt:lpstr>'GMIC-NC_21A_SCDPT5'!SCDPT5_95BEGIN_9</vt:lpstr>
      <vt:lpstr>'GMIC-NC_21A_SCDPT5'!SCDPT5_95ENDIN_10</vt:lpstr>
      <vt:lpstr>'GMIC-NC_21A_SCDPT5'!SCDPT5_95ENDIN_11</vt:lpstr>
      <vt:lpstr>'GMIC-NC_21A_SCDPT5'!SCDPT5_95ENDIN_12</vt:lpstr>
      <vt:lpstr>'GMIC-NC_21A_SCDPT5'!SCDPT5_95ENDIN_13</vt:lpstr>
      <vt:lpstr>'GMIC-NC_21A_SCDPT5'!SCDPT5_95ENDIN_14</vt:lpstr>
      <vt:lpstr>'GMIC-NC_21A_SCDPT5'!SCDPT5_95ENDIN_15</vt:lpstr>
      <vt:lpstr>'GMIC-NC_21A_SCDPT5'!SCDPT5_95ENDIN_16</vt:lpstr>
      <vt:lpstr>'GMIC-NC_21A_SCDPT5'!SCDPT5_95ENDIN_17</vt:lpstr>
      <vt:lpstr>'GMIC-NC_21A_SCDPT5'!SCDPT5_95ENDIN_18</vt:lpstr>
      <vt:lpstr>'GMIC-NC_21A_SCDPT5'!SCDPT5_95ENDIN_19</vt:lpstr>
      <vt:lpstr>'GMIC-NC_21A_SCDPT5'!SCDPT5_95ENDIN_2</vt:lpstr>
      <vt:lpstr>'GMIC-NC_21A_SCDPT5'!SCDPT5_95ENDIN_20</vt:lpstr>
      <vt:lpstr>'GMIC-NC_21A_SCDPT5'!SCDPT5_95ENDIN_21</vt:lpstr>
      <vt:lpstr>'GMIC-NC_21A_SCDPT5'!SCDPT5_95ENDIN_22</vt:lpstr>
      <vt:lpstr>'GMIC-NC_21A_SCDPT5'!SCDPT5_95ENDIN_23</vt:lpstr>
      <vt:lpstr>'GMIC-NC_21A_SCDPT5'!SCDPT5_95ENDIN_24</vt:lpstr>
      <vt:lpstr>'GMIC-NC_21A_SCDPT5'!SCDPT5_95ENDIN_25</vt:lpstr>
      <vt:lpstr>'GMIC-NC_21A_SCDPT5'!SCDPT5_95ENDIN_26</vt:lpstr>
      <vt:lpstr>'GMIC-NC_21A_SCDPT5'!SCDPT5_95ENDIN_3</vt:lpstr>
      <vt:lpstr>'GMIC-NC_21A_SCDPT5'!SCDPT5_95ENDIN_4</vt:lpstr>
      <vt:lpstr>'GMIC-NC_21A_SCDPT5'!SCDPT5_95ENDIN_5</vt:lpstr>
      <vt:lpstr>'GMIC-NC_21A_SCDPT5'!SCDPT5_95ENDIN_6</vt:lpstr>
      <vt:lpstr>'GMIC-NC_21A_SCDPT5'!SCDPT5_95ENDIN_7</vt:lpstr>
      <vt:lpstr>'GMIC-NC_21A_SCDPT5'!SCDPT5_95ENDIN_8</vt:lpstr>
      <vt:lpstr>'GMIC-NC_21A_SCDPT5'!SCDPT5_95ENDIN_9</vt:lpstr>
      <vt:lpstr>'GMIC-NC_21A_SCDPT5'!SCDPT5_9600000_Range</vt:lpstr>
      <vt:lpstr>'GMIC-NC_21A_SCDPT5'!SCDPT5_9699999_10</vt:lpstr>
      <vt:lpstr>'GMIC-NC_21A_SCDPT5'!SCDPT5_9699999_11</vt:lpstr>
      <vt:lpstr>'GMIC-NC_21A_SCDPT5'!SCDPT5_9699999_12</vt:lpstr>
      <vt:lpstr>'GMIC-NC_21A_SCDPT5'!SCDPT5_9699999_13</vt:lpstr>
      <vt:lpstr>'GMIC-NC_21A_SCDPT5'!SCDPT5_9699999_14</vt:lpstr>
      <vt:lpstr>'GMIC-NC_21A_SCDPT5'!SCDPT5_9699999_15</vt:lpstr>
      <vt:lpstr>'GMIC-NC_21A_SCDPT5'!SCDPT5_9699999_16</vt:lpstr>
      <vt:lpstr>'GMIC-NC_21A_SCDPT5'!SCDPT5_9699999_17</vt:lpstr>
      <vt:lpstr>'GMIC-NC_21A_SCDPT5'!SCDPT5_9699999_18</vt:lpstr>
      <vt:lpstr>'GMIC-NC_21A_SCDPT5'!SCDPT5_9699999_19</vt:lpstr>
      <vt:lpstr>'GMIC-NC_21A_SCDPT5'!SCDPT5_9699999_20</vt:lpstr>
      <vt:lpstr>'GMIC-NC_21A_SCDPT5'!SCDPT5_9699999_21</vt:lpstr>
      <vt:lpstr>'GMIC-NC_21A_SCDPT5'!SCDPT5_9699999_9</vt:lpstr>
      <vt:lpstr>'GMIC-NC_21A_SCDPT5'!SCDPT5_96BEGIN_1</vt:lpstr>
      <vt:lpstr>'GMIC-NC_21A_SCDPT5'!SCDPT5_96BEGIN_10</vt:lpstr>
      <vt:lpstr>'GMIC-NC_21A_SCDPT5'!SCDPT5_96BEGIN_11</vt:lpstr>
      <vt:lpstr>'GMIC-NC_21A_SCDPT5'!SCDPT5_96BEGIN_12</vt:lpstr>
      <vt:lpstr>'GMIC-NC_21A_SCDPT5'!SCDPT5_96BEGIN_13</vt:lpstr>
      <vt:lpstr>'GMIC-NC_21A_SCDPT5'!SCDPT5_96BEGIN_14</vt:lpstr>
      <vt:lpstr>'GMIC-NC_21A_SCDPT5'!SCDPT5_96BEGIN_15</vt:lpstr>
      <vt:lpstr>'GMIC-NC_21A_SCDPT5'!SCDPT5_96BEGIN_16</vt:lpstr>
      <vt:lpstr>'GMIC-NC_21A_SCDPT5'!SCDPT5_96BEGIN_17</vt:lpstr>
      <vt:lpstr>'GMIC-NC_21A_SCDPT5'!SCDPT5_96BEGIN_18</vt:lpstr>
      <vt:lpstr>'GMIC-NC_21A_SCDPT5'!SCDPT5_96BEGIN_19</vt:lpstr>
      <vt:lpstr>'GMIC-NC_21A_SCDPT5'!SCDPT5_96BEGIN_2</vt:lpstr>
      <vt:lpstr>'GMIC-NC_21A_SCDPT5'!SCDPT5_96BEGIN_20</vt:lpstr>
      <vt:lpstr>'GMIC-NC_21A_SCDPT5'!SCDPT5_96BEGIN_21</vt:lpstr>
      <vt:lpstr>'GMIC-NC_21A_SCDPT5'!SCDPT5_96BEGIN_22</vt:lpstr>
      <vt:lpstr>'GMIC-NC_21A_SCDPT5'!SCDPT5_96BEGIN_23</vt:lpstr>
      <vt:lpstr>'GMIC-NC_21A_SCDPT5'!SCDPT5_96BEGIN_24</vt:lpstr>
      <vt:lpstr>'GMIC-NC_21A_SCDPT5'!SCDPT5_96BEGIN_25</vt:lpstr>
      <vt:lpstr>'GMIC-NC_21A_SCDPT5'!SCDPT5_96BEGIN_26</vt:lpstr>
      <vt:lpstr>'GMIC-NC_21A_SCDPT5'!SCDPT5_96BEGIN_3</vt:lpstr>
      <vt:lpstr>'GMIC-NC_21A_SCDPT5'!SCDPT5_96BEGIN_4</vt:lpstr>
      <vt:lpstr>'GMIC-NC_21A_SCDPT5'!SCDPT5_96BEGIN_5</vt:lpstr>
      <vt:lpstr>'GMIC-NC_21A_SCDPT5'!SCDPT5_96BEGIN_6</vt:lpstr>
      <vt:lpstr>'GMIC-NC_21A_SCDPT5'!SCDPT5_96BEGIN_7</vt:lpstr>
      <vt:lpstr>'GMIC-NC_21A_SCDPT5'!SCDPT5_96BEGIN_8</vt:lpstr>
      <vt:lpstr>'GMIC-NC_21A_SCDPT5'!SCDPT5_96BEGIN_9</vt:lpstr>
      <vt:lpstr>'GMIC-NC_21A_SCDPT5'!SCDPT5_96ENDIN_10</vt:lpstr>
      <vt:lpstr>'GMIC-NC_21A_SCDPT5'!SCDPT5_96ENDIN_11</vt:lpstr>
      <vt:lpstr>'GMIC-NC_21A_SCDPT5'!SCDPT5_96ENDIN_12</vt:lpstr>
      <vt:lpstr>'GMIC-NC_21A_SCDPT5'!SCDPT5_96ENDIN_13</vt:lpstr>
      <vt:lpstr>'GMIC-NC_21A_SCDPT5'!SCDPT5_96ENDIN_14</vt:lpstr>
      <vt:lpstr>'GMIC-NC_21A_SCDPT5'!SCDPT5_96ENDIN_15</vt:lpstr>
      <vt:lpstr>'GMIC-NC_21A_SCDPT5'!SCDPT5_96ENDIN_16</vt:lpstr>
      <vt:lpstr>'GMIC-NC_21A_SCDPT5'!SCDPT5_96ENDIN_17</vt:lpstr>
      <vt:lpstr>'GMIC-NC_21A_SCDPT5'!SCDPT5_96ENDIN_18</vt:lpstr>
      <vt:lpstr>'GMIC-NC_21A_SCDPT5'!SCDPT5_96ENDIN_19</vt:lpstr>
      <vt:lpstr>'GMIC-NC_21A_SCDPT5'!SCDPT5_96ENDIN_2</vt:lpstr>
      <vt:lpstr>'GMIC-NC_21A_SCDPT5'!SCDPT5_96ENDIN_20</vt:lpstr>
      <vt:lpstr>'GMIC-NC_21A_SCDPT5'!SCDPT5_96ENDIN_21</vt:lpstr>
      <vt:lpstr>'GMIC-NC_21A_SCDPT5'!SCDPT5_96ENDIN_22</vt:lpstr>
      <vt:lpstr>'GMIC-NC_21A_SCDPT5'!SCDPT5_96ENDIN_23</vt:lpstr>
      <vt:lpstr>'GMIC-NC_21A_SCDPT5'!SCDPT5_96ENDIN_24</vt:lpstr>
      <vt:lpstr>'GMIC-NC_21A_SCDPT5'!SCDPT5_96ENDIN_25</vt:lpstr>
      <vt:lpstr>'GMIC-NC_21A_SCDPT5'!SCDPT5_96ENDIN_26</vt:lpstr>
      <vt:lpstr>'GMIC-NC_21A_SCDPT5'!SCDPT5_96ENDIN_3</vt:lpstr>
      <vt:lpstr>'GMIC-NC_21A_SCDPT5'!SCDPT5_96ENDIN_4</vt:lpstr>
      <vt:lpstr>'GMIC-NC_21A_SCDPT5'!SCDPT5_96ENDIN_5</vt:lpstr>
      <vt:lpstr>'GMIC-NC_21A_SCDPT5'!SCDPT5_96ENDIN_6</vt:lpstr>
      <vt:lpstr>'GMIC-NC_21A_SCDPT5'!SCDPT5_96ENDIN_7</vt:lpstr>
      <vt:lpstr>'GMIC-NC_21A_SCDPT5'!SCDPT5_96ENDIN_8</vt:lpstr>
      <vt:lpstr>'GMIC-NC_21A_SCDPT5'!SCDPT5_96ENDIN_9</vt:lpstr>
      <vt:lpstr>'GMIC-NC_21A_SCDPT5'!SCDPT5_9799998_10</vt:lpstr>
      <vt:lpstr>'GMIC-NC_21A_SCDPT5'!SCDPT5_9799998_11</vt:lpstr>
      <vt:lpstr>'GMIC-NC_21A_SCDPT5'!SCDPT5_9799998_12</vt:lpstr>
      <vt:lpstr>'GMIC-NC_21A_SCDPT5'!SCDPT5_9799998_13</vt:lpstr>
      <vt:lpstr>'GMIC-NC_21A_SCDPT5'!SCDPT5_9799998_14</vt:lpstr>
      <vt:lpstr>'GMIC-NC_21A_SCDPT5'!SCDPT5_9799998_15</vt:lpstr>
      <vt:lpstr>'GMIC-NC_21A_SCDPT5'!SCDPT5_9799998_16</vt:lpstr>
      <vt:lpstr>'GMIC-NC_21A_SCDPT5'!SCDPT5_9799998_17</vt:lpstr>
      <vt:lpstr>'GMIC-NC_21A_SCDPT5'!SCDPT5_9799998_18</vt:lpstr>
      <vt:lpstr>'GMIC-NC_21A_SCDPT5'!SCDPT5_9799998_19</vt:lpstr>
      <vt:lpstr>'GMIC-NC_21A_SCDPT5'!SCDPT5_9799998_20</vt:lpstr>
      <vt:lpstr>'GMIC-NC_21A_SCDPT5'!SCDPT5_9799998_21</vt:lpstr>
      <vt:lpstr>'GMIC-NC_21A_SCDPT5'!SCDPT5_9799998_9</vt:lpstr>
      <vt:lpstr>'GMIC-NC_21A_SCDPT5'!SCDPT5_9899999_10</vt:lpstr>
      <vt:lpstr>'GMIC-NC_21A_SCDPT5'!SCDPT5_9899999_11</vt:lpstr>
      <vt:lpstr>'GMIC-NC_21A_SCDPT5'!SCDPT5_9899999_12</vt:lpstr>
      <vt:lpstr>'GMIC-NC_21A_SCDPT5'!SCDPT5_9899999_13</vt:lpstr>
      <vt:lpstr>'GMIC-NC_21A_SCDPT5'!SCDPT5_9899999_14</vt:lpstr>
      <vt:lpstr>'GMIC-NC_21A_SCDPT5'!SCDPT5_9899999_15</vt:lpstr>
      <vt:lpstr>'GMIC-NC_21A_SCDPT5'!SCDPT5_9899999_16</vt:lpstr>
      <vt:lpstr>'GMIC-NC_21A_SCDPT5'!SCDPT5_9899999_17</vt:lpstr>
      <vt:lpstr>'GMIC-NC_21A_SCDPT5'!SCDPT5_9899999_18</vt:lpstr>
      <vt:lpstr>'GMIC-NC_21A_SCDPT5'!SCDPT5_9899999_19</vt:lpstr>
      <vt:lpstr>'GMIC-NC_21A_SCDPT5'!SCDPT5_9899999_20</vt:lpstr>
      <vt:lpstr>'GMIC-NC_21A_SCDPT5'!SCDPT5_9899999_21</vt:lpstr>
      <vt:lpstr>'GMIC-NC_21A_SCDPT5'!SCDPT5_9899999_9</vt:lpstr>
      <vt:lpstr>'GMIC-NC_21A_SCDPT5'!SCDPT5_9999999_10</vt:lpstr>
      <vt:lpstr>'GMIC-NC_21A_SCDPT5'!SCDPT5_9999999_11</vt:lpstr>
      <vt:lpstr>'GMIC-NC_21A_SCDPT5'!SCDPT5_9999999_12</vt:lpstr>
      <vt:lpstr>'GMIC-NC_21A_SCDPT5'!SCDPT5_9999999_13</vt:lpstr>
      <vt:lpstr>'GMIC-NC_21A_SCDPT5'!SCDPT5_9999999_14</vt:lpstr>
      <vt:lpstr>'GMIC-NC_21A_SCDPT5'!SCDPT5_9999999_15</vt:lpstr>
      <vt:lpstr>'GMIC-NC_21A_SCDPT5'!SCDPT5_9999999_16</vt:lpstr>
      <vt:lpstr>'GMIC-NC_21A_SCDPT5'!SCDPT5_9999999_17</vt:lpstr>
      <vt:lpstr>'GMIC-NC_21A_SCDPT5'!SCDPT5_9999999_18</vt:lpstr>
      <vt:lpstr>'GMIC-NC_21A_SCDPT5'!SCDPT5_9999999_19</vt:lpstr>
      <vt:lpstr>'GMIC-NC_21A_SCDPT5'!SCDPT5_9999999_20</vt:lpstr>
      <vt:lpstr>'GMIC-NC_21A_SCDPT5'!SCDPT5_9999999_21</vt:lpstr>
      <vt:lpstr>'GMIC-NC_21A_SCDPT5'!SCDPT5_9999999_9</vt:lpstr>
      <vt:lpstr>'GMIC-NC_21A_SCDPT1'!Wings_Company_ID</vt:lpstr>
      <vt:lpstr>'GMIC-NC_21A_SCDPT3'!Wings_Company_ID</vt:lpstr>
      <vt:lpstr>'GMIC-NC_21A_SCDPT4'!Wings_Company_ID</vt:lpstr>
      <vt:lpstr>'GMIC-NC_21A_SCDPT5'!Wings_Company_ID</vt:lpstr>
      <vt:lpstr>'GMIC-NC_21A_SCDPT1'!WINGS_Identifier_ID</vt:lpstr>
      <vt:lpstr>'GMIC-NC_21A_SCDPT3'!WINGS_Identifier_ID</vt:lpstr>
      <vt:lpstr>'GMIC-NC_21A_SCDPT4'!WINGS_Identifier_ID</vt:lpstr>
      <vt:lpstr>'GMIC-NC_21A_SCDPT5'!WINGS_Identifier_ID</vt:lpstr>
      <vt:lpstr>'GMIC-NC_21A_SCDPT1'!Wings_IdentTable_ID</vt:lpstr>
      <vt:lpstr>'GMIC-NC_21A_SCDPT3'!Wings_IdentTable_ID</vt:lpstr>
      <vt:lpstr>'GMIC-NC_21A_SCDPT4'!Wings_IdentTable_ID</vt:lpstr>
      <vt:lpstr>'GMIC-NC_21A_SCDPT5'!Wings_IdentTable_ID</vt:lpstr>
      <vt:lpstr>'GMIC-NC_21A_SCDPT1'!Wings_Statement_ID</vt:lpstr>
      <vt:lpstr>'GMIC-NC_21A_SCDPT3'!Wings_Statement_ID</vt:lpstr>
      <vt:lpstr>'GMIC-NC_21A_SCDPT4'!Wings_Statement_ID</vt:lpstr>
      <vt:lpstr>'GMIC-NC_21A_SCDPT5'!Wings_Statement_ID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Howarth, Nick (Genworth MI, Now Enact - Contractor)</dc:creator>
  <cp:lastModifiedBy>Howarth, Nick (Genworth MI, Now Enact - Contractor)</cp:lastModifiedBy>
  <dcterms:created xsi:type="dcterms:W3CDTF">2022-03-15T21:44:52Z</dcterms:created>
  <dcterms:modified xsi:type="dcterms:W3CDTF">2022-03-15T21:51:59Z</dcterms:modified>
</cp:coreProperties>
</file>